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76F62433-2A11-4286-B484-64CA8CF82CE6}"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l="1"/>
  <c r="BT67" i="147"/>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<sst xmlns="http://schemas.openxmlformats.org/spreadsheetml/2006/main" count="24457" uniqueCount="2384">
  <si>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</si>
  <si>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</si>
  <si>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</si>
  <si>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</si>
  <si>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</si>
  <si>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</si>
  <si>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</si>
  <si>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</si>
  <si>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</si>
  <si>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</si>
  <si>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</si>
  <si>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</si>
  <si>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</si>
  <si>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</si>
  <si>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</si>
  <si>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</si>
  <si>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</si>
  <si>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</si>
  <si>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</si>
  <si>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</si>
  <si>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</si>
  <si>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</si>
  <si>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</si>
  <si>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</si>
  <si>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</si>
  <si>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</si>
  <si>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</si>
  <si>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</si>
  <si>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</si>
  <si>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</si>
  <si>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</si>
  <si>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</si>
  <si>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</si>
  <si>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</si>
  <si>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</si>
  <si>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</si>
  <si>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</si>
  <si>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</si>
  <si>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</si>
  <si>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</si>
  <si>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</si>
  <si>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</si>
  <si>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</si>
  <si>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</si>
  <si>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</si>
  <si>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</si>
  <si>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</si>
  <si>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</si>
  <si>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</si>
  <si>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</si>
  <si>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</si>
  <si>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</si>
  <si>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</si>
  <si>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</si>
  <si>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</si>
  <si>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</si>
  <si>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</si>
  <si>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</si>
  <si>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</si>
  <si>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</si>
  <si>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</si>
  <si>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</si>
  <si>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</si>
  <si>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</si>
  <si>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</si>
  <si>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</si>
  <si>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</si>
  <si>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</si>
  <si>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</si>
  <si>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</si>
  <si>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</si>
  <si>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</si>
  <si>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</si>
  <si>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</si>
  <si>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</si>
  <si>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</si>
  <si>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</si>
  <si>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</si>
  <si>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</si>
  <si>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</si>
  <si>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</si>
  <si>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</si>
  <si>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</si>
  <si>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</si>
  <si>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</si>
  <si>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</si>
  <si>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</si>
  <si>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</si>
  <si>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</si>
  <si>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</si>
  <si>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</si>
  <si>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</si>
  <si>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</si>
  <si>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</si>
  <si>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</si>
  <si>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</si>
  <si>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</si>
  <si>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</si>
  <si>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</si>
  <si>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</si>
  <si>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</si>
  <si>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</si>
  <si>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</si>
  <si>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</si>
  <si>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</si>
  <si>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</si>
  <si>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</si>
  <si>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</si>
  <si>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</si>
  <si>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</si>
  <si>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</si>
  <si>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</si>
  <si>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</si>
  <si>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</si>
  <si>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</si>
  <si>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</si>
  <si>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</si>
  <si>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</si>
  <si>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</si>
  <si>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</si>
  <si>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</si>
  <si>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</si>
  <si>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</si>
  <si>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</si>
  <si>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</si>
  <si>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</si>
  <si>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</si>
  <si>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</si>
  <si>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</si>
  <si>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</si>
  <si>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</si>
  <si>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</si>
  <si>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</si>
  <si>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</si>
  <si>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</si>
  <si>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</si>
  <si>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</si>
  <si>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</si>
  <si>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</si>
  <si>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</si>
  <si>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</si>
  <si>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</si>
  <si>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</si>
  <si>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</si>
  <si>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</si>
  <si>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</si>
  <si>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</si>
  <si>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</si>
  <si>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</si>
  <si>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</si>
  <si>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</si>
  <si>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</si>
  <si>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</si>
  <si>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</si>
  <si>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</si>
  <si>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</si>
  <si>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</si>
  <si>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</si>
  <si>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</si>
  <si>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</si>
  <si>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</si>
  <si>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</si>
  <si>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</si>
  <si>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</si>
  <si>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</si>
  <si>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</si>
  <si>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</si>
  <si>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</si>
  <si>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</si>
  <si>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</si>
  <si>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</si>
  <si>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</si>
  <si>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</si>
  <si>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</si>
  <si>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</si>
  <si>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</si>
  <si>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</si>
  <si>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</si>
  <si>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</si>
  <si>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</si>
  <si>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</si>
  <si>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</si>
  <si>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</si>
  <si>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</si>
  <si>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</si>
  <si>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</si>
  <si>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</si>
  <si>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</si>
  <si>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</si>
  <si>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</si>
  <si>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</si>
  <si>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</si>
  <si>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</si>
  <si>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</si>
  <si>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</si>
  <si>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</si>
  <si>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</si>
  <si>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</si>
  <si>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</si>
  <si>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</si>
  <si>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</si>
  <si>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</si>
  <si>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</si>
  <si>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</si>
  <si>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</si>
  <si>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</si>
  <si>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</si>
  <si>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</si>
  <si>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</si>
  <si>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</si>
  <si>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</si>
  <si>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</si>
  <si>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</si>
  <si>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</si>
  <si>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</si>
  <si>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</si>
  <si>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</si>
  <si>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</si>
  <si>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</si>
  <si>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</si>
  <si>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</si>
  <si>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</si>
  <si>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</si>
  <si>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</si>
  <si>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</si>
  <si>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</si>
  <si>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</si>
  <si>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</si>
  <si>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</si>
  <si>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</si>
  <si>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</si>
  <si>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</si>
  <si>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</si>
  <si>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</si>
  <si>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</si>
  <si>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</si>
  <si>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</si>
  <si>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</si>
  <si>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</si>
  <si>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</si>
  <si>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</si>
  <si>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</si>
  <si>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</si>
  <si>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</si>
  <si>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</si>
  <si>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</si>
  <si>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</si>
  <si>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</si>
  <si>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</si>
  <si>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</si>
  <si>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</si>
  <si>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</si>
  <si>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</si>
  <si>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</si>
  <si>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</si>
  <si>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</si>
  <si>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</si>
  <si>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</si>
  <si>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</si>
  <si>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</si>
  <si>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</si>
  <si>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</si>
  <si>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</si>
  <si>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</si>
  <si>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</si>
  <si>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</si>
  <si>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</si>
  <si>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</si>
  <si>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</si>
  <si>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</si>
  <si>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</si>
  <si>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</si>
  <si>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</si>
  <si>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</si>
  <si>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</si>
  <si>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</si>
  <si>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</si>
  <si>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</si>
  <si>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</si>
  <si>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</si>
  <si>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</si>
  <si>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</si>
  <si>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</si>
  <si>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</si>
  <si>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</si>
  <si>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</si>
  <si>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</si>
  <si>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</si>
  <si>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</si>
  <si>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</si>
  <si>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</si>
  <si>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</si>
  <si>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</si>
  <si>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</si>
  <si>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</si>
  <si>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</si>
  <si>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</si>
  <si>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</si>
  <si>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</si>
  <si>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</si>
  <si>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</si>
  <si>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</si>
  <si>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</si>
  <si>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</si>
  <si>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</si>
  <si>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</si>
  <si>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</si>
  <si>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</si>
  <si>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</si>
  <si>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</si>
  <si>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</si>
  <si>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</si>
  <si>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</si>
  <si>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</si>
  <si>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</si>
  <si>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</si>
  <si>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</si>
  <si>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</si>
  <si>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</si>
  <si>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</si>
  <si>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</si>
  <si>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</si>
  <si>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</si>
  <si>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</si>
  <si>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</si>
  <si>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</si>
  <si>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</si>
  <si>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</si>
  <si>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</si>
  <si>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</si>
  <si>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</si>
  <si>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</si>
  <si>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</si>
  <si>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</si>
  <si>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</si>
  <si>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</si>
  <si>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</si>
  <si>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</si>
  <si>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</si>
  <si>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</si>
  <si>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</si>
  <si>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</si>
  <si>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</si>
  <si>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</si>
  <si>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</si>
  <si>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</si>
  <si>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</si>
  <si>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</si>
  <si>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</si>
  <si>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</si>
  <si>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</si>
  <si>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</si>
  <si>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</si>
  <si>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</si>
  <si>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</si>
  <si>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</si>
  <si>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</si>
  <si>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</si>
  <si>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</si>
  <si>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</si>
  <si>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</si>
  <si>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</si>
  <si>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</si>
  <si>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</si>
  <si>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</si>
  <si>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</si>
  <si>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</si>
  <si>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</si>
  <si>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</si>
  <si>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</si>
  <si>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</si>
  <si>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</si>
  <si>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</si>
  <si>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</si>
  <si>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</si>
  <si>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</si>
  <si>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</si>
  <si>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</si>
  <si>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</si>
  <si>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</si>
  <si>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</si>
  <si>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</si>
  <si>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</si>
  <si>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</si>
  <si>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</si>
  <si>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</si>
  <si>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</si>
  <si>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</si>
  <si>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</si>
  <si>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</si>
  <si>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</si>
  <si>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</si>
  <si>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</si>
  <si>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</si>
  <si>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</si>
  <si>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</si>
  <si>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</si>
  <si>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</si>
  <si>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</si>
  <si>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</si>
  <si>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</si>
  <si>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</si>
  <si>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</si>
  <si>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</si>
  <si>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</si>
  <si>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</si>
  <si>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</si>
  <si>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</si>
  <si>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</si>
  <si>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</si>
  <si>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</si>
  <si>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</si>
  <si>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</si>
  <si>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</si>
  <si>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</si>
  <si>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</si>
  <si>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</si>
  <si>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</si>
  <si>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</si>
  <si>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</si>
  <si>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</si>
  <si>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</si>
  <si>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</si>
  <si>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</si>
  <si>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</si>
  <si>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</si>
  <si>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</si>
  <si>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</si>
  <si>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</si>
  <si>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</si>
  <si>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</si>
  <si>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</si>
  <si>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</si>
  <si>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</si>
  <si>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</si>
  <si>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</si>
  <si>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</si>
  <si>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</si>
  <si>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</si>
  <si>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</si>
  <si>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</si>
  <si>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</si>
  <si>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</si>
  <si>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</si>
  <si>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</si>
  <si>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</si>
  <si>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</si>
  <si>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</si>
  <si>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</si>
  <si>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</si>
  <si>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</si>
  <si>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</si>
  <si>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</si>
  <si>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</si>
  <si>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</si>
  <si>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</si>
  <si>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</si>
  <si>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</si>
  <si>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</si>
  <si>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</si>
  <si>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</si>
  <si>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</si>
  <si>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</si>
  <si>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</si>
  <si>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</si>
  <si>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</si>
  <si>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</si>
  <si>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</si>
  <si>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</si>
  <si>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</si>
  <si>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</si>
  <si>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</si>
  <si>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</si>
  <si>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</si>
  <si>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</si>
  <si>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</si>
  <si>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</si>
  <si>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</si>
  <si>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</si>
  <si>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</si>
  <si>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</si>
  <si>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</si>
  <si>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</si>
  <si>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</si>
  <si>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</si>
  <si>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</si>
  <si>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</si>
  <si>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</si>
  <si>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</si>
  <si>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</si>
  <si>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</si>
  <si>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</si>
  <si>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</si>
  <si>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</si>
  <si>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</si>
  <si>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</si>
  <si>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</si>
  <si>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</si>
  <si>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</si>
  <si>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</si>
  <si>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</si>
  <si>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</si>
  <si>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</si>
  <si>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</si>
  <si>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</si>
  <si>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</si>
  <si>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</si>
  <si>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</si>
  <si>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</si>
  <si>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</si>
  <si>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</si>
  <si>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</si>
  <si>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</si>
  <si>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</si>
  <si>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</si>
  <si>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</si>
  <si>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</si>
  <si>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</si>
  <si>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</si>
  <si>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</si>
  <si>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</si>
  <si>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</si>
  <si>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</si>
  <si>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</si>
  <si>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</si>
  <si>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</si>
  <si>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</si>
  <si>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</si>
  <si>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</si>
  <si>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</si>
  <si>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</si>
  <si>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</si>
  <si>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</si>
  <si>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</si>
  <si>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</si>
  <si>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</si>
  <si>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</si>
  <si>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</si>
  <si>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</si>
  <si>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</si>
  <si>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</si>
  <si>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</si>
  <si>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</si>
  <si>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</si>
  <si>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</si>
  <si>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</si>
  <si>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</si>
  <si>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</si>
  <si>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</si>
  <si>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</si>
  <si>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</si>
  <si>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</si>
  <si>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</si>
  <si>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</si>
  <si>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</si>
  <si>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</si>
  <si>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</si>
  <si>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</si>
  <si>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</si>
  <si>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</si>
  <si>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</si>
  <si>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</si>
  <si>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</si>
  <si>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</si>
  <si>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</si>
  <si>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</si>
  <si>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</si>
  <si>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</si>
  <si>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</si>
  <si>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</si>
  <si>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</si>
  <si>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</si>
  <si>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</si>
  <si>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</si>
  <si>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</si>
  <si>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</si>
  <si>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</si>
  <si>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</si>
  <si>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</si>
  <si>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</si>
  <si>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</si>
  <si>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</si>
  <si>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</si>
  <si>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</si>
  <si>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</si>
  <si>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</si>
  <si>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</si>
  <si>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</si>
  <si>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</si>
  <si>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</si>
  <si>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</si>
  <si>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</si>
  <si>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</si>
  <si>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</si>
  <si>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</si>
  <si>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</si>
  <si>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</si>
  <si>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</si>
  <si>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</si>
  <si>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</si>
  <si>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</si>
  <si>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</si>
  <si>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</si>
  <si>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</si>
  <si>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</si>
  <si>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</si>
  <si>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</si>
  <si>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</si>
  <si>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</si>
  <si>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</si>
  <si>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</si>
  <si>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</si>
  <si>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</si>
  <si>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</si>
  <si>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</si>
  <si>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</si>
  <si>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</si>
  <si>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</si>
  <si>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</si>
  <si>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</si>
  <si>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</si>
  <si>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</si>
  <si>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</si>
  <si>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</si>
  <si>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</si>
  <si>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</si>
  <si>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</si>
  <si>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</si>
  <si>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</si>
  <si>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</si>
  <si>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</si>
  <si>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</si>
  <si>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</si>
  <si>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</si>
  <si>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</si>
  <si>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</si>
  <si>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</si>
  <si>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</si>
  <si>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</si>
  <si>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</si>
  <si>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</si>
  <si>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</si>
  <si>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</si>
  <si>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</si>
  <si>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</si>
  <si>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</si>
  <si>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</si>
  <si>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</si>
  <si>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</si>
  <si>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</si>
  <si>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</si>
  <si>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</si>
  <si>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</si>
  <si>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</si>
  <si>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</si>
  <si>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</si>
  <si>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</si>
  <si>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</si>
  <si>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</si>
  <si>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</si>
  <si>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</si>
  <si>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</si>
  <si>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</si>
  <si>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</si>
  <si>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</si>
  <si>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</si>
  <si>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</si>
  <si>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</si>
  <si>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</si>
  <si>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</si>
  <si>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</si>
  <si>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</si>
  <si>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</si>
  <si>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</si>
  <si>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</si>
  <si>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</si>
  <si>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</si>
  <si>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</si>
  <si>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</si>
  <si>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</si>
  <si>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</si>
  <si>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</si>
  <si>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</si>
  <si>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</si>
  <si>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</si>
  <si>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</si>
  <si>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</si>
  <si>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</si>
  <si>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</si>
  <si>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</si>
  <si>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</si>
  <si>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</si>
  <si>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</si>
  <si>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</si>
  <si>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</si>
  <si>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</si>
  <si>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</si>
  <si>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</si>
  <si>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</si>
  <si>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</si>
  <si>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</si>
  <si>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</si>
  <si>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</si>
  <si>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</si>
  <si>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</si>
  <si>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</si>
  <si>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</si>
  <si>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</si>
  <si>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</si>
  <si>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</si>
  <si>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</si>
  <si>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</si>
  <si>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</si>
  <si>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</si>
  <si>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</si>
  <si>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</si>
  <si>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</si>
  <si>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</si>
  <si>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</si>
  <si>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</si>
  <si>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</si>
  <si>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</si>
  <si>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</si>
  <si>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</si>
  <si>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</si>
  <si>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</si>
  <si>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</si>
  <si>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</si>
  <si>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</si>
  <si>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</si>
  <si>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</si>
  <si>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</si>
  <si>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</si>
  <si>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</si>
  <si>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</si>
  <si>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</si>
  <si>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</si>
  <si>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</si>
  <si>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</si>
  <si>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</si>
  <si>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</si>
  <si>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</si>
  <si>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</si>
  <si>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</si>
  <si>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</si>
  <si>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</si>
  <si>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</si>
  <si>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</si>
  <si>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</si>
  <si>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</si>
  <si>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</si>
  <si>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</si>
  <si>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</si>
  <si>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</si>
  <si>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</si>
  <si>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</si>
  <si>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</si>
  <si>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</si>
  <si>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</si>
  <si>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</si>
  <si>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</si>
  <si>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</si>
  <si>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</si>
  <si>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</si>
  <si>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</si>
  <si>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</si>
  <si>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</si>
  <si>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</si>
  <si>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</si>
  <si>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</si>
  <si>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</si>
  <si>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</si>
  <si>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</si>
  <si>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</si>
  <si>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</si>
  <si>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</si>
  <si>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</si>
  <si>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</si>
  <si>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</si>
  <si>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</si>
  <si>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</si>
  <si>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</si>
  <si>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</si>
  <si>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</si>
  <si>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</si>
  <si>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</si>
  <si>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</si>
  <si>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</si>
  <si>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</si>
  <si>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</si>
  <si>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</si>
  <si>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</si>
  <si>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</si>
  <si>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</si>
  <si>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</si>
  <si>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</si>
  <si>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</si>
  <si>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</si>
  <si>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</si>
  <si>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</si>
  <si>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</si>
  <si>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</si>
  <si>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</si>
  <si>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</si>
  <si>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</si>
  <si>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</si>
  <si>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</si>
  <si>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</si>
  <si>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</si>
  <si>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</si>
  <si>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</si>
  <si>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</si>
  <si>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</si>
  <si>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</si>
  <si>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</si>
  <si>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</si>
  <si>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</si>
  <si>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</si>
  <si>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</si>
  <si>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</si>
  <si>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</si>
  <si>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</si>
  <si>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</si>
  <si>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</si>
  <si>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</si>
  <si>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</si>
  <si>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</si>
  <si>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</si>
  <si>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</si>
  <si>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</si>
  <si>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</si>
  <si>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</si>
  <si>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</si>
  <si>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</si>
  <si>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</si>
  <si>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</si>
  <si>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</si>
  <si>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</si>
  <si>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</si>
  <si>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</si>
  <si>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</si>
  <si>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</si>
  <si>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</si>
  <si>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</si>
  <si>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</si>
  <si>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</si>
  <si>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</si>
  <si>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</si>
  <si>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</si>
  <si>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</si>
  <si>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</si>
  <si>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</si>
  <si>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</si>
  <si>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</si>
  <si>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</si>
  <si>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</si>
  <si>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</si>
  <si>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</si>
  <si>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</si>
  <si>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</si>
  <si>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</si>
  <si>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</si>
  <si>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</si>
  <si>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</si>
  <si>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</si>
  <si>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</si>
  <si>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</si>
  <si>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</si>
  <si>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</si>
  <si>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</si>
  <si>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</si>
  <si>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</si>
  <si>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</si>
  <si>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</si>
  <si>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</si>
  <si>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</si>
  <si>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</si>
  <si>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</si>
  <si>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</si>
  <si>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</si>
  <si>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</si>
  <si>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</si>
  <si>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</si>
  <si>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</si>
  <si>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</si>
  <si>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</si>
  <si>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</si>
  <si>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</si>
  <si>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</si>
  <si>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</si>
  <si>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</si>
  <si>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</si>
  <si>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</si>
  <si>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</si>
  <si>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</si>
  <si>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</si>
  <si>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</si>
  <si>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</si>
  <si>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</si>
  <si>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</si>
  <si>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</si>
  <si>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</si>
  <si>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</si>
  <si>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</si>
  <si>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</si>
  <si>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</si>
  <si>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</si>
  <si>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</si>
  <si>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</si>
  <si>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</si>
  <si>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</si>
  <si>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</si>
  <si>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</si>
  <si>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</si>
  <si>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</si>
  <si>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</si>
  <si>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</si>
  <si>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</si>
  <si>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</si>
  <si>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</si>
  <si>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</si>
  <si>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</si>
  <si>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</si>
  <si>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</si>
  <si>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</si>
  <si>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</si>
  <si>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</si>
  <si>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</si>
  <si>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</si>
  <si>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</si>
  <si>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</si>
  <si>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</si>
  <si>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</si>
  <si>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</si>
  <si>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</si>
  <si>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</si>
  <si>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</si>
  <si>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</si>
  <si>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</si>
  <si>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</si>
  <si>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</si>
  <si>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</si>
  <si>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</si>
  <si>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</si>
  <si>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</si>
  <si>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</si>
  <si>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</si>
  <si>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</si>
  <si>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</si>
  <si>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</si>
  <si>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</si>
  <si>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</si>
  <si>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</si>
  <si>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</si>
  <si>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</si>
  <si>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</si>
  <si>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</si>
  <si>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</si>
  <si>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</si>
  <si>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</si>
  <si>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</si>
  <si>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</si>
  <si>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</si>
  <si>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</si>
  <si>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</si>
  <si>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</si>
  <si>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</si>
  <si>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</si>
  <si>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</si>
  <si>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</si>
  <si>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</si>
  <si>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</si>
  <si>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</si>
  <si>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</si>
  <si>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</si>
  <si>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</si>
  <si>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</si>
  <si>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</si>
  <si>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</si>
  <si>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</si>
  <si>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</si>
  <si>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</si>
  <si>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</si>
  <si>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</si>
  <si>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</si>
  <si>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</si>
  <si>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</si>
  <si>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</si>
  <si>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</si>
  <si>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</si>
  <si>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</si>
  <si>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</si>
  <si>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</si>
  <si>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</si>
  <si>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</si>
  <si>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</si>
  <si>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</si>
  <si>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</si>
  <si>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</si>
  <si>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</si>
  <si>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</si>
  <si>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</si>
  <si>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</si>
  <si>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</si>
  <si>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</si>
  <si>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</si>
  <si>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</si>
  <si>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</si>
  <si>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</si>
  <si>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</si>
  <si>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</si>
  <si>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</si>
  <si>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</si>
  <si>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</si>
  <si>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</si>
  <si>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</si>
  <si>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</si>
  <si>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</si>
  <si>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</si>
  <si>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</si>
  <si>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</si>
  <si>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</si>
  <si>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</si>
  <si>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</si>
  <si>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</si>
  <si>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</si>
  <si>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</si>
  <si>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</si>
  <si>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</si>
  <si>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</si>
  <si>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</si>
  <si>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</si>
  <si>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</si>
  <si>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</si>
  <si>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</si>
  <si>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</si>
  <si>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</si>
  <si>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</si>
  <si>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</si>
  <si>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</si>
  <si>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</si>
  <si>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</si>
  <si>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</si>
  <si>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</si>
  <si>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</si>
  <si>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</si>
  <si>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</si>
  <si>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</si>
  <si>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</si>
  <si>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</si>
  <si>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</si>
  <si>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</si>
  <si>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</si>
  <si>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</si>
  <si>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</si>
  <si>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</si>
  <si>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</si>
  <si>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</si>
  <si>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</si>
  <si>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</si>
  <si>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</si>
  <si>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</si>
  <si>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</si>
  <si>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</si>
  <si>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</si>
  <si>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</si>
  <si>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</si>
  <si>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</si>
  <si>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</si>
  <si>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</si>
  <si>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</si>
  <si>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</si>
  <si>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</si>
  <si>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</si>
  <si>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</si>
  <si>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</si>
  <si>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</si>
  <si>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</si>
  <si>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</si>
  <si>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</si>
  <si>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</si>
  <si>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</si>
  <si>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</si>
  <si>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</si>
  <si>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</si>
  <si>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</si>
  <si>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</si>
  <si>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</si>
  <si>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</si>
  <si>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</si>
  <si>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</si>
  <si>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</si>
  <si>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</si>
  <si>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</si>
  <si>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</si>
  <si>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</si>
  <si>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</si>
  <si>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</si>
  <si>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</si>
  <si>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</si>
  <si>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</si>
  <si>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</si>
  <si>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</si>
  <si>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</si>
  <si>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</si>
  <si>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</si>
  <si>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</si>
  <si>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</si>
  <si>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</si>
  <si>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</si>
  <si>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</si>
  <si>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</si>
  <si>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</si>
  <si>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</si>
  <si>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</si>
  <si>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</si>
  <si>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</si>
  <si>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</si>
  <si>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</si>
  <si>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</si>
  <si>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</si>
  <si>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</si>
  <si>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</si>
  <si>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</si>
  <si>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</si>
  <si>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</si>
  <si>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</si>
  <si>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</si>
  <si>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</si>
  <si>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</si>
  <si>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</si>
  <si>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</si>
  <si>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</si>
  <si>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</si>
  <si>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</si>
  <si>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</si>
  <si>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</si>
  <si>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</si>
  <si>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</si>
  <si>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</si>
  <si>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</si>
  <si>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</si>
  <si>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</si>
  <si>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</si>
  <si>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</si>
  <si>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</si>
  <si>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</si>
  <si>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</si>
  <si>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</si>
  <si>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</si>
  <si>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</si>
  <si>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</si>
  <si>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</si>
  <si>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</si>
  <si>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</si>
  <si>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</si>
  <si>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</si>
  <si>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</si>
  <si>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</si>
  <si>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</si>
  <si>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</si>
  <si>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</si>
  <si>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</si>
  <si>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</si>
  <si>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</si>
  <si>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</si>
  <si>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</si>
  <si>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</si>
  <si>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</si>
  <si>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</si>
  <si>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</si>
  <si>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</si>
  <si>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</si>
  <si>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</si>
  <si>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</si>
  <si>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</si>
  <si>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</si>
  <si>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</si>
  <si>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</si>
  <si>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</si>
  <si>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</si>
  <si>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</si>
  <si>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</si>
  <si>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</si>
  <si>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</si>
  <si>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</si>
  <si>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</si>
  <si>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</si>
  <si>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</si>
  <si>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</si>
  <si>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</si>
  <si>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</si>
  <si>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</si>
  <si>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</si>
  <si>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</si>
  <si>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</si>
  <si>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</si>
  <si>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</si>
  <si>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</si>
  <si>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</si>
  <si>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</si>
  <si>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</si>
  <si>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</si>
  <si>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</si>
  <si>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</si>
  <si>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</si>
  <si>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</si>
  <si>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</si>
  <si>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</si>
  <si>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</si>
  <si>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</si>
  <si>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</si>
  <si>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</si>
  <si>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</si>
  <si>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</si>
  <si>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</si>
  <si>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</si>
  <si>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</si>
  <si>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</si>
  <si>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</si>
  <si>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</si>
  <si>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</si>
  <si>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</si>
  <si>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</si>
  <si>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</si>
  <si>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</si>
  <si>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</si>
  <si>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</si>
  <si>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</si>
  <si>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</si>
  <si>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</si>
  <si>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</si>
  <si>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</si>
  <si>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</si>
  <si>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</si>
  <si>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</si>
  <si>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</si>
  <si>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</si>
  <si>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</si>
  <si>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</si>
  <si>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</si>
  <si>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</si>
  <si>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</si>
  <si>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</si>
  <si>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</si>
  <si>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</si>
  <si>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</si>
  <si>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</si>
  <si>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</si>
  <si>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</si>
  <si>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</si>
  <si>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</si>
  <si>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</si>
  <si>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</si>
  <si>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</si>
  <si>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</si>
  <si>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</si>
  <si>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</si>
  <si>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</si>
  <si>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</si>
  <si>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</si>
  <si>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</si>
  <si>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</si>
  <si>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</si>
  <si>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</si>
  <si>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</si>
  <si>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</si>
  <si>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</si>
  <si>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</si>
  <si>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</si>
  <si>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</si>
  <si>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</si>
  <si>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</si>
  <si>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</si>
  <si>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</si>
  <si>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</si>
  <si>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</si>
  <si>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</si>
  <si>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</si>
  <si>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</si>
  <si>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</si>
  <si>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</si>
  <si>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</si>
  <si>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</si>
  <si>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</si>
  <si>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</si>
  <si>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</si>
  <si>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</si>
  <si>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</si>
  <si>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</si>
  <si>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</si>
  <si>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</si>
  <si>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</si>
  <si>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</si>
  <si>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</si>
  <si>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</si>
  <si>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</si>
  <si>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</si>
  <si>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</si>
  <si>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</si>
  <si>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</si>
  <si>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</si>
  <si>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</si>
  <si>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</si>
  <si>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</si>
  <si>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</si>
  <si>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</si>
  <si>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</si>
  <si>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</si>
  <si>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</si>
  <si>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</si>
  <si>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</si>
  <si>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</si>
  <si>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</si>
  <si>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</si>
  <si>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</si>
  <si>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</si>
  <si>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</si>
  <si>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</si>
  <si>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</si>
  <si>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</si>
  <si>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</si>
  <si>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</si>
  <si>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</si>
  <si>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</si>
  <si>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</si>
  <si>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</si>
  <si>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</si>
  <si>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</si>
  <si>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</si>
  <si>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</si>
  <si>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</si>
  <si>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</si>
  <si>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</si>
  <si>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</si>
  <si>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</si>
  <si>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</si>
  <si>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</si>
  <si>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</si>
  <si>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</si>
  <si>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</si>
  <si>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</si>
  <si>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</si>
  <si>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</si>
  <si>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</si>
  <si>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</si>
  <si>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</si>
  <si>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</si>
  <si>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</si>
  <si>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</si>
  <si>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</si>
  <si>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</si>
  <si>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</si>
  <si>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</si>
  <si>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</si>
  <si>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</si>
  <si>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</si>
  <si>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</si>
  <si>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</si>
  <si>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</si>
  <si>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</si>
  <si>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</si>
  <si>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</si>
  <si>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</si>
  <si>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</si>
  <si>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</si>
  <si>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</si>
  <si>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</si>
  <si>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</si>
  <si>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</si>
  <si>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</si>
  <si>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</si>
  <si>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</si>
  <si>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</si>
  <si>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</si>
  <si>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</si>
  <si>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</si>
  <si>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</si>
  <si>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</si>
  <si>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</si>
  <si>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</si>
  <si>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</si>
  <si>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</si>
  <si>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</si>
  <si>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</si>
  <si>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</si>
  <si>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</si>
  <si>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</si>
  <si>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</si>
  <si>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</si>
  <si>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</si>
  <si>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</si>
  <si>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</si>
  <si>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</si>
  <si>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</si>
  <si>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</si>
  <si>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</si>
  <si>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</si>
  <si>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</si>
  <si>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</si>
  <si>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</si>
  <si>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</si>
  <si>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</si>
  <si>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</si>
  <si>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</si>
  <si>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</si>
  <si>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</si>
  <si>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</si>
  <si>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</si>
  <si>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</si>
  <si>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</si>
  <si>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</si>
  <si>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</si>
  <si>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</si>
  <si>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</si>
  <si>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</si>
  <si>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</si>
  <si>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</si>
  <si>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</si>
  <si>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</si>
  <si>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</si>
  <si>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</si>
  <si>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</si>
  <si>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</si>
  <si>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</si>
  <si>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</si>
  <si>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</si>
  <si>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</si>
  <si>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</si>
  <si>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</si>
  <si>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</si>
  <si>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</si>
  <si>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</si>
  <si>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</si>
  <si>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</si>
  <si>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</si>
  <si>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</si>
  <si>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</si>
  <si>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</si>
  <si>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</si>
  <si>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</si>
  <si>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</si>
  <si>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</si>
  <si>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</si>
  <si>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</si>
  <si>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</si>
  <si>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</si>
  <si>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</si>
  <si>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</si>
  <si>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</si>
  <si>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</si>
  <si>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</si>
  <si>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</si>
  <si>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</si>
  <si>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</si>
  <si>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</si>
  <si>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</si>
  <si>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</si>
  <si>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</si>
  <si>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</si>
  <si>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</si>
  <si>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</si>
  <si>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</si>
  <si>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</si>
  <si>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</si>
  <si>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</si>
  <si>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</si>
  <si>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</si>
  <si>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</si>
  <si>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</si>
  <si>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</si>
  <si>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</si>
  <si>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</si>
  <si>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</si>
  <si>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</si>
  <si>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</si>
  <si>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</si>
  <si>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</si>
  <si>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</si>
  <si>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</si>
  <si>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</si>
  <si>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</si>
  <si>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</si>
  <si>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</si>
  <si>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</si>
  <si>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</si>
  <si>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</si>
  <si>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</si>
  <si>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</si>
  <si>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</si>
  <si>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</si>
  <si>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</si>
  <si>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</si>
  <si>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</si>
  <si>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</si>
  <si>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</si>
  <si>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</si>
  <si>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</si>
  <si>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</si>
  <si>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</si>
  <si>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</si>
  <si>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</si>
  <si>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</si>
  <si>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</si>
  <si>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</si>
  <si>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</si>
  <si>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</si>
  <si>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</si>
  <si>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</si>
  <si>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</si>
  <si>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</si>
  <si>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</si>
  <si>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</si>
  <si>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</si>
  <si>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</si>
  <si>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</si>
  <si>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</si>
  <si>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</si>
  <si>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</si>
  <si>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</si>
  <si>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</si>
  <si>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</si>
  <si>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</si>
  <si>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</si>
  <si>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</si>
  <si>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</si>
  <si>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</si>
  <si>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</si>
  <si>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</si>
  <si>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</si>
  <si>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</si>
  <si>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</si>
  <si>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</si>
  <si>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</si>
  <si>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</si>
  <si>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</si>
  <si>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</si>
  <si>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</si>
  <si>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</si>
  <si>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</si>
  <si>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</si>
  <si>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</si>
  <si>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</si>
  <si>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</si>
  <si>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</si>
  <si>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</si>
  <si>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</si>
  <si>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</si>
  <si>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</si>
  <si>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</si>
  <si>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</si>
  <si>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</si>
  <si>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</si>
  <si>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</si>
  <si>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</si>
  <si>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</si>
  <si>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</si>
  <si>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</si>
  <si>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</si>
  <si>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</si>
  <si>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</si>
  <si>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</si>
  <si>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</si>
  <si>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</si>
  <si>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</si>
  <si>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</si>
  <si>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</si>
  <si>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</si>
  <si>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</si>
  <si>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</si>
  <si>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</si>
  <si>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</si>
  <si>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</si>
  <si>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</si>
  <si>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</si>
  <si>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</si>
  <si>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</si>
  <si>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</si>
  <si>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</si>
  <si>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</si>
  <si>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</si>
  <si>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</si>
  <si>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</si>
  <si>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</si>
  <si>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</si>
  <si>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</si>
  <si>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</si>
  <si>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</si>
  <si>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</si>
  <si>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</si>
  <si>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</si>
  <si>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</si>
  <si>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</si>
  <si>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</si>
  <si>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</si>
  <si>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</si>
  <si>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</si>
  <si>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</si>
  <si>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</si>
  <si>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</si>
  <si>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</si>
  <si>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</si>
  <si>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</si>
  <si>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</si>
  <si>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</si>
  <si>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</si>
  <si>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</si>
  <si>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</si>
  <si>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</si>
  <si>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</si>
  <si>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</si>
  <si>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</si>
  <si>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</si>
  <si>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</si>
  <si>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</si>
  <si>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</si>
  <si>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</si>
  <si>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</si>
  <si>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</si>
  <si>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</si>
  <si>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</si>
  <si>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</si>
  <si>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</si>
  <si>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</si>
  <si>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</si>
  <si>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</si>
  <si>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</si>
  <si>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</si>
  <si>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</si>
  <si>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</si>
  <si>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</si>
  <si>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</si>
  <si>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</si>
  <si>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</si>
  <si>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</si>
  <si>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</si>
  <si>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</si>
  <si>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南部町</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</si>
  <si>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</si>
  <si>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</si>
  <si>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</si>
  <si>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</si>
  <si>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</si>
  <si>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</si>
  <si>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</si>
  <si>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</si>
  <si>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</si>
  <si>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</si>
  <si>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</si>
  <si>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</si>
  <si>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</si>
  <si>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</si>
  <si>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</si>
  <si>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</si>
  <si>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</si>
  <si>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01230_令和4年度</t>
  </si>
  <si>
    <t>01230</t>
  </si>
  <si>
    <t>登別市</t>
  </si>
  <si>
    <t>01230_令和3年度</t>
  </si>
  <si>
    <t>19210</t>
  </si>
  <si>
    <t>甲斐市</t>
  </si>
  <si>
    <t>19210_令和3年度</t>
  </si>
  <si>
    <t>19210_令和4年度</t>
  </si>
  <si>
    <t>19201</t>
  </si>
  <si>
    <t>甲府市</t>
  </si>
  <si>
    <t>19201_令和3年度</t>
  </si>
  <si>
    <t>19201_令和4年度</t>
  </si>
  <si>
    <t>19214</t>
  </si>
  <si>
    <t>中央市</t>
  </si>
  <si>
    <t>19214_令和3年度</t>
  </si>
  <si>
    <t>19214_令和4年度</t>
  </si>
  <si>
    <t>19424</t>
  </si>
  <si>
    <t>忍野村</t>
  </si>
  <si>
    <t>19424_令和3年度</t>
  </si>
  <si>
    <t>19424_令和4年度</t>
  </si>
  <si>
    <t>19384</t>
  </si>
  <si>
    <t>昭和町</t>
  </si>
  <si>
    <t>19384_令和3年度</t>
  </si>
  <si>
    <t>19384_令和4年度</t>
  </si>
  <si>
    <t>19430</t>
  </si>
  <si>
    <t>富士河口湖町</t>
  </si>
  <si>
    <t>19430_令和3年度</t>
  </si>
  <si>
    <t>19430_令和4年度</t>
  </si>
  <si>
    <t>22224_平成2年度</t>
  </si>
  <si>
    <t>22224</t>
  </si>
  <si>
    <t>菊川市</t>
  </si>
  <si>
    <t>22224_平成17年度</t>
  </si>
  <si>
    <t>22224_平成18年度</t>
  </si>
  <si>
    <t>22224_平成19年度</t>
  </si>
  <si>
    <t>22224_平成20年度</t>
  </si>
  <si>
    <t>22224_平成21年度</t>
  </si>
  <si>
    <t>22224_平成22年度</t>
  </si>
  <si>
    <t>22224_平成23年度</t>
  </si>
  <si>
    <t>22224_平成24年度</t>
  </si>
  <si>
    <t>22224_平成25年度</t>
  </si>
  <si>
    <t>22224_平成26年度</t>
  </si>
  <si>
    <t>22224_平成27年度</t>
  </si>
  <si>
    <t>22224_平成28年度</t>
  </si>
  <si>
    <t>22224_平成29年度</t>
  </si>
  <si>
    <t>22224_平成30年度</t>
  </si>
  <si>
    <t>22224_令和元年度</t>
  </si>
  <si>
    <t>22224_令和2年度</t>
  </si>
  <si>
    <t>22224_令和3年度</t>
  </si>
  <si>
    <t>22224_令和4年度</t>
  </si>
  <si>
    <t>41206_平成2年度</t>
  </si>
  <si>
    <t>41206</t>
  </si>
  <si>
    <t>武雄市</t>
  </si>
  <si>
    <t>41206_平成17年度</t>
  </si>
  <si>
    <t>41206_平成18年度</t>
  </si>
  <si>
    <t>41206_平成19年度</t>
  </si>
  <si>
    <t>41206_平成20年度</t>
  </si>
  <si>
    <t>41206_平成21年度</t>
  </si>
  <si>
    <t>41206_平成22年度</t>
  </si>
  <si>
    <t>41206_平成23年度</t>
  </si>
  <si>
    <t>41206_平成24年度</t>
  </si>
  <si>
    <t>41206_平成25年度</t>
  </si>
  <si>
    <t>41206_平成26年度</t>
  </si>
  <si>
    <t>41206_平成27年度</t>
  </si>
  <si>
    <t>41206_平成28年度</t>
  </si>
  <si>
    <t>41206_平成29年度</t>
  </si>
  <si>
    <t>41206_平成30年度</t>
  </si>
  <si>
    <t>41206_令和元年度</t>
  </si>
  <si>
    <t>41206_令和2年度</t>
  </si>
  <si>
    <t>41206_令和3年度</t>
  </si>
  <si>
    <t>41206_令和4年度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</si>
  <si>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</si>
  <si>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</si>
  <si>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</si>
  <si>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</si>
  <si>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</si>
  <si>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</si>
  <si>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</si>
  <si>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</si>
  <si>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</si>
  <si>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</si>
  <si>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</si>
  <si>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</si>
  <si>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</si>
  <si>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</si>
  <si>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</si>
  <si>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</si>
  <si>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</si>
  <si>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</si>
  <si>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</si>
  <si>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</si>
  <si>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</si>
  <si>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</si>
  <si>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</si>
  <si>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</si>
  <si>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</si>
  <si>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</si>
  <si>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</si>
  <si>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</si>
  <si>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</si>
  <si>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</si>
  <si>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</si>
  <si>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</si>
  <si>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</si>
  <si>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</si>
  <si>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</si>
  <si>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</si>
  <si>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</si>
  <si>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</si>
  <si>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</si>
  <si>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</si>
  <si>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</si>
  <si>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</si>
  <si>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28218_平成2年度</t>
  </si>
  <si>
    <t>28218</t>
  </si>
  <si>
    <t>小野市</t>
  </si>
  <si>
    <t>28218_平成17年度</t>
  </si>
  <si>
    <t>28218_平成18年度</t>
  </si>
  <si>
    <t>28218_平成19年度</t>
  </si>
  <si>
    <t>28218_平成20年度</t>
  </si>
  <si>
    <t>28218_平成21年度</t>
  </si>
  <si>
    <t>28218_平成22年度</t>
  </si>
  <si>
    <t>28218_平成23年度</t>
  </si>
  <si>
    <t>28218_平成24年度</t>
  </si>
  <si>
    <t>28218_平成25年度</t>
  </si>
  <si>
    <t>28218_平成26年度</t>
  </si>
  <si>
    <t>28218_平成27年度</t>
  </si>
  <si>
    <t>28218_平成28年度</t>
  </si>
  <si>
    <t>28218_平成29年度</t>
  </si>
  <si>
    <t>28218_平成30年度</t>
  </si>
  <si>
    <t>28218_令和元年度</t>
  </si>
  <si>
    <t>28218_令和2年度</t>
  </si>
  <si>
    <t>28218_令和3年度</t>
  </si>
  <si>
    <t>28218_令和4年度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</si>
  <si>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</si>
  <si>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</si>
  <si>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</si>
  <si>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</si>
  <si>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</si>
  <si>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</si>
  <si>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</si>
  <si>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</si>
  <si>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</si>
  <si>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</si>
  <si>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</si>
  <si>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</si>
  <si>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</si>
  <si>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</si>
  <si>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</si>
  <si>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</si>
  <si>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</si>
  <si>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</si>
  <si>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</si>
  <si>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</si>
  <si>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</si>
  <si>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</si>
  <si>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</si>
  <si>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</si>
  <si>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</si>
  <si>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</si>
  <si>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</si>
  <si>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</si>
  <si>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</si>
  <si>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</si>
  <si>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</si>
  <si>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</si>
  <si>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</si>
  <si>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</si>
  <si>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</si>
  <si>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</si>
  <si>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</si>
  <si>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</si>
  <si>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</si>
  <si>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</si>
  <si>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</si>
  <si>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</si>
  <si>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</si>
  <si>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</si>
  <si>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</si>
  <si>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</si>
  <si>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</si>
  <si>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</si>
  <si>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</si>
  <si>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</si>
  <si>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</si>
  <si>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</si>
  <si>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</si>
  <si>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</si>
  <si>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</si>
  <si>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</si>
  <si>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</si>
  <si>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</si>
  <si>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</si>
  <si>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</si>
  <si>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</si>
  <si>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</si>
  <si>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</si>
  <si>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</si>
  <si>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</si>
  <si>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</si>
  <si>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</si>
  <si>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</si>
  <si>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</si>
  <si>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</si>
  <si>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</si>
  <si>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</si>
  <si>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</si>
  <si>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</si>
  <si>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</si>
  <si>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</si>
  <si>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</si>
  <si>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</si>
  <si>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</si>
  <si>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</si>
  <si>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</si>
  <si>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</si>
  <si>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</si>
  <si>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</si>
  <si>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</si>
  <si>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</si>
  <si>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</si>
  <si>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</si>
  <si>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</si>
  <si>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</si>
  <si>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</si>
  <si>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</si>
  <si>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</si>
  <si>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</si>
  <si>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</si>
  <si>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</si>
  <si>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</si>
  <si>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</si>
  <si>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</si>
  <si>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</si>
  <si>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</si>
  <si>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</si>
  <si>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</si>
  <si>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</si>
  <si>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</si>
  <si>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</si>
  <si>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</si>
  <si>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</si>
  <si>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</si>
  <si>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</si>
  <si>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</si>
  <si>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</si>
  <si>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</si>
  <si>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</si>
  <si>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</si>
  <si>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</si>
  <si>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</si>
  <si>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</si>
  <si>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</si>
  <si>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</si>
  <si>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</si>
  <si>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</si>
  <si>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</si>
  <si>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</si>
  <si>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</si>
  <si>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</si>
  <si>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</si>
  <si>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</si>
  <si>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</si>
  <si>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</si>
  <si>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</si>
  <si>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</si>
  <si>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</si>
  <si>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</si>
  <si>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</si>
  <si>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</si>
  <si>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</si>
  <si>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</si>
  <si>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</si>
  <si>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</si>
  <si>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</si>
  <si>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</si>
  <si>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</si>
  <si>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</si>
  <si>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</si>
  <si>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</si>
  <si>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</si>
  <si>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</si>
  <si>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</si>
  <si>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</si>
  <si>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</si>
  <si>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</si>
  <si>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</si>
  <si>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</si>
  <si>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</si>
  <si>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</si>
  <si>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</si>
  <si>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</si>
  <si>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</si>
  <si>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</si>
  <si>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</si>
  <si>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</si>
  <si>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</si>
  <si>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</si>
  <si>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</si>
  <si>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</si>
  <si>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</si>
  <si>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</si>
  <si>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</si>
  <si>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</si>
  <si>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</si>
  <si>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</si>
  <si>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</si>
  <si>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</si>
  <si>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</si>
  <si>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</si>
  <si>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</si>
  <si>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</si>
  <si>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</si>
  <si>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</si>
  <si>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</si>
  <si>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</si>
  <si>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</si>
  <si>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</si>
  <si>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</si>
  <si>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</si>
  <si>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</si>
  <si>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</si>
  <si>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</si>
  <si>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</si>
  <si>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</si>
  <si>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</si>
  <si>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</si>
  <si>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</si>
  <si>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</si>
  <si>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</si>
  <si>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</si>
  <si>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</si>
  <si>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</si>
  <si>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</si>
  <si>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</si>
  <si>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</si>
  <si>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</si>
  <si>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</si>
  <si>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</si>
  <si>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</si>
  <si>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</si>
  <si>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</si>
  <si>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</si>
  <si>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</si>
  <si>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</si>
  <si>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</si>
  <si>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</si>
  <si>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</si>
  <si>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</si>
  <si>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</si>
  <si>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</si>
  <si>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</si>
  <si>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</si>
  <si>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</si>
  <si>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</si>
  <si>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</si>
  <si>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</si>
  <si>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</si>
  <si>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</si>
  <si>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</si>
  <si>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</si>
  <si>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</si>
  <si>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</si>
  <si>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</si>
  <si>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</si>
  <si>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</si>
  <si>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</si>
  <si>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</si>
  <si>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</si>
  <si>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</si>
  <si>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</si>
  <si>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</si>
  <si>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</si>
  <si>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</si>
  <si>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</si>
  <si>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</si>
  <si>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</si>
  <si>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</si>
  <si>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</si>
  <si>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</si>
  <si>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</si>
  <si>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</si>
  <si>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</si>
  <si>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</si>
  <si>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</si>
  <si>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</si>
  <si>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</si>
  <si>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</si>
  <si>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</si>
  <si>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</si>
  <si>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</si>
  <si>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</si>
  <si>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</si>
  <si>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</si>
  <si>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</si>
  <si>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</si>
  <si>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</si>
  <si>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</si>
  <si>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</si>
  <si>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</si>
  <si>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</si>
  <si>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</si>
  <si>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</si>
  <si>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</si>
  <si>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</si>
  <si>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</si>
  <si>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</si>
  <si>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</si>
  <si>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</si>
  <si>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</si>
  <si>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</si>
  <si>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</si>
  <si>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</si>
  <si>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</si>
  <si>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</si>
  <si>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</si>
  <si>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</si>
  <si>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</si>
  <si>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</si>
  <si>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</si>
  <si>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</si>
  <si>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</si>
  <si>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</si>
  <si>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</si>
  <si>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</si>
  <si>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</si>
  <si>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</si>
  <si>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</si>
  <si>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</si>
  <si>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</si>
  <si>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</si>
  <si>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</si>
  <si>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</si>
  <si>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</si>
  <si>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</si>
  <si>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</si>
  <si>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</si>
  <si>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</si>
  <si>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</si>
  <si>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</si>
  <si>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</si>
  <si>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</si>
  <si>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</si>
  <si>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</si>
  <si>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</si>
  <si>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</si>
  <si>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</si>
  <si>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</si>
  <si>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</si>
  <si>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</si>
  <si>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</si>
  <si>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</si>
  <si>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</si>
  <si>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</si>
  <si>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</si>
  <si>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</si>
  <si>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</si>
  <si>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</si>
  <si>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</si>
  <si>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</si>
  <si>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</si>
  <si>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</si>
  <si>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</si>
  <si>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</si>
  <si>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</si>
  <si>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</si>
  <si>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</si>
  <si>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</si>
  <si>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</si>
  <si>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</si>
  <si>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</si>
  <si>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</si>
  <si>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</si>
  <si>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</si>
  <si>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</si>
  <si>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</si>
  <si>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</si>
  <si>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</si>
  <si>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</si>
  <si>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</si>
  <si>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</si>
  <si>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</si>
  <si>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</si>
  <si>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</si>
  <si>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</si>
  <si>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</si>
  <si>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</si>
  <si>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</si>
  <si>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</si>
  <si>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</si>
  <si>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</si>
  <si>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</si>
  <si>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</si>
  <si>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</si>
  <si>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</si>
  <si>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</si>
  <si>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</si>
  <si>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</si>
  <si>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</si>
  <si>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</si>
  <si>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</si>
  <si>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</si>
  <si>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</si>
  <si>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</si>
  <si>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</si>
  <si>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</si>
  <si>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</si>
  <si>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</si>
  <si>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</si>
  <si>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</si>
  <si>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</si>
  <si>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</si>
  <si>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</si>
  <si>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</si>
  <si>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</si>
  <si>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</si>
  <si>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</si>
  <si>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</si>
  <si>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</si>
  <si>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</si>
  <si>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</si>
  <si>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</si>
  <si>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</si>
  <si>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</si>
  <si>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</si>
  <si>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</si>
  <si>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</si>
  <si>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</si>
  <si>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</si>
  <si>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</si>
  <si>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</si>
  <si>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</si>
  <si>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</si>
  <si>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</si>
  <si>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</si>
  <si>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</si>
  <si>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</si>
  <si>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</si>
  <si>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</si>
  <si>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</si>
  <si>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</si>
  <si>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</si>
  <si>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</si>
  <si>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</si>
  <si>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</si>
  <si>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</si>
  <si>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</si>
  <si>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</si>
  <si>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</si>
  <si>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</si>
  <si>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</si>
  <si>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</si>
  <si>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</si>
  <si>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</si>
  <si>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</si>
  <si>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</si>
  <si>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</si>
  <si>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</si>
  <si>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</si>
  <si>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</si>
  <si>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</si>
  <si>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</si>
  <si>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</si>
  <si>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</si>
  <si>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</si>
  <si>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</si>
  <si>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</si>
  <si>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</si>
  <si>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</si>
  <si>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</si>
  <si>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</si>
  <si>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</si>
  <si>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</si>
  <si>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</si>
  <si>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</si>
  <si>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</si>
  <si>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</si>
  <si>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</si>
  <si>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</si>
  <si>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</si>
  <si>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</si>
  <si>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</si>
  <si>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</si>
  <si>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</si>
  <si>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</si>
  <si>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</si>
  <si>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</si>
  <si>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</si>
  <si>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</si>
  <si>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</si>
  <si>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</si>
  <si>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</si>
  <si>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</si>
  <si>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</si>
  <si>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</si>
  <si>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</si>
  <si>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</si>
  <si>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</si>
  <si>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</si>
  <si>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</si>
  <si>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</si>
  <si>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</si>
  <si>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</si>
  <si>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</si>
  <si>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</si>
  <si>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</si>
  <si>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</si>
  <si>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</si>
  <si>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</si>
  <si>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</si>
  <si>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</si>
  <si>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</si>
  <si>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</si>
  <si>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31203_平成2年度</t>
  </si>
  <si>
    <t>31203</t>
  </si>
  <si>
    <t>倉吉市</t>
  </si>
  <si>
    <t>31203_平成17年度</t>
  </si>
  <si>
    <t>31203_平成18年度</t>
  </si>
  <si>
    <t>31203_平成19年度</t>
  </si>
  <si>
    <t>31203_平成20年度</t>
  </si>
  <si>
    <t>31203_平成21年度</t>
  </si>
  <si>
    <t>31203_平成22年度</t>
  </si>
  <si>
    <t>31203_平成23年度</t>
  </si>
  <si>
    <t>31203_平成24年度</t>
  </si>
  <si>
    <t>31203_平成25年度</t>
  </si>
  <si>
    <t>31203_平成26年度</t>
  </si>
  <si>
    <t>31203_平成27年度</t>
  </si>
  <si>
    <t>31203_平成28年度</t>
  </si>
  <si>
    <t>31203_平成29年度</t>
  </si>
  <si>
    <t>31203_平成30年度</t>
  </si>
  <si>
    <t>31203_令和元年度</t>
  </si>
  <si>
    <t>31203_令和2年度</t>
  </si>
  <si>
    <t>31203_令和3年度</t>
  </si>
  <si>
    <t>31203_令和4年度</t>
  </si>
  <si>
    <t>19208</t>
  </si>
  <si>
    <t>南アルプス市</t>
  </si>
  <si>
    <t>19208_令和3年度</t>
  </si>
  <si>
    <t>19208_令和4年度</t>
  </si>
  <si>
    <t>19429</t>
  </si>
  <si>
    <t>鳴沢村</t>
  </si>
  <si>
    <t>19429_令和3年度</t>
  </si>
  <si>
    <t>19429_令和4年度</t>
  </si>
  <si>
    <t>19423</t>
  </si>
  <si>
    <t>西桂町</t>
  </si>
  <si>
    <t>19423_令和3年度</t>
  </si>
  <si>
    <t>19423_令和4年度</t>
  </si>
  <si>
    <t>19207</t>
  </si>
  <si>
    <t>韮崎市</t>
  </si>
  <si>
    <t>19207_令和3年度</t>
  </si>
  <si>
    <t>19207_令和4年度</t>
  </si>
  <si>
    <t>19366</t>
  </si>
  <si>
    <t>19366_令和3年度</t>
  </si>
  <si>
    <t>19366_令和4年度</t>
  </si>
  <si>
    <t>19364</t>
  </si>
  <si>
    <t>早川町</t>
  </si>
  <si>
    <t>19364_令和3年度</t>
  </si>
  <si>
    <t>19364_令和4年度</t>
  </si>
  <si>
    <t>19422</t>
  </si>
  <si>
    <t>道志村</t>
  </si>
  <si>
    <t>19422_令和3年度</t>
  </si>
  <si>
    <t>19422_令和4年度</t>
  </si>
  <si>
    <t>19442</t>
  </si>
  <si>
    <t>小菅村</t>
  </si>
  <si>
    <t>19442_令和3年度</t>
  </si>
  <si>
    <t>19442_令和4年度</t>
  </si>
  <si>
    <t>19443</t>
  </si>
  <si>
    <t>丹波山村</t>
  </si>
  <si>
    <t>19443_令和3年度</t>
  </si>
  <si>
    <t>19443_令和4年度</t>
  </si>
  <si>
    <t>19365</t>
  </si>
  <si>
    <t>身延町</t>
  </si>
  <si>
    <t>19365_令和3年度</t>
  </si>
  <si>
    <t>19365_令和4年度</t>
  </si>
  <si>
    <t>19425</t>
  </si>
  <si>
    <t>山中湖村</t>
  </si>
  <si>
    <t>19425_令和3年度</t>
  </si>
  <si>
    <t>19425_令和4年度</t>
  </si>
  <si>
    <t>19346</t>
  </si>
  <si>
    <t>市川三郷町</t>
  </si>
  <si>
    <t>19346_令和3年度</t>
  </si>
  <si>
    <t>19346_令和4年度</t>
  </si>
  <si>
    <t>19368</t>
  </si>
  <si>
    <t>富士川町</t>
  </si>
  <si>
    <t>19368_令和3年度</t>
  </si>
  <si>
    <t>19368_令和4年度</t>
  </si>
  <si>
    <t>19206</t>
  </si>
  <si>
    <t>大月市</t>
  </si>
  <si>
    <t>19206_令和3年度</t>
  </si>
  <si>
    <t>19206_令和4年度</t>
  </si>
  <si>
    <t>19212</t>
  </si>
  <si>
    <t>上野原市</t>
  </si>
  <si>
    <t>19212_令和3年度</t>
  </si>
  <si>
    <t>19212_令和4年度</t>
  </si>
  <si>
    <t>19213</t>
  </si>
  <si>
    <t>甲州市</t>
  </si>
  <si>
    <t>19213_令和3年度</t>
  </si>
  <si>
    <t>19213_令和4年度</t>
  </si>
  <si>
    <t>19204</t>
  </si>
  <si>
    <t>都留市</t>
  </si>
  <si>
    <t>19204_令和3年度</t>
  </si>
  <si>
    <t>19204_令和4年度</t>
  </si>
  <si>
    <t>19205</t>
  </si>
  <si>
    <t>山梨市</t>
  </si>
  <si>
    <t>19205_令和3年度</t>
  </si>
  <si>
    <t>19205_令和4年度</t>
  </si>
  <si>
    <t>19211</t>
  </si>
  <si>
    <t>笛吹市</t>
  </si>
  <si>
    <t>19211_令和3年度</t>
  </si>
  <si>
    <t>19211_令和4年度</t>
  </si>
  <si>
    <t>19_平成2年度</t>
  </si>
  <si>
    <t>19</t>
  </si>
  <si>
    <t>山梨県</t>
  </si>
  <si>
    <t>19_平成17年度</t>
  </si>
  <si>
    <t>19_平成18年度</t>
  </si>
  <si>
    <t>19_平成19年度</t>
  </si>
  <si>
    <t>19_平成20年度</t>
  </si>
  <si>
    <t>19_平成21年度</t>
  </si>
  <si>
    <t>19_平成22年度</t>
  </si>
  <si>
    <t>19_平成23年度</t>
  </si>
  <si>
    <t>19_平成24年度</t>
  </si>
  <si>
    <t>19_平成25年度</t>
  </si>
  <si>
    <t>19_平成26年度</t>
  </si>
  <si>
    <t>19_平成27年度</t>
  </si>
  <si>
    <t>19_平成28年度</t>
  </si>
  <si>
    <t>19_平成29年度</t>
  </si>
  <si>
    <t>19_平成30年度</t>
  </si>
  <si>
    <t>19_令和元年度</t>
  </si>
  <si>
    <t>19_令和2年度</t>
  </si>
  <si>
    <t>19_令和3年度</t>
  </si>
  <si>
    <t>19_令和4年度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</si>
</sst>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12.436088292000001</c:v>
                </c:pt>
                <c:pt idx="1">
                  <c:v>12.646006217850001</c:v>
                </c:pt>
                <c:pt idx="2">
                  <c:v>11.7835209975</c:v>
                </c:pt>
                <c:pt idx="3">
                  <c:v>13.358070232199999</c:v>
                </c:pt>
                <c:pt idx="4">
                  <c:v>15.524910138080001</c:v>
                </c:pt>
                <c:pt idx="5">
                  <c:v>16.8285118941</c:v>
                </c:pt>
                <c:pt idx="6">
                  <c:v>13.965768263140003</c:v>
                </c:pt>
                <c:pt idx="7">
                  <c:v>17.44362322752</c:v>
                </c:pt>
                <c:pt idx="8">
                  <c:v>14.609108268859996</c:v>
                </c:pt>
                <c:pt idx="9">
                  <c:v>14.194603508799998</c:v>
                </c:pt>
                <c:pt idx="10">
                  <c:v>13.199776899</c:v>
                </c:pt>
                <c:pt idx="11">
                  <c:v>14.784902943299997</c:v>
                </c:pt>
                <c:pt idx="12">
                  <c:v>12.156126002100001</c:v>
                </c:pt>
                <c:pt idx="13">
                  <c:v>15.72146708208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108.93209751564568</c:v>
                </c:pt>
                <c:pt idx="1">
                  <c:v>107.46922968793039</c:v>
                </c:pt>
                <c:pt idx="2">
                  <c:v>107.99345732217972</c:v>
                </c:pt>
                <c:pt idx="3">
                  <c:v>106.03774201684003</c:v>
                </c:pt>
                <c:pt idx="4">
                  <c:v>106.24502968963824</c:v>
                </c:pt>
                <c:pt idx="5">
                  <c:v>104.28498882238924</c:v>
                </c:pt>
                <c:pt idx="6">
                  <c:v>101.63304944327375</c:v>
                </c:pt>
                <c:pt idx="7">
                  <c:v>100.95978066841231</c:v>
                </c:pt>
                <c:pt idx="8">
                  <c:v>100.08877438562506</c:v>
                </c:pt>
                <c:pt idx="9">
                  <c:v>99.010319246187962</c:v>
                </c:pt>
                <c:pt idx="10">
                  <c:v>97.744445400772307</c:v>
                </c:pt>
                <c:pt idx="11">
                  <c:v>94.458249393522408</c:v>
                </c:pt>
                <c:pt idx="12">
                  <c:v>86.004410027080866</c:v>
                </c:pt>
                <c:pt idx="13">
                  <c:v>85.595890775238104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68.709731477000389</c:v>
                </c:pt>
                <c:pt idx="1">
                  <c:v>62.065304880019326</c:v>
                </c:pt>
                <c:pt idx="2">
                  <c:v>60.665220965936527</c:v>
                </c:pt>
                <c:pt idx="3">
                  <c:v>70.528586609965231</c:v>
                </c:pt>
                <c:pt idx="4">
                  <c:v>82.563387549230598</c:v>
                </c:pt>
                <c:pt idx="5">
                  <c:v>75.935100657438625</c:v>
                </c:pt>
                <c:pt idx="6">
                  <c:v>64.910313564507646</c:v>
                </c:pt>
                <c:pt idx="7">
                  <c:v>68.68623519628305</c:v>
                </c:pt>
                <c:pt idx="8">
                  <c:v>64.495596968292276</c:v>
                </c:pt>
                <c:pt idx="9">
                  <c:v>70.433680403151854</c:v>
                </c:pt>
                <c:pt idx="10">
                  <c:v>65.445969557149624</c:v>
                </c:pt>
                <c:pt idx="11">
                  <c:v>57.151739179801879</c:v>
                </c:pt>
                <c:pt idx="12">
                  <c:v>56.775362729913915</c:v>
                </c:pt>
                <c:pt idx="13">
                  <c:v>54.170149666160491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85.335725152143269</c:v>
                </c:pt>
                <c:pt idx="1">
                  <c:v>85.411641139383633</c:v>
                </c:pt>
                <c:pt idx="2">
                  <c:v>88.442372034399995</c:v>
                </c:pt>
                <c:pt idx="3">
                  <c:v>100.6596539480589</c:v>
                </c:pt>
                <c:pt idx="4">
                  <c:v>99.044364729724066</c:v>
                </c:pt>
                <c:pt idx="5">
                  <c:v>102.41549866424376</c:v>
                </c:pt>
                <c:pt idx="6">
                  <c:v>97.583375644495462</c:v>
                </c:pt>
                <c:pt idx="7">
                  <c:v>87.725029563911917</c:v>
                </c:pt>
                <c:pt idx="8">
                  <c:v>74.504248139683511</c:v>
                </c:pt>
                <c:pt idx="9">
                  <c:v>75.302111274574116</c:v>
                </c:pt>
                <c:pt idx="10">
                  <c:v>69.993425826485904</c:v>
                </c:pt>
                <c:pt idx="11">
                  <c:v>68.03104406883449</c:v>
                </c:pt>
                <c:pt idx="12">
                  <c:v>69.792581900054586</c:v>
                </c:pt>
                <c:pt idx="13">
                  <c:v>77.787552826162596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64.068539041490453</c:v>
                </c:pt>
                <c:pt idx="1">
                  <c:v>48.988208096463538</c:v>
                </c:pt>
                <c:pt idx="2">
                  <c:v>56.881281336359926</c:v>
                </c:pt>
                <c:pt idx="3">
                  <c:v>54.040975494454138</c:v>
                </c:pt>
                <c:pt idx="4">
                  <c:v>67.158143533005301</c:v>
                </c:pt>
                <c:pt idx="5">
                  <c:v>82.799801404453433</c:v>
                </c:pt>
                <c:pt idx="6">
                  <c:v>71.538814465739051</c:v>
                </c:pt>
                <c:pt idx="7">
                  <c:v>72.447657619314015</c:v>
                </c:pt>
                <c:pt idx="8">
                  <c:v>66.801881172324542</c:v>
                </c:pt>
                <c:pt idx="9">
                  <c:v>54.03423265453889</c:v>
                </c:pt>
                <c:pt idx="10">
                  <c:v>62.522965189379086</c:v>
                </c:pt>
                <c:pt idx="11">
                  <c:v>62.06507899664819</c:v>
                </c:pt>
                <c:pt idx="12">
                  <c:v>51.759718006046107</c:v>
                </c:pt>
                <c:pt idx="13">
                  <c:v>49.068779258907284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31596</c:v>
                </c:pt>
                <c:pt idx="1">
                  <c:v>31637</c:v>
                </c:pt>
                <c:pt idx="2">
                  <c:v>31908</c:v>
                </c:pt>
                <c:pt idx="3">
                  <c:v>32376</c:v>
                </c:pt>
                <c:pt idx="4">
                  <c:v>32770</c:v>
                </c:pt>
                <c:pt idx="5">
                  <c:v>33127</c:v>
                </c:pt>
                <c:pt idx="6">
                  <c:v>33504</c:v>
                </c:pt>
                <c:pt idx="7">
                  <c:v>33646</c:v>
                </c:pt>
                <c:pt idx="8">
                  <c:v>33726</c:v>
                </c:pt>
                <c:pt idx="9">
                  <c:v>34010</c:v>
                </c:pt>
                <c:pt idx="10">
                  <c:v>34253</c:v>
                </c:pt>
                <c:pt idx="11">
                  <c:v>34201</c:v>
                </c:pt>
                <c:pt idx="12">
                  <c:v>34198</c:v>
                </c:pt>
                <c:pt idx="13">
                  <c:v>34166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8630</c:v>
                </c:pt>
                <c:pt idx="1">
                  <c:v>8422</c:v>
                </c:pt>
                <c:pt idx="2">
                  <c:v>8245</c:v>
                </c:pt>
                <c:pt idx="3">
                  <c:v>8091</c:v>
                </c:pt>
                <c:pt idx="4">
                  <c:v>7970</c:v>
                </c:pt>
                <c:pt idx="5">
                  <c:v>7945</c:v>
                </c:pt>
                <c:pt idx="6">
                  <c:v>7893</c:v>
                </c:pt>
                <c:pt idx="7">
                  <c:v>7837</c:v>
                </c:pt>
                <c:pt idx="8">
                  <c:v>8070</c:v>
                </c:pt>
                <c:pt idx="9">
                  <c:v>8024</c:v>
                </c:pt>
                <c:pt idx="10">
                  <c:v>8037</c:v>
                </c:pt>
                <c:pt idx="11">
                  <c:v>7648</c:v>
                </c:pt>
                <c:pt idx="12">
                  <c:v>7965</c:v>
                </c:pt>
                <c:pt idx="13">
                  <c:v>7989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18372</c:v>
                </c:pt>
                <c:pt idx="1">
                  <c:v>18425</c:v>
                </c:pt>
                <c:pt idx="2">
                  <c:v>18507</c:v>
                </c:pt>
                <c:pt idx="3">
                  <c:v>18589</c:v>
                </c:pt>
                <c:pt idx="4">
                  <c:v>19051</c:v>
                </c:pt>
                <c:pt idx="5">
                  <c:v>19131</c:v>
                </c:pt>
                <c:pt idx="6">
                  <c:v>19237</c:v>
                </c:pt>
                <c:pt idx="7">
                  <c:v>19316</c:v>
                </c:pt>
                <c:pt idx="8">
                  <c:v>19481</c:v>
                </c:pt>
                <c:pt idx="9">
                  <c:v>19700</c:v>
                </c:pt>
                <c:pt idx="10">
                  <c:v>19851</c:v>
                </c:pt>
                <c:pt idx="11">
                  <c:v>19828</c:v>
                </c:pt>
                <c:pt idx="12">
                  <c:v>20022</c:v>
                </c:pt>
                <c:pt idx="13">
                  <c:v>20169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95</c:v>
                </c:pt>
                <c:pt idx="1">
                  <c:v>87</c:v>
                </c:pt>
                <c:pt idx="2">
                  <c:v>87</c:v>
                </c:pt>
                <c:pt idx="3">
                  <c:v>87</c:v>
                </c:pt>
                <c:pt idx="4">
                  <c:v>87</c:v>
                </c:pt>
                <c:pt idx="5">
                  <c:v>87</c:v>
                </c:pt>
                <c:pt idx="6">
                  <c:v>118</c:v>
                </c:pt>
                <c:pt idx="7">
                  <c:v>118</c:v>
                </c:pt>
                <c:pt idx="8">
                  <c:v>118</c:v>
                </c:pt>
                <c:pt idx="9">
                  <c:v>118</c:v>
                </c:pt>
                <c:pt idx="10">
                  <c:v>118</c:v>
                </c:pt>
                <c:pt idx="11">
                  <c:v>118</c:v>
                </c:pt>
                <c:pt idx="12">
                  <c:v>108</c:v>
                </c:pt>
                <c:pt idx="13">
                  <c:v>108</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2544</c:v>
                </c:pt>
                <c:pt idx="1">
                  <c:v>2495</c:v>
                </c:pt>
                <c:pt idx="2">
                  <c:v>2495</c:v>
                </c:pt>
                <c:pt idx="3">
                  <c:v>2495</c:v>
                </c:pt>
                <c:pt idx="4">
                  <c:v>2495</c:v>
                </c:pt>
                <c:pt idx="5">
                  <c:v>2495</c:v>
                </c:pt>
                <c:pt idx="6">
                  <c:v>2114</c:v>
                </c:pt>
                <c:pt idx="7">
                  <c:v>2114</c:v>
                </c:pt>
                <c:pt idx="8">
                  <c:v>2114</c:v>
                </c:pt>
                <c:pt idx="9">
                  <c:v>2114</c:v>
                </c:pt>
                <c:pt idx="10">
                  <c:v>2114</c:v>
                </c:pt>
                <c:pt idx="11">
                  <c:v>2114</c:v>
                </c:pt>
                <c:pt idx="12">
                  <c:v>2116</c:v>
                </c:pt>
                <c:pt idx="13">
                  <c:v>2116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1175.6316999999999</c:v>
                </c:pt>
                <c:pt idx="1">
                  <c:v>673.70759999999996</c:v>
                </c:pt>
                <c:pt idx="2">
                  <c:v>949.43830000000003</c:v>
                </c:pt>
                <c:pt idx="3">
                  <c:v>946.65530000000001</c:v>
                </c:pt>
                <c:pt idx="4">
                  <c:v>969.57439999999997</c:v>
                </c:pt>
                <c:pt idx="5">
                  <c:v>1072.7327</c:v>
                </c:pt>
                <c:pt idx="6">
                  <c:v>1120.7322999999999</c:v>
                </c:pt>
                <c:pt idx="7">
                  <c:v>1295.6215999999999</c:v>
                </c:pt>
                <c:pt idx="8">
                  <c:v>1108.4825000000001</c:v>
                </c:pt>
                <c:pt idx="9">
                  <c:v>1031.2389000000001</c:v>
                </c:pt>
                <c:pt idx="10">
                  <c:v>1261.712</c:v>
                </c:pt>
                <c:pt idx="11">
                  <c:v>1264.5967000000001</c:v>
                </c:pt>
                <c:pt idx="12">
                  <c:v>1083.1532999999999</c:v>
                </c:pt>
                <c:pt idx="13">
                  <c:v>1082.8511000000001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35.380000000000003</c:v>
                </c:pt>
                <c:pt idx="1">
                  <c:v>26.72</c:v>
                </c:pt>
                <c:pt idx="2">
                  <c:v>40.323999999999998</c:v>
                </c:pt>
                <c:pt idx="3">
                  <c:v>45.569000000000003</c:v>
                </c:pt>
                <c:pt idx="4">
                  <c:v>45.21</c:v>
                </c:pt>
                <c:pt idx="5">
                  <c:v>39.305</c:v>
                </c:pt>
                <c:pt idx="6">
                  <c:v>41.924999999999997</c:v>
                </c:pt>
                <c:pt idx="7">
                  <c:v>44.176000000000002</c:v>
                </c:pt>
                <c:pt idx="8">
                  <c:v>42.488</c:v>
                </c:pt>
                <c:pt idx="9">
                  <c:v>34.161999999999999</c:v>
                </c:pt>
                <c:pt idx="10">
                  <c:v>38.209000000000003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20.824999999999999</c:v>
                </c:pt>
                <c:pt idx="1">
                  <c:v>10.555</c:v>
                </c:pt>
                <c:pt idx="2">
                  <c:v>19.774000000000001</c:v>
                </c:pt>
                <c:pt idx="3">
                  <c:v>21.821999999999999</c:v>
                </c:pt>
                <c:pt idx="4">
                  <c:v>21.233999999999998</c:v>
                </c:pt>
                <c:pt idx="5">
                  <c:v>12.477</c:v>
                </c:pt>
                <c:pt idx="6">
                  <c:v>20.048999999999999</c:v>
                </c:pt>
                <c:pt idx="7">
                  <c:v>20.408999999999999</c:v>
                </c:pt>
                <c:pt idx="8">
                  <c:v>20.079999999999998</c:v>
                </c:pt>
                <c:pt idx="9">
                  <c:v>19.305</c:v>
                </c:pt>
                <c:pt idx="10">
                  <c:v>13.433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14.555</c:v>
                </c:pt>
                <c:pt idx="1">
                  <c:v>16.164999999999999</c:v>
                </c:pt>
                <c:pt idx="2">
                  <c:v>20.55</c:v>
                </c:pt>
                <c:pt idx="3">
                  <c:v>23.747</c:v>
                </c:pt>
                <c:pt idx="4">
                  <c:v>23.975999999999999</c:v>
                </c:pt>
                <c:pt idx="5">
                  <c:v>26.827999999999999</c:v>
                </c:pt>
                <c:pt idx="6">
                  <c:v>21.876000000000001</c:v>
                </c:pt>
                <c:pt idx="7">
                  <c:v>23.766999999999999</c:v>
                </c:pt>
                <c:pt idx="8">
                  <c:v>22.408000000000001</c:v>
                </c:pt>
                <c:pt idx="9">
                  <c:v>14.856999999999999</c:v>
                </c:pt>
                <c:pt idx="10">
                  <c:v>24.776</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88.442372034399995</c:v>
                </c:pt>
                <c:pt idx="1">
                  <c:v>100.6596539480589</c:v>
                </c:pt>
                <c:pt idx="2">
                  <c:v>99.044364729724066</c:v>
                </c:pt>
                <c:pt idx="3">
                  <c:v>102.41549866424376</c:v>
                </c:pt>
                <c:pt idx="4">
                  <c:v>97.583375644495462</c:v>
                </c:pt>
                <c:pt idx="5">
                  <c:v>87.725029563911917</c:v>
                </c:pt>
                <c:pt idx="6">
                  <c:v>74.504248139683511</c:v>
                </c:pt>
                <c:pt idx="7">
                  <c:v>75.302111274574116</c:v>
                </c:pt>
                <c:pt idx="8">
                  <c:v>69.993425826485904</c:v>
                </c:pt>
                <c:pt idx="9">
                  <c:v>68.03104406883449</c:v>
                </c:pt>
                <c:pt idx="10">
                  <c:v>69.792581900054586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56.881281336359926</c:v>
                </c:pt>
                <c:pt idx="1">
                  <c:v>54.040975494454138</c:v>
                </c:pt>
                <c:pt idx="2">
                  <c:v>67.158143533005301</c:v>
                </c:pt>
                <c:pt idx="3">
                  <c:v>82.799801404453433</c:v>
                </c:pt>
                <c:pt idx="4">
                  <c:v>71.538814465739051</c:v>
                </c:pt>
                <c:pt idx="5">
                  <c:v>72.447657619314015</c:v>
                </c:pt>
                <c:pt idx="6">
                  <c:v>66.801881172324542</c:v>
                </c:pt>
                <c:pt idx="7">
                  <c:v>54.03423265453889</c:v>
                </c:pt>
                <c:pt idx="8">
                  <c:v>62.522965189379086</c:v>
                </c:pt>
                <c:pt idx="9">
                  <c:v>62.06507899664819</c:v>
                </c:pt>
                <c:pt idx="10">
                  <c:v>51.759718006046107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0.25588382782608105</c:v>
                </c:pt>
                <c:pt idx="1">
                  <c:v>0.29912487426617429</c:v>
                </c:pt>
                <c:pt idx="2">
                  <c:v>0.30599416420587283</c:v>
                </c:pt>
                <c:pt idx="3">
                  <c:v>0.28680020479762591</c:v>
                </c:pt>
                <c:pt idx="4">
                  <c:v>0.33514673368654219</c:v>
                </c:pt>
                <c:pt idx="5">
                  <c:v>0.37030872883387539</c:v>
                </c:pt>
                <c:pt idx="6">
                  <c:v>0.32747580780798496</c:v>
                </c:pt>
                <c:pt idx="7">
                  <c:v>0.43985079147790146</c:v>
                </c:pt>
                <c:pt idx="8">
                  <c:v>0.35839630977397241</c:v>
                </c:pt>
                <c:pt idx="9">
                  <c:v>0.23937776669554145</c:v>
                </c:pt>
                <c:pt idx="10">
                  <c:v>0.47867339611676185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0.2354640600537041</c:v>
                </c:pt>
                <c:pt idx="1">
                  <c:v>0.1048582980967375</c:v>
                </c:pt>
                <c:pt idx="2">
                  <c:v>0.19964790580423253</c:v>
                </c:pt>
                <c:pt idx="3">
                  <c:v>0.21307321923550521</c:v>
                </c:pt>
                <c:pt idx="4">
                  <c:v>0.21759853929789502</c:v>
                </c:pt>
                <c:pt idx="5">
                  <c:v>0.14222850721195715</c:v>
                </c:pt>
                <c:pt idx="6">
                  <c:v>0.26909874940837386</c:v>
                </c:pt>
                <c:pt idx="7">
                  <c:v>0.27102825743600539</c:v>
                </c:pt>
                <c:pt idx="8">
                  <c:v>0.28688408608229049</c:v>
                </c:pt>
                <c:pt idx="9">
                  <c:v>0.28376751032171443</c:v>
                </c:pt>
                <c:pt idx="10">
                  <c:v>0.19247031180529364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24.776</c:v>
                </c:pt>
                <c:pt idx="2">
                  <c:v>0</c:v>
                </c:pt>
                <c:pt idx="3">
                  <c:v>0</c:v>
                </c:pt>
                <c:pt idx="4">
                  <c:v>13.433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24.776</c:v>
                </c:pt>
                <c:pt idx="4" formatCode="#,##0">
                  <c:v>13.433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10：飲料・たばこ・飼料製造業(N=1)</c:v>
                </c:pt>
                <c:pt idx="7">
                  <c:v>12：木材・木製品製造業(N=0)</c:v>
                </c:pt>
                <c:pt idx="8">
                  <c:v>13：家具・装備品製造業(N=0)</c:v>
                </c:pt>
                <c:pt idx="9">
                  <c:v>15：印刷・同関連業(N=0)</c:v>
                </c:pt>
                <c:pt idx="10">
                  <c:v>18：プラスチック製品製造業(N=0)</c:v>
                </c:pt>
                <c:pt idx="11">
                  <c:v>19：ゴム製品製造業(N=0)</c:v>
                </c:pt>
                <c:pt idx="12">
                  <c:v>20：なめし革・同製品・毛皮製造業(N=0)</c:v>
                </c:pt>
                <c:pt idx="13">
                  <c:v>23：非鉄金属製造業(N=0)</c:v>
                </c:pt>
                <c:pt idx="14">
                  <c:v>24：金属製品製造業(N=0)</c:v>
                </c:pt>
                <c:pt idx="15">
                  <c:v>25：はん用機械器具製造業(N=0)</c:v>
                </c:pt>
                <c:pt idx="16">
                  <c:v>26：生産用機械器具製造業(N=0)</c:v>
                </c:pt>
                <c:pt idx="17">
                  <c:v>27：業務用機械器具製造業(N=0)</c:v>
                </c:pt>
                <c:pt idx="18">
                  <c:v>28：電子部品等製造業(N=3)</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M：宿泊業，飲食サービス業(N=2)</c:v>
                </c:pt>
                <c:pt idx="31">
                  <c:v>N：生活関連ｻｰﾋﾞｽ業,娯楽業(N=1)</c:v>
                </c:pt>
                <c:pt idx="32">
                  <c:v>O：教育，学習支援業(N=0)</c:v>
                </c:pt>
                <c:pt idx="33">
                  <c:v>P：医療，福祉(N=1)</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0</c:v>
                </c:pt>
                <c:pt idx="6">
                  <c:v>6.0860000000000003</c:v>
                </c:pt>
                <c:pt idx="7">
                  <c:v>0</c:v>
                </c:pt>
                <c:pt idx="8">
                  <c:v>0</c:v>
                </c:pt>
                <c:pt idx="9">
                  <c:v>0</c:v>
                </c:pt>
                <c:pt idx="10">
                  <c:v>0</c:v>
                </c:pt>
                <c:pt idx="11">
                  <c:v>0</c:v>
                </c:pt>
                <c:pt idx="12">
                  <c:v>0</c:v>
                </c:pt>
                <c:pt idx="13">
                  <c:v>0</c:v>
                </c:pt>
                <c:pt idx="14">
                  <c:v>0</c:v>
                </c:pt>
                <c:pt idx="15">
                  <c:v>0</c:v>
                </c:pt>
                <c:pt idx="16">
                  <c:v>0</c:v>
                </c:pt>
                <c:pt idx="17">
                  <c:v>0</c:v>
                </c:pt>
                <c:pt idx="18">
                  <c:v>18.690000000000001</c:v>
                </c:pt>
                <c:pt idx="19">
                  <c:v>0</c:v>
                </c:pt>
                <c:pt idx="20">
                  <c:v>0</c:v>
                </c:pt>
                <c:pt idx="21">
                  <c:v>0</c:v>
                </c:pt>
                <c:pt idx="22">
                  <c:v>0</c:v>
                </c:pt>
                <c:pt idx="23">
                  <c:v>0</c:v>
                </c:pt>
                <c:pt idx="24">
                  <c:v>0</c:v>
                </c:pt>
                <c:pt idx="25">
                  <c:v>0</c:v>
                </c:pt>
                <c:pt idx="26">
                  <c:v>0</c:v>
                </c:pt>
                <c:pt idx="27">
                  <c:v>0</c:v>
                </c:pt>
                <c:pt idx="28">
                  <c:v>0</c:v>
                </c:pt>
                <c:pt idx="29">
                  <c:v>0</c:v>
                </c:pt>
                <c:pt idx="30">
                  <c:v>5.157</c:v>
                </c:pt>
                <c:pt idx="31">
                  <c:v>4.8849999999999998</c:v>
                </c:pt>
                <c:pt idx="32">
                  <c:v>0</c:v>
                </c:pt>
                <c:pt idx="33">
                  <c:v>3.391</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54.272678657521006</c:v>
                </c:pt>
                <c:pt idx="2">
                  <c:v>6.4687245032600087</c:v>
                </c:pt>
                <c:pt idx="3">
                  <c:v>1.9179867502758332</c:v>
                </c:pt>
                <c:pt idx="4">
                  <c:v>72.105386583832583</c:v>
                </c:pt>
                <c:pt idx="5">
                  <c:v>67.110708963122889</c:v>
                </c:pt>
                <c:pt idx="7">
                  <c:v>113.34744457902278</c:v>
                </c:pt>
                <c:pt idx="8">
                  <c:v>3.1673187183609737</c:v>
                </c:pt>
                <c:pt idx="9">
                  <c:v>0</c:v>
                </c:pt>
                <c:pt idx="10">
                  <c:v>11.73884763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62.659389911056842</c:v>
                </c:pt>
                <c:pt idx="4" formatCode="#,##0">
                  <c:v>72.105386583832583</c:v>
                </c:pt>
                <c:pt idx="5" formatCode="#,##0">
                  <c:v>67.110708963122889</c:v>
                </c:pt>
                <c:pt idx="6" formatCode="#,##0">
                  <c:v>116.51476329738375</c:v>
                </c:pt>
                <c:pt idx="10" formatCode="#,##0">
                  <c:v>11.73884763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38.209000000000003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38.209000000000003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③特定事業所の現状把握!$BD$21:$BD$38</c:f>
              <c:strCache>
                <c:ptCount val="18"/>
                <c:pt idx="0">
                  <c:v>9：食料品製造業(N=0)</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28：電子部品等製造業(N=3)</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0</c:v>
                </c:pt>
                <c:pt idx="1">
                  <c:v>6.0860000000000003</c:v>
                </c:pt>
                <c:pt idx="2">
                  <c:v>0</c:v>
                </c:pt>
                <c:pt idx="3">
                  <c:v>0</c:v>
                </c:pt>
                <c:pt idx="4">
                  <c:v>0</c:v>
                </c:pt>
                <c:pt idx="5">
                  <c:v>0</c:v>
                </c:pt>
                <c:pt idx="6">
                  <c:v>0</c:v>
                </c:pt>
                <c:pt idx="7">
                  <c:v>0</c:v>
                </c:pt>
                <c:pt idx="8">
                  <c:v>0</c:v>
                </c:pt>
                <c:pt idx="9">
                  <c:v>0</c:v>
                </c:pt>
                <c:pt idx="10">
                  <c:v>0</c:v>
                </c:pt>
                <c:pt idx="11">
                  <c:v>0</c:v>
                </c:pt>
                <c:pt idx="12">
                  <c:v>0</c:v>
                </c:pt>
                <c:pt idx="13">
                  <c:v>6.23</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9：食料品製造業(N=0)</c:v>
                </c:pt>
                <c:pt idx="1">
                  <c:v>10：飲料・たばこ・飼料製造業(N=1)</c:v>
                </c:pt>
                <c:pt idx="2">
                  <c:v>12：木材・木製品製造業(N=0)</c:v>
                </c:pt>
                <c:pt idx="3">
                  <c:v>13：家具・装備品製造業(N=0)</c:v>
                </c:pt>
                <c:pt idx="4">
                  <c:v>15：印刷・同関連業(N=0)</c:v>
                </c:pt>
                <c:pt idx="5">
                  <c:v>18：プラスチック製品製造業(N=0)</c:v>
                </c:pt>
                <c:pt idx="6">
                  <c:v>19：ゴム製品製造業(N=0)</c:v>
                </c:pt>
                <c:pt idx="7">
                  <c:v>20：なめし革・同製品・毛皮製造業(N=0)</c:v>
                </c:pt>
                <c:pt idx="8">
                  <c:v>23：非鉄金属製造業(N=0)</c:v>
                </c:pt>
                <c:pt idx="9">
                  <c:v>24：金属製品製造業(N=0)</c:v>
                </c:pt>
                <c:pt idx="10">
                  <c:v>25：はん用機械器具製造業(N=0)</c:v>
                </c:pt>
                <c:pt idx="11">
                  <c:v>26：生産用機械器具製造業(N=0)</c:v>
                </c:pt>
                <c:pt idx="12">
                  <c:v>27：業務用機械器具製造業(N=0)</c:v>
                </c:pt>
                <c:pt idx="13">
                  <c:v>28：電子部品等製造業(N=3)</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2.5785</c:v>
                </c:pt>
                <c:pt idx="8">
                  <c:v>4.8849999999999998</c:v>
                </c:pt>
                <c:pt idx="9">
                  <c:v>0</c:v>
                </c:pt>
                <c:pt idx="10">
                  <c:v>3.391</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富士吉田市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21,631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8732.8999999999869</c:v>
                </c:pt>
                <c:pt idx="1">
                  <c:v>12754.699999999995</c:v>
                </c:pt>
                <c:pt idx="2">
                  <c:v>0</c:v>
                </c:pt>
                <c:pt idx="3">
                  <c:v>143</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28,104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10480.527947999984</c:v>
                </c:pt>
                <c:pt idx="1">
                  <c:v>16871.406971999993</c:v>
                </c:pt>
                <c:pt idx="2">
                  <c:v>0</c:v>
                </c:pt>
                <c:pt idx="3">
                  <c:v>751.60799999999995</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50</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富士吉田市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14.677821755999998</c:v>
                </c:pt>
                <c:pt idx="1">
                  <c:v>0</c:v>
                </c:pt>
                <c:pt idx="2">
                  <c:v>2.7615369599999999</c:v>
                </c:pt>
                <c:pt idx="3">
                  <c:v>0</c:v>
                </c:pt>
                <c:pt idx="4">
                  <c:v>4.9781970900000001</c:v>
                </c:pt>
                <c:pt idx="5">
                  <c:v>27.549180839999998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301,636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富士吉田市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289937</c:v>
                </c:pt>
                <c:pt idx="1">
                  <c:v>0</c:v>
                </c:pt>
                <c:pt idx="2">
                  <c:v>11699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143</c:v>
                </c:pt>
                <c:pt idx="1">
                  <c:v>143</c:v>
                </c:pt>
                <c:pt idx="2">
                  <c:v>143</c:v>
                </c:pt>
                <c:pt idx="3">
                  <c:v>143</c:v>
                </c:pt>
                <c:pt idx="4">
                  <c:v>143</c:v>
                </c:pt>
                <c:pt idx="5">
                  <c:v>143</c:v>
                </c:pt>
                <c:pt idx="6">
                  <c:v>143</c:v>
                </c:pt>
                <c:pt idx="7">
                  <c:v>143</c:v>
                </c:pt>
                <c:pt idx="8">
                  <c:v>143</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3957.2</c:v>
                </c:pt>
                <c:pt idx="1">
                  <c:v>6017.9</c:v>
                </c:pt>
                <c:pt idx="2">
                  <c:v>7330.4</c:v>
                </c:pt>
                <c:pt idx="3">
                  <c:v>9231.0999999999985</c:v>
                </c:pt>
                <c:pt idx="4">
                  <c:v>9926.7000000000007</c:v>
                </c:pt>
                <c:pt idx="5">
                  <c:v>12401.8</c:v>
                </c:pt>
                <c:pt idx="6">
                  <c:v>12705.2</c:v>
                </c:pt>
                <c:pt idx="7">
                  <c:v>12754.7</c:v>
                </c:pt>
                <c:pt idx="8">
                  <c:v>12754.699999999995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4646.8999999999996</c:v>
                </c:pt>
                <c:pt idx="1">
                  <c:v>5158.7</c:v>
                </c:pt>
                <c:pt idx="2">
                  <c:v>5568.8</c:v>
                </c:pt>
                <c:pt idx="3">
                  <c:v>5921.1</c:v>
                </c:pt>
                <c:pt idx="4">
                  <c:v>6324</c:v>
                </c:pt>
                <c:pt idx="5">
                  <c:v>6877.1000000000022</c:v>
                </c:pt>
                <c:pt idx="6">
                  <c:v>7392.1999999999989</c:v>
                </c:pt>
                <c:pt idx="7">
                  <c:v>7974.0999999999967</c:v>
                </c:pt>
                <c:pt idx="8">
                  <c:v>8732.8999999999869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3.749648881006136E-2</c:v>
                </c:pt>
                <c:pt idx="1">
                  <c:v>4.6541873264631294E-2</c:v>
                </c:pt>
                <c:pt idx="2">
                  <c:v>5.6819275233411543E-2</c:v>
                </c:pt>
                <c:pt idx="3">
                  <c:v>6.6928889211040191E-2</c:v>
                </c:pt>
                <c:pt idx="4">
                  <c:v>7.2330217677892578E-2</c:v>
                </c:pt>
                <c:pt idx="5">
                  <c:v>8.8898494005137232E-2</c:v>
                </c:pt>
                <c:pt idx="6">
                  <c:v>9.4858503340693762E-2</c:v>
                </c:pt>
                <c:pt idx="7">
                  <c:v>9.8538308830630875E-2</c:v>
                </c:pt>
                <c:pt idx="8">
                  <c:v>0.10183821585934462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74.311949061093571</c:v>
                </c:pt>
                <c:pt idx="2">
                  <c:v>6.0946877646379436</c:v>
                </c:pt>
                <c:pt idx="3">
                  <c:v>2.3931645787219225</c:v>
                </c:pt>
                <c:pt idx="4">
                  <c:v>102.41549866424376</c:v>
                </c:pt>
                <c:pt idx="5">
                  <c:v>75.935100657438625</c:v>
                </c:pt>
                <c:pt idx="7">
                  <c:v>100.31870357834958</c:v>
                </c:pt>
                <c:pt idx="8">
                  <c:v>3.966285244039657</c:v>
                </c:pt>
                <c:pt idx="9">
                  <c:v>0</c:v>
                </c:pt>
                <c:pt idx="10">
                  <c:v>16.8285118941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82.799801404453433</c:v>
                </c:pt>
                <c:pt idx="4" formatCode="#,##0">
                  <c:v>102.41549866424376</c:v>
                </c:pt>
                <c:pt idx="5" formatCode="#,##0">
                  <c:v>75.935100657438625</c:v>
                </c:pt>
                <c:pt idx="6" formatCode="#,##0">
                  <c:v>104.28498882238924</c:v>
                </c:pt>
                <c:pt idx="10" formatCode="#,##0">
                  <c:v>16.8285118941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1058</c:v>
                </c:pt>
                <c:pt idx="1">
                  <c:v>1157</c:v>
                </c:pt>
                <c:pt idx="2">
                  <c:v>1235</c:v>
                </c:pt>
                <c:pt idx="3">
                  <c:v>1301</c:v>
                </c:pt>
                <c:pt idx="4">
                  <c:v>1379</c:v>
                </c:pt>
                <c:pt idx="5">
                  <c:v>1469</c:v>
                </c:pt>
                <c:pt idx="6">
                  <c:v>1543</c:v>
                </c:pt>
                <c:pt idx="7">
                  <c:v>1632</c:v>
                </c:pt>
                <c:pt idx="8">
                  <c:v>1735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275962.64018230257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28103.542919999978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484426.63099999994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407717.27099999995</c:v>
                </c:pt>
                <c:pt idx="1">
                  <c:v>0</c:v>
                </c:pt>
                <c:pt idx="2">
                  <c:v>76709.36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27351.934919999978</c:v>
                </c:pt>
                <c:pt idx="1">
                  <c:v>0</c:v>
                </c:pt>
                <c:pt idx="2">
                  <c:v>751.60799999999995</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排出量比較シート!$DN$21:$DN$50</c:f>
              <c:numCache>
                <c:formatCode>0.0%;;</c:formatCode>
                <c:ptCount val="30"/>
                <c:pt idx="0">
                  <c:v>0.81</c:v>
                </c:pt>
                <c:pt idx="1">
                  <c:v>0.96</c:v>
                </c:pt>
                <c:pt idx="2">
                  <c:v>1</c:v>
                </c:pt>
                <c:pt idx="3">
                  <c:v>0.98</c:v>
                </c:pt>
                <c:pt idx="4">
                  <c:v>0.89</c:v>
                </c:pt>
                <c:pt idx="5">
                  <c:v>0.95</c:v>
                </c:pt>
                <c:pt idx="6">
                  <c:v>0.65</c:v>
                </c:pt>
                <c:pt idx="7">
                  <c:v>0.75</c:v>
                </c:pt>
                <c:pt idx="8">
                  <c:v>0.55000000000000004</c:v>
                </c:pt>
                <c:pt idx="9">
                  <c:v>1</c:v>
                </c:pt>
                <c:pt idx="10">
                  <c:v>1</c:v>
                </c:pt>
                <c:pt idx="11">
                  <c:v>0.88</c:v>
                </c:pt>
                <c:pt idx="12">
                  <c:v>0</c:v>
                </c:pt>
                <c:pt idx="13">
                  <c:v>0.91</c:v>
                </c:pt>
                <c:pt idx="14">
                  <c:v>1</c:v>
                </c:pt>
                <c:pt idx="15">
                  <c:v>0.85</c:v>
                </c:pt>
                <c:pt idx="16">
                  <c:v>0.17</c:v>
                </c:pt>
                <c:pt idx="17">
                  <c:v>0.96</c:v>
                </c:pt>
                <c:pt idx="18">
                  <c:v>0</c:v>
                </c:pt>
                <c:pt idx="19">
                  <c:v>0.57999999999999996</c:v>
                </c:pt>
                <c:pt idx="20">
                  <c:v>0.99</c:v>
                </c:pt>
                <c:pt idx="21">
                  <c:v>1</c:v>
                </c:pt>
                <c:pt idx="22">
                  <c:v>1</c:v>
                </c:pt>
                <c:pt idx="23">
                  <c:v>1</c:v>
                </c:pt>
                <c:pt idx="24">
                  <c:v>0.36</c:v>
                </c:pt>
                <c:pt idx="25">
                  <c:v>0.74</c:v>
                </c:pt>
                <c:pt idx="26">
                  <c:v>1</c:v>
                </c:pt>
                <c:pt idx="27">
                  <c:v>1</c:v>
                </c:pt>
                <c:pt idx="28">
                  <c:v>0.64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排出量比較シート!$DP$21:$DP$50</c:f>
              <c:numCache>
                <c:formatCode>0.0%;;</c:formatCode>
                <c:ptCount val="30"/>
                <c:pt idx="0">
                  <c:v>0.19</c:v>
                </c:pt>
                <c:pt idx="1">
                  <c:v>0</c:v>
                </c:pt>
                <c:pt idx="2">
                  <c:v>0</c:v>
                </c:pt>
                <c:pt idx="3">
                  <c:v>0</c:v>
                </c:pt>
                <c:pt idx="4">
                  <c:v>0</c:v>
                </c:pt>
                <c:pt idx="5">
                  <c:v>0</c:v>
                </c:pt>
                <c:pt idx="6">
                  <c:v>0</c:v>
                </c:pt>
                <c:pt idx="7">
                  <c:v>0.25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排出量比較シート!$DQ$21:$DQ$50</c:f>
              <c:numCache>
                <c:formatCode>0.0%;;</c:formatCode>
                <c:ptCount val="30"/>
                <c:pt idx="0">
                  <c:v>0</c:v>
                </c:pt>
                <c:pt idx="1">
                  <c:v>0.04</c:v>
                </c:pt>
                <c:pt idx="2">
                  <c:v>0</c:v>
                </c:pt>
                <c:pt idx="3">
                  <c:v>0.02</c:v>
                </c:pt>
                <c:pt idx="4">
                  <c:v>0.11</c:v>
                </c:pt>
                <c:pt idx="5">
                  <c:v>0.05</c:v>
                </c:pt>
                <c:pt idx="6">
                  <c:v>0.35</c:v>
                </c:pt>
                <c:pt idx="7">
                  <c:v>0</c:v>
                </c:pt>
                <c:pt idx="8">
                  <c:v>0.45</c:v>
                </c:pt>
                <c:pt idx="9">
                  <c:v>0</c:v>
                </c:pt>
                <c:pt idx="10">
                  <c:v>0</c:v>
                </c:pt>
                <c:pt idx="11">
                  <c:v>0.12</c:v>
                </c:pt>
                <c:pt idx="12">
                  <c:v>1</c:v>
                </c:pt>
                <c:pt idx="13">
                  <c:v>0.09</c:v>
                </c:pt>
                <c:pt idx="14">
                  <c:v>0</c:v>
                </c:pt>
                <c:pt idx="15">
                  <c:v>0.15</c:v>
                </c:pt>
                <c:pt idx="16">
                  <c:v>0.83</c:v>
                </c:pt>
                <c:pt idx="17">
                  <c:v>0.04</c:v>
                </c:pt>
                <c:pt idx="18">
                  <c:v>1</c:v>
                </c:pt>
                <c:pt idx="19">
                  <c:v>0.42</c:v>
                </c:pt>
                <c:pt idx="20">
                  <c:v>0</c:v>
                </c:pt>
                <c:pt idx="21">
                  <c:v>0</c:v>
                </c:pt>
                <c:pt idx="22">
                  <c:v>0</c:v>
                </c:pt>
                <c:pt idx="23">
                  <c:v>0</c:v>
                </c:pt>
                <c:pt idx="24">
                  <c:v>0.64</c:v>
                </c:pt>
                <c:pt idx="25">
                  <c:v>0.26</c:v>
                </c:pt>
                <c:pt idx="26">
                  <c:v>0</c:v>
                </c:pt>
                <c:pt idx="27">
                  <c:v>0</c:v>
                </c:pt>
                <c:pt idx="28">
                  <c:v>0.36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排出量比較シート!$DF$21:$DF$50</c:f>
              <c:numCache>
                <c:formatCode>#,##0;;</c:formatCode>
                <c:ptCount val="30"/>
                <c:pt idx="0">
                  <c:v>12</c:v>
                </c:pt>
                <c:pt idx="1">
                  <c:v>4</c:v>
                </c:pt>
                <c:pt idx="2">
                  <c:v>4</c:v>
                </c:pt>
                <c:pt idx="3">
                  <c:v>16</c:v>
                </c:pt>
                <c:pt idx="4">
                  <c:v>19</c:v>
                </c:pt>
                <c:pt idx="5">
                  <c:v>8</c:v>
                </c:pt>
                <c:pt idx="6">
                  <c:v>4</c:v>
                </c:pt>
                <c:pt idx="7">
                  <c:v>7</c:v>
                </c:pt>
                <c:pt idx="8">
                  <c:v>2</c:v>
                </c:pt>
                <c:pt idx="9">
                  <c:v>1</c:v>
                </c:pt>
                <c:pt idx="10">
                  <c:v>12</c:v>
                </c:pt>
                <c:pt idx="11">
                  <c:v>4</c:v>
                </c:pt>
                <c:pt idx="12">
                  <c:v>0</c:v>
                </c:pt>
                <c:pt idx="13">
                  <c:v>7</c:v>
                </c:pt>
                <c:pt idx="14">
                  <c:v>8</c:v>
                </c:pt>
                <c:pt idx="15">
                  <c:v>4</c:v>
                </c:pt>
                <c:pt idx="16">
                  <c:v>1</c:v>
                </c:pt>
                <c:pt idx="17">
                  <c:v>13</c:v>
                </c:pt>
                <c:pt idx="18">
                  <c:v>0</c:v>
                </c:pt>
                <c:pt idx="19">
                  <c:v>6</c:v>
                </c:pt>
                <c:pt idx="20">
                  <c:v>7</c:v>
                </c:pt>
                <c:pt idx="21">
                  <c:v>14</c:v>
                </c:pt>
                <c:pt idx="22">
                  <c:v>18</c:v>
                </c:pt>
                <c:pt idx="23">
                  <c:v>4</c:v>
                </c:pt>
                <c:pt idx="24">
                  <c:v>1</c:v>
                </c:pt>
                <c:pt idx="25">
                  <c:v>3</c:v>
                </c:pt>
                <c:pt idx="26">
                  <c:v>4</c:v>
                </c:pt>
                <c:pt idx="27">
                  <c:v>6</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排出量比較シート!$DH$21:$DH$50</c:f>
              <c:numCache>
                <c:formatCode>#,##0;;</c:formatCode>
                <c:ptCount val="30"/>
                <c:pt idx="0">
                  <c:v>1</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排出量比較シート!$DI$21:$DI$50</c:f>
              <c:numCache>
                <c:formatCode>#,##0;;</c:formatCode>
                <c:ptCount val="30"/>
                <c:pt idx="0">
                  <c:v>0</c:v>
                </c:pt>
                <c:pt idx="1">
                  <c:v>1</c:v>
                </c:pt>
                <c:pt idx="2">
                  <c:v>0</c:v>
                </c:pt>
                <c:pt idx="3">
                  <c:v>1</c:v>
                </c:pt>
                <c:pt idx="4">
                  <c:v>3</c:v>
                </c:pt>
                <c:pt idx="5">
                  <c:v>2</c:v>
                </c:pt>
                <c:pt idx="6">
                  <c:v>4</c:v>
                </c:pt>
                <c:pt idx="7">
                  <c:v>0</c:v>
                </c:pt>
                <c:pt idx="8">
                  <c:v>2</c:v>
                </c:pt>
                <c:pt idx="9">
                  <c:v>0</c:v>
                </c:pt>
                <c:pt idx="10">
                  <c:v>0</c:v>
                </c:pt>
                <c:pt idx="11">
                  <c:v>1</c:v>
                </c:pt>
                <c:pt idx="12">
                  <c:v>2</c:v>
                </c:pt>
                <c:pt idx="13">
                  <c:v>1</c:v>
                </c:pt>
                <c:pt idx="14">
                  <c:v>0</c:v>
                </c:pt>
                <c:pt idx="15">
                  <c:v>2</c:v>
                </c:pt>
                <c:pt idx="16">
                  <c:v>3</c:v>
                </c:pt>
                <c:pt idx="17">
                  <c:v>1</c:v>
                </c:pt>
                <c:pt idx="18">
                  <c:v>1</c:v>
                </c:pt>
                <c:pt idx="19">
                  <c:v>2</c:v>
                </c:pt>
                <c:pt idx="20">
                  <c:v>2</c:v>
                </c:pt>
                <c:pt idx="21">
                  <c:v>0</c:v>
                </c:pt>
                <c:pt idx="22">
                  <c:v>1</c:v>
                </c:pt>
                <c:pt idx="23">
                  <c:v>0</c:v>
                </c:pt>
                <c:pt idx="24">
                  <c:v>5</c:v>
                </c:pt>
                <c:pt idx="25">
                  <c:v>1</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排出量比較シート!$DL$21:$DL$50</c:f>
              <c:numCache>
                <c:formatCode>#,##0;;</c:formatCode>
                <c:ptCount val="30"/>
                <c:pt idx="0">
                  <c:v>13</c:v>
                </c:pt>
                <c:pt idx="1">
                  <c:v>5</c:v>
                </c:pt>
                <c:pt idx="2">
                  <c:v>4</c:v>
                </c:pt>
                <c:pt idx="3">
                  <c:v>17</c:v>
                </c:pt>
                <c:pt idx="4">
                  <c:v>22</c:v>
                </c:pt>
                <c:pt idx="5">
                  <c:v>10</c:v>
                </c:pt>
                <c:pt idx="6">
                  <c:v>8</c:v>
                </c:pt>
                <c:pt idx="7">
                  <c:v>8</c:v>
                </c:pt>
                <c:pt idx="8">
                  <c:v>4</c:v>
                </c:pt>
                <c:pt idx="9">
                  <c:v>1</c:v>
                </c:pt>
                <c:pt idx="10">
                  <c:v>12</c:v>
                </c:pt>
                <c:pt idx="11">
                  <c:v>5</c:v>
                </c:pt>
                <c:pt idx="12">
                  <c:v>2</c:v>
                </c:pt>
                <c:pt idx="13">
                  <c:v>8</c:v>
                </c:pt>
                <c:pt idx="14">
                  <c:v>8</c:v>
                </c:pt>
                <c:pt idx="15">
                  <c:v>6</c:v>
                </c:pt>
                <c:pt idx="16">
                  <c:v>4</c:v>
                </c:pt>
                <c:pt idx="17">
                  <c:v>14</c:v>
                </c:pt>
                <c:pt idx="18">
                  <c:v>1</c:v>
                </c:pt>
                <c:pt idx="19">
                  <c:v>8</c:v>
                </c:pt>
                <c:pt idx="20">
                  <c:v>10</c:v>
                </c:pt>
                <c:pt idx="21">
                  <c:v>14</c:v>
                </c:pt>
                <c:pt idx="22">
                  <c:v>20</c:v>
                </c:pt>
                <c:pt idx="23">
                  <c:v>4</c:v>
                </c:pt>
                <c:pt idx="24">
                  <c:v>6</c:v>
                </c:pt>
                <c:pt idx="25">
                  <c:v>4</c:v>
                </c:pt>
                <c:pt idx="26">
                  <c:v>4</c:v>
                </c:pt>
                <c:pt idx="27">
                  <c:v>6</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排出量比較シート!$CX$21:$CX$50</c:f>
              <c:numCache>
                <c:formatCode>[=0]#;[&lt;1]0.00;#,##0</c:formatCode>
                <c:ptCount val="30"/>
                <c:pt idx="0">
                  <c:v>70.346999999999994</c:v>
                </c:pt>
                <c:pt idx="1">
                  <c:v>45.728999999999999</c:v>
                </c:pt>
                <c:pt idx="2">
                  <c:v>39.987000000000002</c:v>
                </c:pt>
                <c:pt idx="3">
                  <c:v>172.874</c:v>
                </c:pt>
                <c:pt idx="4">
                  <c:v>144.05099999999999</c:v>
                </c:pt>
                <c:pt idx="5">
                  <c:v>211.678</c:v>
                </c:pt>
                <c:pt idx="6">
                  <c:v>24.776</c:v>
                </c:pt>
                <c:pt idx="7">
                  <c:v>60.15</c:v>
                </c:pt>
                <c:pt idx="8">
                  <c:v>16.123999999999999</c:v>
                </c:pt>
                <c:pt idx="9">
                  <c:v>22.332000000000001</c:v>
                </c:pt>
                <c:pt idx="10">
                  <c:v>100.711</c:v>
                </c:pt>
                <c:pt idx="11">
                  <c:v>14.065</c:v>
                </c:pt>
                <c:pt idx="12">
                  <c:v>0</c:v>
                </c:pt>
                <c:pt idx="13">
                  <c:v>38.606999999999999</c:v>
                </c:pt>
                <c:pt idx="14">
                  <c:v>34.689</c:v>
                </c:pt>
                <c:pt idx="15">
                  <c:v>79.78</c:v>
                </c:pt>
                <c:pt idx="16">
                  <c:v>2.7919999999999998</c:v>
                </c:pt>
                <c:pt idx="17">
                  <c:v>134.74100000000001</c:v>
                </c:pt>
                <c:pt idx="18">
                  <c:v>0</c:v>
                </c:pt>
                <c:pt idx="19">
                  <c:v>27.681000000000001</c:v>
                </c:pt>
                <c:pt idx="20">
                  <c:v>1080.7180000000001</c:v>
                </c:pt>
                <c:pt idx="21">
                  <c:v>224.04499999999999</c:v>
                </c:pt>
                <c:pt idx="22">
                  <c:v>2710.9810000000002</c:v>
                </c:pt>
                <c:pt idx="23">
                  <c:v>34.64</c:v>
                </c:pt>
                <c:pt idx="24">
                  <c:v>13.263</c:v>
                </c:pt>
                <c:pt idx="25">
                  <c:v>22.094999999999999</c:v>
                </c:pt>
                <c:pt idx="26">
                  <c:v>25.062000000000001</c:v>
                </c:pt>
                <c:pt idx="27">
                  <c:v>144.268</c:v>
                </c:pt>
                <c:pt idx="28">
                  <c:v>44.265999999999998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6.968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排出量比較シート!$CZ$21:$CZ$50</c:f>
              <c:numCache>
                <c:formatCode>[=0]#;[&lt;1]0.00;#,##0</c:formatCode>
                <c:ptCount val="30"/>
                <c:pt idx="0">
                  <c:v>16.744</c:v>
                </c:pt>
                <c:pt idx="1">
                  <c:v>0</c:v>
                </c:pt>
                <c:pt idx="2">
                  <c:v>0</c:v>
                </c:pt>
                <c:pt idx="3">
                  <c:v>0</c:v>
                </c:pt>
                <c:pt idx="4">
                  <c:v>0</c:v>
                </c:pt>
                <c:pt idx="5">
                  <c:v>0</c:v>
                </c:pt>
                <c:pt idx="6">
                  <c:v>0</c:v>
                </c:pt>
                <c:pt idx="7">
                  <c:v>20.279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3.7570000000000001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排出量比較シート!$DA$21:$DA$50</c:f>
              <c:numCache>
                <c:formatCode>[=0]#;[&lt;1]0.00;#,##0</c:formatCode>
                <c:ptCount val="30"/>
                <c:pt idx="0">
                  <c:v>0</c:v>
                </c:pt>
                <c:pt idx="1">
                  <c:v>1.7989999999999999</c:v>
                </c:pt>
                <c:pt idx="2">
                  <c:v>0</c:v>
                </c:pt>
                <c:pt idx="3">
                  <c:v>3.8580000000000001</c:v>
                </c:pt>
                <c:pt idx="4">
                  <c:v>18.681999999999999</c:v>
                </c:pt>
                <c:pt idx="5">
                  <c:v>11.208</c:v>
                </c:pt>
                <c:pt idx="6">
                  <c:v>13.433</c:v>
                </c:pt>
                <c:pt idx="7">
                  <c:v>0</c:v>
                </c:pt>
                <c:pt idx="8">
                  <c:v>13.216000000000001</c:v>
                </c:pt>
                <c:pt idx="9">
                  <c:v>0</c:v>
                </c:pt>
                <c:pt idx="10">
                  <c:v>0</c:v>
                </c:pt>
                <c:pt idx="11">
                  <c:v>1.9530000000000001</c:v>
                </c:pt>
                <c:pt idx="12">
                  <c:v>5.1690000000000005</c:v>
                </c:pt>
                <c:pt idx="13">
                  <c:v>3.6179999999999999</c:v>
                </c:pt>
                <c:pt idx="14">
                  <c:v>0</c:v>
                </c:pt>
                <c:pt idx="15">
                  <c:v>13.705</c:v>
                </c:pt>
                <c:pt idx="16">
                  <c:v>13.172000000000001</c:v>
                </c:pt>
                <c:pt idx="17">
                  <c:v>4.9379999999999997</c:v>
                </c:pt>
                <c:pt idx="18">
                  <c:v>6.4050000000000002</c:v>
                </c:pt>
                <c:pt idx="19">
                  <c:v>20.396000000000001</c:v>
                </c:pt>
                <c:pt idx="20">
                  <c:v>5.3019999999999996</c:v>
                </c:pt>
                <c:pt idx="21">
                  <c:v>0</c:v>
                </c:pt>
                <c:pt idx="22">
                  <c:v>4.25</c:v>
                </c:pt>
                <c:pt idx="23">
                  <c:v>0</c:v>
                </c:pt>
                <c:pt idx="24">
                  <c:v>23.827999999999999</c:v>
                </c:pt>
                <c:pt idx="25">
                  <c:v>7.9269999999999996</c:v>
                </c:pt>
                <c:pt idx="26">
                  <c:v>0</c:v>
                </c:pt>
                <c:pt idx="27">
                  <c:v>0</c:v>
                </c:pt>
                <c:pt idx="28">
                  <c:v>24.763999999999999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排出量比較シート!$DD$21:$DD$50</c:f>
              <c:numCache>
                <c:formatCode>[=0]#;[&lt;1]0.00;#,##0</c:formatCode>
                <c:ptCount val="30"/>
                <c:pt idx="0">
                  <c:v>87.090999999999994</c:v>
                </c:pt>
                <c:pt idx="1">
                  <c:v>47.527999999999999</c:v>
                </c:pt>
                <c:pt idx="2">
                  <c:v>39.987000000000002</c:v>
                </c:pt>
                <c:pt idx="3">
                  <c:v>176.732</c:v>
                </c:pt>
                <c:pt idx="4">
                  <c:v>162.73299999999998</c:v>
                </c:pt>
                <c:pt idx="5">
                  <c:v>222.886</c:v>
                </c:pt>
                <c:pt idx="6">
                  <c:v>38.209000000000003</c:v>
                </c:pt>
                <c:pt idx="7">
                  <c:v>80.429000000000002</c:v>
                </c:pt>
                <c:pt idx="8">
                  <c:v>29.34</c:v>
                </c:pt>
                <c:pt idx="9">
                  <c:v>22.332000000000001</c:v>
                </c:pt>
                <c:pt idx="10">
                  <c:v>100.711</c:v>
                </c:pt>
                <c:pt idx="11">
                  <c:v>16.018000000000001</c:v>
                </c:pt>
                <c:pt idx="12">
                  <c:v>5.1690000000000005</c:v>
                </c:pt>
                <c:pt idx="13">
                  <c:v>42.225000000000001</c:v>
                </c:pt>
                <c:pt idx="14">
                  <c:v>34.689</c:v>
                </c:pt>
                <c:pt idx="15">
                  <c:v>93.484999999999999</c:v>
                </c:pt>
                <c:pt idx="16">
                  <c:v>15.964</c:v>
                </c:pt>
                <c:pt idx="17">
                  <c:v>139.679</c:v>
                </c:pt>
                <c:pt idx="18">
                  <c:v>6.4050000000000002</c:v>
                </c:pt>
                <c:pt idx="19">
                  <c:v>48.076999999999998</c:v>
                </c:pt>
                <c:pt idx="20">
                  <c:v>1092.9880000000001</c:v>
                </c:pt>
                <c:pt idx="21">
                  <c:v>224.04499999999999</c:v>
                </c:pt>
                <c:pt idx="22">
                  <c:v>2718.9880000000003</c:v>
                </c:pt>
                <c:pt idx="23">
                  <c:v>34.64</c:v>
                </c:pt>
                <c:pt idx="24">
                  <c:v>37.091000000000001</c:v>
                </c:pt>
                <c:pt idx="25">
                  <c:v>30.021999999999998</c:v>
                </c:pt>
                <c:pt idx="26">
                  <c:v>25.062000000000001</c:v>
                </c:pt>
                <c:pt idx="27">
                  <c:v>144.268</c:v>
                </c:pt>
                <c:pt idx="28">
                  <c:v>69.03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排出量比較シート!$CU$21:$CU$50</c:f>
              <c:numCache>
                <c:formatCode>\(0%\);;</c:formatCode>
                <c:ptCount val="30"/>
                <c:pt idx="0">
                  <c:v>0</c:v>
                </c:pt>
                <c:pt idx="1">
                  <c:v>3.1150558360097749E-2</c:v>
                </c:pt>
                <c:pt idx="2">
                  <c:v>0</c:v>
                </c:pt>
                <c:pt idx="3">
                  <c:v>6.7975345668398982E-2</c:v>
                </c:pt>
                <c:pt idx="4">
                  <c:v>0.36131524271338589</c:v>
                </c:pt>
                <c:pt idx="5">
                  <c:v>0.18177200695125023</c:v>
                </c:pt>
                <c:pt idx="6">
                  <c:v>0.19247031180529364</c:v>
                </c:pt>
                <c:pt idx="7">
                  <c:v>0</c:v>
                </c:pt>
                <c:pt idx="8">
                  <c:v>0.26939272785759094</c:v>
                </c:pt>
                <c:pt idx="9">
                  <c:v>0</c:v>
                </c:pt>
                <c:pt idx="10">
                  <c:v>0</c:v>
                </c:pt>
                <c:pt idx="11">
                  <c:v>4.0138430805186434E-2</c:v>
                </c:pt>
                <c:pt idx="12">
                  <c:v>0.10563728121234321</c:v>
                </c:pt>
                <c:pt idx="13">
                  <c:v>7.1828489154560179E-2</c:v>
                </c:pt>
                <c:pt idx="14">
                  <c:v>0</c:v>
                </c:pt>
                <c:pt idx="15">
                  <c:v>0.15003251378031404</c:v>
                </c:pt>
                <c:pt idx="16">
                  <c:v>0.243692427195116</c:v>
                </c:pt>
                <c:pt idx="17">
                  <c:v>9.3141909826779293E-2</c:v>
                </c:pt>
                <c:pt idx="18">
                  <c:v>0.12385211825037949</c:v>
                </c:pt>
                <c:pt idx="19">
                  <c:v>0.40019418711997889</c:v>
                </c:pt>
                <c:pt idx="20">
                  <c:v>6.9143639752318103E-2</c:v>
                </c:pt>
                <c:pt idx="21">
                  <c:v>0</c:v>
                </c:pt>
                <c:pt idx="22">
                  <c:v>0.10079936996882352</c:v>
                </c:pt>
                <c:pt idx="23">
                  <c:v>0</c:v>
                </c:pt>
                <c:pt idx="24">
                  <c:v>0.43629280693015465</c:v>
                </c:pt>
                <c:pt idx="25">
                  <c:v>0.22605326303790929</c:v>
                </c:pt>
                <c:pt idx="26">
                  <c:v>0</c:v>
                </c:pt>
                <c:pt idx="27">
                  <c:v>0</c:v>
                </c:pt>
                <c:pt idx="28">
                  <c:v>0.33120375694739401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排出量比較シート!$CM$21:$CM$50</c:f>
              <c:numCache>
                <c:formatCode>\(0%\);;</c:formatCode>
                <c:ptCount val="30"/>
                <c:pt idx="0">
                  <c:v>0.60866370623894261</c:v>
                </c:pt>
                <c:pt idx="1">
                  <c:v>0.77385004073571773</c:v>
                </c:pt>
                <c:pt idx="2">
                  <c:v>0.58249415866674592</c:v>
                </c:pt>
                <c:pt idx="3">
                  <c:v>1</c:v>
                </c:pt>
                <c:pt idx="4">
                  <c:v>0.2916425817531979</c:v>
                </c:pt>
                <c:pt idx="5">
                  <c:v>1</c:v>
                </c:pt>
                <c:pt idx="6">
                  <c:v>0.47867339611676185</c:v>
                </c:pt>
                <c:pt idx="7">
                  <c:v>0.50005604112327862</c:v>
                </c:pt>
                <c:pt idx="8">
                  <c:v>0.23472823399582701</c:v>
                </c:pt>
                <c:pt idx="9">
                  <c:v>0.17098277512656573</c:v>
                </c:pt>
                <c:pt idx="10">
                  <c:v>0.51667745023075673</c:v>
                </c:pt>
                <c:pt idx="11">
                  <c:v>0.32834893206861909</c:v>
                </c:pt>
                <c:pt idx="12">
                  <c:v>0</c:v>
                </c:pt>
                <c:pt idx="13">
                  <c:v>0.22601684182386828</c:v>
                </c:pt>
                <c:pt idx="14">
                  <c:v>0.61694670179496136</c:v>
                </c:pt>
                <c:pt idx="15">
                  <c:v>0.24172320098121544</c:v>
                </c:pt>
                <c:pt idx="16">
                  <c:v>8.5272777488085955E-2</c:v>
                </c:pt>
                <c:pt idx="17">
                  <c:v>1</c:v>
                </c:pt>
                <c:pt idx="18">
                  <c:v>0</c:v>
                </c:pt>
                <c:pt idx="19">
                  <c:v>0.13638959804908646</c:v>
                </c:pt>
                <c:pt idx="20">
                  <c:v>1</c:v>
                </c:pt>
                <c:pt idx="21">
                  <c:v>0.36390562457389641</c:v>
                </c:pt>
                <c:pt idx="22">
                  <c:v>1</c:v>
                </c:pt>
                <c:pt idx="23">
                  <c:v>0.68831628011713197</c:v>
                </c:pt>
                <c:pt idx="24">
                  <c:v>0.30929123342060211</c:v>
                </c:pt>
                <c:pt idx="25">
                  <c:v>0.42870251612046539</c:v>
                </c:pt>
                <c:pt idx="26">
                  <c:v>0.22951837556855162</c:v>
                </c:pt>
                <c:pt idx="27">
                  <c:v>1</c:v>
                </c:pt>
                <c:pt idx="28">
                  <c:v>0.42138651959368706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排出量比較シート!$BV$21:$BV$50</c:f>
              <c:numCache>
                <c:formatCode>0%</c:formatCode>
                <c:ptCount val="30"/>
                <c:pt idx="0">
                  <c:v>0.44390417603070564</c:v>
                </c:pt>
                <c:pt idx="1">
                  <c:v>0.22092052252478547</c:v>
                </c:pt>
                <c:pt idx="2">
                  <c:v>0.24429059577064352</c:v>
                </c:pt>
                <c:pt idx="3">
                  <c:v>0.42344775468289564</c:v>
                </c:pt>
                <c:pt idx="4">
                  <c:v>0.72880261039814587</c:v>
                </c:pt>
                <c:pt idx="5">
                  <c:v>0.42032628196165628</c:v>
                </c:pt>
                <c:pt idx="6">
                  <c:v>0.18720407690428364</c:v>
                </c:pt>
                <c:pt idx="7">
                  <c:v>0.44252367871908621</c:v>
                </c:pt>
                <c:pt idx="8">
                  <c:v>0.27007734244129394</c:v>
                </c:pt>
                <c:pt idx="9">
                  <c:v>0.34790700822485815</c:v>
                </c:pt>
                <c:pt idx="10">
                  <c:v>0.49317536237212256</c:v>
                </c:pt>
                <c:pt idx="11">
                  <c:v>0.18368272710514569</c:v>
                </c:pt>
                <c:pt idx="12">
                  <c:v>0.25968716663067226</c:v>
                </c:pt>
                <c:pt idx="13">
                  <c:v>0.45039393700424385</c:v>
                </c:pt>
                <c:pt idx="14">
                  <c:v>0.21939698418413459</c:v>
                </c:pt>
                <c:pt idx="15">
                  <c:v>0.5567135185910056</c:v>
                </c:pt>
                <c:pt idx="16">
                  <c:v>0.12990386363492318</c:v>
                </c:pt>
                <c:pt idx="17">
                  <c:v>0.36345413377334851</c:v>
                </c:pt>
                <c:pt idx="18">
                  <c:v>0.20641765539107504</c:v>
                </c:pt>
                <c:pt idx="19">
                  <c:v>0.48209862722138985</c:v>
                </c:pt>
                <c:pt idx="20">
                  <c:v>0.34857939677354871</c:v>
                </c:pt>
                <c:pt idx="21">
                  <c:v>0.73840413321539844</c:v>
                </c:pt>
                <c:pt idx="22">
                  <c:v>0.74732028285409291</c:v>
                </c:pt>
                <c:pt idx="23">
                  <c:v>0.18502559480565961</c:v>
                </c:pt>
                <c:pt idx="24">
                  <c:v>0.15269124252531704</c:v>
                </c:pt>
                <c:pt idx="25">
                  <c:v>0.26308927416671757</c:v>
                </c:pt>
                <c:pt idx="26">
                  <c:v>0.34602613406997729</c:v>
                </c:pt>
                <c:pt idx="27">
                  <c:v>0.24101515439421697</c:v>
                </c:pt>
                <c:pt idx="28">
                  <c:v>0.30457733232749512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排出量比較シート!$BZ$21:$BZ$50</c:f>
              <c:numCache>
                <c:formatCode>0%</c:formatCode>
                <c:ptCount val="30"/>
                <c:pt idx="0">
                  <c:v>0.11943938702940202</c:v>
                </c:pt>
                <c:pt idx="1">
                  <c:v>0.21590688662792948</c:v>
                </c:pt>
                <c:pt idx="2">
                  <c:v>0.17825637779562134</c:v>
                </c:pt>
                <c:pt idx="3">
                  <c:v>0.15024233966340009</c:v>
                </c:pt>
                <c:pt idx="4">
                  <c:v>7.6292467347759976E-2</c:v>
                </c:pt>
                <c:pt idx="5">
                  <c:v>0.15701355529031374</c:v>
                </c:pt>
                <c:pt idx="6">
                  <c:v>0.25242517487904675</c:v>
                </c:pt>
                <c:pt idx="7">
                  <c:v>0.1127620365423842</c:v>
                </c:pt>
                <c:pt idx="8">
                  <c:v>0.19288340112308394</c:v>
                </c:pt>
                <c:pt idx="9">
                  <c:v>0.1054883915137331</c:v>
                </c:pt>
                <c:pt idx="10">
                  <c:v>0.12040538232844213</c:v>
                </c:pt>
                <c:pt idx="11">
                  <c:v>0.20864406892329643</c:v>
                </c:pt>
                <c:pt idx="12">
                  <c:v>0.2414732862950775</c:v>
                </c:pt>
                <c:pt idx="13">
                  <c:v>0.13281254936021114</c:v>
                </c:pt>
                <c:pt idx="14">
                  <c:v>0.18443802138693902</c:v>
                </c:pt>
                <c:pt idx="15">
                  <c:v>0.15408122622621126</c:v>
                </c:pt>
                <c:pt idx="16">
                  <c:v>0.21445034617915509</c:v>
                </c:pt>
                <c:pt idx="17">
                  <c:v>0.14743677478199785</c:v>
                </c:pt>
                <c:pt idx="18">
                  <c:v>0.20644810155996984</c:v>
                </c:pt>
                <c:pt idx="19">
                  <c:v>0.12106248830883359</c:v>
                </c:pt>
                <c:pt idx="20">
                  <c:v>0.22584105548032776</c:v>
                </c:pt>
                <c:pt idx="21">
                  <c:v>6.1424266309753339E-2</c:v>
                </c:pt>
                <c:pt idx="22">
                  <c:v>5.8203819094029767E-2</c:v>
                </c:pt>
                <c:pt idx="23">
                  <c:v>0.20187759188236093</c:v>
                </c:pt>
                <c:pt idx="24">
                  <c:v>0.19446860934944635</c:v>
                </c:pt>
                <c:pt idx="25">
                  <c:v>0.17900421077779061</c:v>
                </c:pt>
                <c:pt idx="26">
                  <c:v>0.14248205147811938</c:v>
                </c:pt>
                <c:pt idx="27">
                  <c:v>0.16822689681289968</c:v>
                </c:pt>
                <c:pt idx="28">
                  <c:v>0.21678712101574335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排出量比較シート!$CA$21:$CA$50</c:f>
              <c:numCache>
                <c:formatCode>0%</c:formatCode>
                <c:ptCount val="30"/>
                <c:pt idx="0">
                  <c:v>0.15310274403994192</c:v>
                </c:pt>
                <c:pt idx="1">
                  <c:v>0.19385804043148575</c:v>
                </c:pt>
                <c:pt idx="2">
                  <c:v>0.26287941695065531</c:v>
                </c:pt>
                <c:pt idx="3">
                  <c:v>0.15772269550516993</c:v>
                </c:pt>
                <c:pt idx="4">
                  <c:v>5.8410551673569247E-2</c:v>
                </c:pt>
                <c:pt idx="5">
                  <c:v>0.19515567209348711</c:v>
                </c:pt>
                <c:pt idx="6">
                  <c:v>0.20534461508306265</c:v>
                </c:pt>
                <c:pt idx="7">
                  <c:v>0.19637178925447671</c:v>
                </c:pt>
                <c:pt idx="8">
                  <c:v>0.22637261636309575</c:v>
                </c:pt>
                <c:pt idx="9">
                  <c:v>0.16771791837786015</c:v>
                </c:pt>
                <c:pt idx="10">
                  <c:v>0.11132538885812948</c:v>
                </c:pt>
                <c:pt idx="11">
                  <c:v>0.1968238327170598</c:v>
                </c:pt>
                <c:pt idx="12">
                  <c:v>0.18928409461578233</c:v>
                </c:pt>
                <c:pt idx="13">
                  <c:v>0.14043060142768896</c:v>
                </c:pt>
                <c:pt idx="14">
                  <c:v>0.18489689766716502</c:v>
                </c:pt>
                <c:pt idx="15">
                  <c:v>0.1151377532700448</c:v>
                </c:pt>
                <c:pt idx="16">
                  <c:v>0.25717415073748001</c:v>
                </c:pt>
                <c:pt idx="17">
                  <c:v>0.17066706830323033</c:v>
                </c:pt>
                <c:pt idx="18">
                  <c:v>0.23364434521055014</c:v>
                </c:pt>
                <c:pt idx="19">
                  <c:v>0.17565588235647442</c:v>
                </c:pt>
                <c:pt idx="20">
                  <c:v>0.13464308295172273</c:v>
                </c:pt>
                <c:pt idx="21">
                  <c:v>8.2135776681270131E-2</c:v>
                </c:pt>
                <c:pt idx="22">
                  <c:v>5.5482953230308045E-2</c:v>
                </c:pt>
                <c:pt idx="23">
                  <c:v>0.19804085599181367</c:v>
                </c:pt>
                <c:pt idx="24">
                  <c:v>0.3876047117724708</c:v>
                </c:pt>
                <c:pt idx="25">
                  <c:v>0.24379542375348928</c:v>
                </c:pt>
                <c:pt idx="26">
                  <c:v>0.12206814148516537</c:v>
                </c:pt>
                <c:pt idx="27">
                  <c:v>0.23066646021980186</c:v>
                </c:pt>
                <c:pt idx="28">
                  <c:v>0.19152467955656982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排出量比較シート!$CB$21:$CB$50</c:f>
              <c:numCache>
                <c:formatCode>0%</c:formatCode>
                <c:ptCount val="30"/>
                <c:pt idx="0">
                  <c:v>0.26901706189586666</c:v>
                </c:pt>
                <c:pt idx="1">
                  <c:v>0.34774784787336549</c:v>
                </c:pt>
                <c:pt idx="2">
                  <c:v>0.29132780160599925</c:v>
                </c:pt>
                <c:pt idx="3">
                  <c:v>0.26858721014853454</c:v>
                </c:pt>
                <c:pt idx="4">
                  <c:v>0.12496532721575811</c:v>
                </c:pt>
                <c:pt idx="5">
                  <c:v>0.22111776207993414</c:v>
                </c:pt>
                <c:pt idx="6">
                  <c:v>0.31105996726907376</c:v>
                </c:pt>
                <c:pt idx="7">
                  <c:v>0.23085125034251475</c:v>
                </c:pt>
                <c:pt idx="8">
                  <c:v>0.29873401552633749</c:v>
                </c:pt>
                <c:pt idx="9">
                  <c:v>0.35898826956323943</c:v>
                </c:pt>
                <c:pt idx="10">
                  <c:v>0.26519585457671152</c:v>
                </c:pt>
                <c:pt idx="11">
                  <c:v>0.3839476330461819</c:v>
                </c:pt>
                <c:pt idx="12">
                  <c:v>0.30955545245846783</c:v>
                </c:pt>
                <c:pt idx="13">
                  <c:v>0.25497530136204682</c:v>
                </c:pt>
                <c:pt idx="14">
                  <c:v>0.37452752885976798</c:v>
                </c:pt>
                <c:pt idx="15">
                  <c:v>0.16384305474959929</c:v>
                </c:pt>
                <c:pt idx="16">
                  <c:v>0.37088152273544245</c:v>
                </c:pt>
                <c:pt idx="17">
                  <c:v>0.31022656143580002</c:v>
                </c:pt>
                <c:pt idx="18">
                  <c:v>0.33081503598577422</c:v>
                </c:pt>
                <c:pt idx="19">
                  <c:v>0.2046901402812823</c:v>
                </c:pt>
                <c:pt idx="20">
                  <c:v>0.26452302516983461</c:v>
                </c:pt>
                <c:pt idx="21">
                  <c:v>0.11086387106942867</c:v>
                </c:pt>
                <c:pt idx="22">
                  <c:v>0.12987319118028604</c:v>
                </c:pt>
                <c:pt idx="23">
                  <c:v>0.38861856200232808</c:v>
                </c:pt>
                <c:pt idx="24">
                  <c:v>0.23341713975641373</c:v>
                </c:pt>
                <c:pt idx="25">
                  <c:v>0.29698595474194789</c:v>
                </c:pt>
                <c:pt idx="26">
                  <c:v>0.36916145933026273</c:v>
                </c:pt>
                <c:pt idx="27">
                  <c:v>0.33254031507189458</c:v>
                </c:pt>
                <c:pt idx="28">
                  <c:v>0.26186802059211761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排出量比較シート!$CH$21:$CH$50</c:f>
              <c:numCache>
                <c:formatCode>0%</c:formatCode>
                <c:ptCount val="30"/>
                <c:pt idx="0">
                  <c:v>1.4536631004083773E-2</c:v>
                </c:pt>
                <c:pt idx="1">
                  <c:v>2.1566702542433987E-2</c:v>
                </c:pt>
                <c:pt idx="2">
                  <c:v>2.3245807877080443E-2</c:v>
                </c:pt>
                <c:pt idx="3">
                  <c:v>0</c:v>
                </c:pt>
                <c:pt idx="4">
                  <c:v>1.1529043364766721E-2</c:v>
                </c:pt>
                <c:pt idx="5">
                  <c:v>6.3867285746088184E-3</c:v>
                </c:pt>
                <c:pt idx="6">
                  <c:v>4.3966165864533238E-2</c:v>
                </c:pt>
                <c:pt idx="7">
                  <c:v>1.7491245141538214E-2</c:v>
                </c:pt>
                <c:pt idx="8">
                  <c:v>1.1932624546188909E-2</c:v>
                </c:pt>
                <c:pt idx="9">
                  <c:v>1.989841232030904E-2</c:v>
                </c:pt>
                <c:pt idx="10">
                  <c:v>9.8980118645943423E-3</c:v>
                </c:pt>
                <c:pt idx="11">
                  <c:v>2.6901738208316105E-2</c:v>
                </c:pt>
                <c:pt idx="12">
                  <c:v>0</c:v>
                </c:pt>
                <c:pt idx="13">
                  <c:v>2.1387610845809184E-2</c:v>
                </c:pt>
                <c:pt idx="14">
                  <c:v>3.6740567901993502E-2</c:v>
                </c:pt>
                <c:pt idx="15">
                  <c:v>1.0224447163138957E-2</c:v>
                </c:pt>
                <c:pt idx="16">
                  <c:v>2.759011671299923E-2</c:v>
                </c:pt>
                <c:pt idx="17">
                  <c:v>8.2154617056231886E-3</c:v>
                </c:pt>
                <c:pt idx="18">
                  <c:v>2.2674861852630662E-2</c:v>
                </c:pt>
                <c:pt idx="19">
                  <c:v>1.6492861832019919E-2</c:v>
                </c:pt>
                <c:pt idx="20">
                  <c:v>2.6413439624566194E-2</c:v>
                </c:pt>
                <c:pt idx="21">
                  <c:v>7.1719527241494337E-3</c:v>
                </c:pt>
                <c:pt idx="22">
                  <c:v>9.119753641283191E-3</c:v>
                </c:pt>
                <c:pt idx="23">
                  <c:v>2.6437395317837595E-2</c:v>
                </c:pt>
                <c:pt idx="24">
                  <c:v>3.1818296596352082E-2</c:v>
                </c:pt>
                <c:pt idx="25">
                  <c:v>1.7125136560054606E-2</c:v>
                </c:pt>
                <c:pt idx="26">
                  <c:v>2.02622136364752E-2</c:v>
                </c:pt>
                <c:pt idx="27">
                  <c:v>2.7551173501186767E-2</c:v>
                </c:pt>
                <c:pt idx="28">
                  <c:v>2.5242846508074256E-2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c:ext uri="{02D57815-91ED-43cb-92C2-25804820EDAC}">
                        <c15:formulaRef>
                          <c15:sqref>排出量比較シート!$BW$21:$BW$50</c15:sqref>
                        </c15:formulaRef>
                      </c:ext>
                    </c:extLst>
                    <c:numCache>
                      <c:formatCode>0%</c:formatCode>
                      <c:ptCount val="30"/>
                      <c:pt idx="0">
                        <c:v>0.33680736827510876</c:v>
                      </c:pt>
                      <c:pt idx="1">
                        <c:v>0.16799577394885856</c:v>
                      </c:pt>
                      <c:pt idx="2">
                        <c:v>0.22673055602723272</c:v>
                      </c:pt>
                      <c:pt idx="3">
                        <c:v>0.37982876251408748</c:v>
                      </c:pt>
                      <c:pt idx="4">
                        <c:v>0.71566126190076429</c:v>
                      </c:pt>
                      <c:pt idx="5">
                        <c:v>0.33586101380161981</c:v>
                      </c:pt>
                      <c:pt idx="6">
                        <c:v>0.15688115775144379</c:v>
                      </c:pt>
                      <c:pt idx="7">
                        <c:v>0.35587751588066224</c:v>
                      </c:pt>
                      <c:pt idx="8">
                        <c:v>0.24238434031546552</c:v>
                      </c:pt>
                      <c:pt idx="9">
                        <c:v>0.20246534761640111</c:v>
                      </c:pt>
                      <c:pt idx="10">
                        <c:v>0.42377263669171866</c:v>
                      </c:pt>
                      <c:pt idx="11">
                        <c:v>0.10477704321495052</c:v>
                      </c:pt>
                      <c:pt idx="12">
                        <c:v>0.24957782112024737</c:v>
                      </c:pt>
                      <c:pt idx="13">
                        <c:v>0.42953476123705042</c:v>
                      </c:pt>
                      <c:pt idx="14">
                        <c:v>0.16443280111380759</c:v>
                      </c:pt>
                      <c:pt idx="15">
                        <c:v>0.5185786846071897</c:v>
                      </c:pt>
                      <c:pt idx="16">
                        <c:v>6.018906563268623E-2</c:v>
                      </c:pt>
                      <c:pt idx="17">
                        <c:v>0.27042604229907302</c:v>
                      </c:pt>
                      <c:pt idx="18">
                        <c:v>0.15445482655810039</c:v>
                      </c:pt>
                      <c:pt idx="19">
                        <c:v>0.4160924002489923</c:v>
                      </c:pt>
                      <c:pt idx="20">
                        <c:v>0.33252143870355261</c:v>
                      </c:pt>
                      <c:pt idx="21">
                        <c:v>0.70589186078273269</c:v>
                      </c:pt>
                      <c:pt idx="22">
                        <c:v>0.73154488072423651</c:v>
                      </c:pt>
                      <c:pt idx="23">
                        <c:v>0.15253249743050556</c:v>
                      </c:pt>
                      <c:pt idx="24">
                        <c:v>0.12695102118108628</c:v>
                      </c:pt>
                      <c:pt idx="25">
                        <c:v>0.25119790023491029</c:v>
                      </c:pt>
                      <c:pt idx="26">
                        <c:v>0.3023565763467877</c:v>
                      </c:pt>
                      <c:pt idx="27">
                        <c:v>0.18238573324831295</c:v>
                      </c:pt>
                      <c:pt idx="28">
                        <c:v>0.22235212855821562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4.5488738549636157E-3</c:v>
                      </c:pt>
                      <c:pt idx="1">
                        <c:v>1.2183746699143998E-2</c:v>
                      </c:pt>
                      <c:pt idx="2">
                        <c:v>8.6167706124032142E-3</c:v>
                      </c:pt>
                      <c:pt idx="3">
                        <c:v>8.4928910535825436E-3</c:v>
                      </c:pt>
                      <c:pt idx="4">
                        <c:v>1.9502136309511075E-3</c:v>
                      </c:pt>
                      <c:pt idx="5">
                        <c:v>9.8388788699506555E-3</c:v>
                      </c:pt>
                      <c:pt idx="6">
                        <c:v>2.0487864240012716E-2</c:v>
                      </c:pt>
                      <c:pt idx="7">
                        <c:v>1.9445423075461911E-2</c:v>
                      </c:pt>
                      <c:pt idx="8">
                        <c:v>9.653589422583984E-3</c:v>
                      </c:pt>
                      <c:pt idx="9">
                        <c:v>8.3500625881516941E-3</c:v>
                      </c:pt>
                      <c:pt idx="10">
                        <c:v>6.8184380719766291E-3</c:v>
                      </c:pt>
                      <c:pt idx="11">
                        <c:v>1.5264921338724244E-2</c:v>
                      </c:pt>
                      <c:pt idx="12">
                        <c:v>9.6896205666723838E-3</c:v>
                      </c:pt>
                      <c:pt idx="13">
                        <c:v>7.8581757881306773E-3</c:v>
                      </c:pt>
                      <c:pt idx="14">
                        <c:v>1.3482257395579225E-2</c:v>
                      </c:pt>
                      <c:pt idx="15">
                        <c:v>7.7645861233084515E-3</c:v>
                      </c:pt>
                      <c:pt idx="16">
                        <c:v>1.1660048237377499E-2</c:v>
                      </c:pt>
                      <c:pt idx="17">
                        <c:v>8.4424899635894991E-3</c:v>
                      </c:pt>
                      <c:pt idx="18">
                        <c:v>1.1558242972008073E-2</c:v>
                      </c:pt>
                      <c:pt idx="19">
                        <c:v>5.5233228268613162E-3</c:v>
                      </c:pt>
                      <c:pt idx="20">
                        <c:v>7.6246001681853134E-3</c:v>
                      </c:pt>
                      <c:pt idx="21">
                        <c:v>2.9838915756468598E-3</c:v>
                      </c:pt>
                      <c:pt idx="22">
                        <c:v>2.5611502767945412E-3</c:v>
                      </c:pt>
                      <c:pt idx="23">
                        <c:v>1.4824802423628691E-2</c:v>
                      </c:pt>
                      <c:pt idx="24">
                        <c:v>1.5013697661804718E-2</c:v>
                      </c:pt>
                      <c:pt idx="25">
                        <c:v>1.0930969828634299E-2</c:v>
                      </c:pt>
                      <c:pt idx="26">
                        <c:v>8.1019567319877885E-3</c:v>
                      </c:pt>
                      <c:pt idx="27">
                        <c:v>1.1153374325726797E-2</c:v>
                      </c:pt>
                      <c:pt idx="28">
                        <c:v>1.1603094069650332E-2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0.10254793390063331</c:v>
                      </c:pt>
                      <c:pt idx="1">
                        <c:v>4.0741001876782944E-2</c:v>
                      </c:pt>
                      <c:pt idx="2">
                        <c:v>8.9432691310076182E-3</c:v>
                      </c:pt>
                      <c:pt idx="3">
                        <c:v>3.5126101115225586E-2</c:v>
                      </c:pt>
                      <c:pt idx="4">
                        <c:v>1.1191134866430525E-2</c:v>
                      </c:pt>
                      <c:pt idx="5">
                        <c:v>7.462638929008579E-2</c:v>
                      </c:pt>
                      <c:pt idx="6">
                        <c:v>9.8350549128271431E-3</c:v>
                      </c:pt>
                      <c:pt idx="7">
                        <c:v>6.7200739762962078E-2</c:v>
                      </c:pt>
                      <c:pt idx="8">
                        <c:v>1.8039412703244488E-2</c:v>
                      </c:pt>
                      <c:pt idx="9">
                        <c:v>0.13709159802030532</c:v>
                      </c:pt>
                      <c:pt idx="10">
                        <c:v>6.2584287608427214E-2</c:v>
                      </c:pt>
                      <c:pt idx="11">
                        <c:v>6.3640762551470914E-2</c:v>
                      </c:pt>
                      <c:pt idx="12">
                        <c:v>4.1972494375251966E-4</c:v>
                      </c:pt>
                      <c:pt idx="13">
                        <c:v>1.3000999979062689E-2</c:v>
                      </c:pt>
                      <c:pt idx="14">
                        <c:v>4.1481925674747747E-2</c:v>
                      </c:pt>
                      <c:pt idx="15">
                        <c:v>3.037024786050745E-2</c:v>
                      </c:pt>
                      <c:pt idx="16">
                        <c:v>5.805474976485947E-2</c:v>
                      </c:pt>
                      <c:pt idx="17">
                        <c:v>8.458560151068599E-2</c:v>
                      </c:pt>
                      <c:pt idx="18">
                        <c:v>4.0404585860966576E-2</c:v>
                      </c:pt>
                      <c:pt idx="19">
                        <c:v>6.0482904145536302E-2</c:v>
                      </c:pt>
                      <c:pt idx="20">
                        <c:v>8.4333579018108108E-3</c:v>
                      </c:pt>
                      <c:pt idx="21">
                        <c:v>2.9528380857018838E-2</c:v>
                      </c:pt>
                      <c:pt idx="22">
                        <c:v>1.321425185306197E-2</c:v>
                      </c:pt>
                      <c:pt idx="23">
                        <c:v>1.7668294951525349E-2</c:v>
                      </c:pt>
                      <c:pt idx="24">
                        <c:v>1.0726523682426048E-2</c:v>
                      </c:pt>
                      <c:pt idx="25">
                        <c:v>9.6040410317295086E-4</c:v>
                      </c:pt>
                      <c:pt idx="26">
                        <c:v>3.5567600991201771E-2</c:v>
                      </c:pt>
                      <c:pt idx="27">
                        <c:v>4.7476046820177267E-2</c:v>
                      </c:pt>
                      <c:pt idx="28">
                        <c:v>7.0622109699629176E-2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0.26018359070667457</c:v>
                      </c:pt>
                      <c:pt idx="1">
                        <c:v>0.33702651504403452</c:v>
                      </c:pt>
                      <c:pt idx="2">
                        <c:v>0.28108302283781622</c:v>
                      </c:pt>
                      <c:pt idx="3">
                        <c:v>0.26092403976666906</c:v>
                      </c:pt>
                      <c:pt idx="4">
                        <c:v>0.1207765658466987</c:v>
                      </c:pt>
                      <c:pt idx="5">
                        <c:v>0.213897489814735</c:v>
                      </c:pt>
                      <c:pt idx="6">
                        <c:v>0.30078458305910138</c:v>
                      </c:pt>
                      <c:pt idx="7">
                        <c:v>0.22291737269340198</c:v>
                      </c:pt>
                      <c:pt idx="8">
                        <c:v>0.2876026741129083</c:v>
                      </c:pt>
                      <c:pt idx="9">
                        <c:v>0.35142420495253757</c:v>
                      </c:pt>
                      <c:pt idx="10">
                        <c:v>0.25803647227754206</c:v>
                      </c:pt>
                      <c:pt idx="11">
                        <c:v>0.37186670613215633</c:v>
                      </c:pt>
                      <c:pt idx="12">
                        <c:v>0.29599237177102339</c:v>
                      </c:pt>
                      <c:pt idx="13">
                        <c:v>0.24755065013274077</c:v>
                      </c:pt>
                      <c:pt idx="14">
                        <c:v>0.3635888954190446</c:v>
                      </c:pt>
                      <c:pt idx="15">
                        <c:v>0.15917442706247678</c:v>
                      </c:pt>
                      <c:pt idx="16">
                        <c:v>0.34987665016596331</c:v>
                      </c:pt>
                      <c:pt idx="17">
                        <c:v>0.30259658682011331</c:v>
                      </c:pt>
                      <c:pt idx="18">
                        <c:v>0.30883280443355399</c:v>
                      </c:pt>
                      <c:pt idx="19">
                        <c:v>0.19737186782251376</c:v>
                      </c:pt>
                      <c:pt idx="20">
                        <c:v>0.25639910322956772</c:v>
                      </c:pt>
                      <c:pt idx="21">
                        <c:v>9.504389416976386E-2</c:v>
                      </c:pt>
                      <c:pt idx="22">
                        <c:v>8.5931553289254184E-2</c:v>
                      </c:pt>
                      <c:pt idx="23">
                        <c:v>0.37850070548854153</c:v>
                      </c:pt>
                      <c:pt idx="24">
                        <c:v>0.22358443994698707</c:v>
                      </c:pt>
                      <c:pt idx="25">
                        <c:v>0.2834539343319033</c:v>
                      </c:pt>
                      <c:pt idx="26">
                        <c:v>0.34880106555115875</c:v>
                      </c:pt>
                      <c:pt idx="27">
                        <c:v>0.32261399079573394</c:v>
                      </c:pt>
                      <c:pt idx="28">
                        <c:v>0.25396037031079727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0.14168678982809854</c:v>
                      </c:pt>
                      <c:pt idx="1">
                        <c:v>0.17464368804677985</c:v>
                      </c:pt>
                      <c:pt idx="2">
                        <c:v>0.16754312059673646</c:v>
                      </c:pt>
                      <c:pt idx="3">
                        <c:v>0.12511702883680487</c:v>
                      </c:pt>
                      <c:pt idx="4">
                        <c:v>6.6334597236486714E-2</c:v>
                      </c:pt>
                      <c:pt idx="5">
                        <c:v>0.12160057198362909</c:v>
                      </c:pt>
                      <c:pt idx="6">
                        <c:v>0.17309179950612733</c:v>
                      </c:pt>
                      <c:pt idx="7">
                        <c:v>0.12398745712328607</c:v>
                      </c:pt>
                      <c:pt idx="8">
                        <c:v>0.15811552172154042</c:v>
                      </c:pt>
                      <c:pt idx="9">
                        <c:v>0.13999356399009602</c:v>
                      </c:pt>
                      <c:pt idx="10">
                        <c:v>0.1148763818550626</c:v>
                      </c:pt>
                      <c:pt idx="11">
                        <c:v>0.18198337078405255</c:v>
                      </c:pt>
                      <c:pt idx="12">
                        <c:v>0.17034558691223289</c:v>
                      </c:pt>
                      <c:pt idx="13">
                        <c:v>0.12866462505652751</c:v>
                      </c:pt>
                      <c:pt idx="14">
                        <c:v>0.16416692623571014</c:v>
                      </c:pt>
                      <c:pt idx="15">
                        <c:v>7.2630968937714549E-2</c:v>
                      </c:pt>
                      <c:pt idx="16">
                        <c:v>0.17578996311505313</c:v>
                      </c:pt>
                      <c:pt idx="17">
                        <c:v>0.12874904504011694</c:v>
                      </c:pt>
                      <c:pt idx="18">
                        <c:v>0.15895553173457991</c:v>
                      </c:pt>
                      <c:pt idx="19">
                        <c:v>0.103462545618726</c:v>
                      </c:pt>
                      <c:pt idx="20">
                        <c:v>0.13370942640217218</c:v>
                      </c:pt>
                      <c:pt idx="21">
                        <c:v>5.0552258537886398E-2</c:v>
                      </c:pt>
                      <c:pt idx="22">
                        <c:v>5.2760676576767113E-2</c:v>
                      </c:pt>
                      <c:pt idx="23">
                        <c:v>0.1744499740065846</c:v>
                      </c:pt>
                      <c:pt idx="24">
                        <c:v>0.13993307866330693</c:v>
                      </c:pt>
                      <c:pt idx="25">
                        <c:v>0.17081793028947156</c:v>
                      </c:pt>
                      <c:pt idx="26">
                        <c:v>0.13116475184770812</c:v>
                      </c:pt>
                      <c:pt idx="27">
                        <c:v>0.15334542392624764</c:v>
                      </c:pt>
                      <c:pt idx="28">
                        <c:v>0.12037840687083796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0.11849680087857599</c:v>
                      </c:pt>
                      <c:pt idx="1">
                        <c:v>0.1623828269972547</c:v>
                      </c:pt>
                      <c:pt idx="2">
                        <c:v>0.11353990224107979</c:v>
                      </c:pt>
                      <c:pt idx="3">
                        <c:v>0.13580701092986422</c:v>
                      </c:pt>
                      <c:pt idx="4">
                        <c:v>5.4441968610211985E-2</c:v>
                      </c:pt>
                      <c:pt idx="5">
                        <c:v>9.2296917831105899E-2</c:v>
                      </c:pt>
                      <c:pt idx="6">
                        <c:v>0.12769278355297409</c:v>
                      </c:pt>
                      <c:pt idx="7">
                        <c:v>9.8929915570115934E-2</c:v>
                      </c:pt>
                      <c:pt idx="8">
                        <c:v>0.12948715239136785</c:v>
                      </c:pt>
                      <c:pt idx="9">
                        <c:v>0.21143064096244149</c:v>
                      </c:pt>
                      <c:pt idx="10">
                        <c:v>0.14316009042247946</c:v>
                      </c:pt>
                      <c:pt idx="11">
                        <c:v>0.18988333534810373</c:v>
                      </c:pt>
                      <c:pt idx="12">
                        <c:v>0.12564678485879052</c:v>
                      </c:pt>
                      <c:pt idx="13">
                        <c:v>0.11888602507621326</c:v>
                      </c:pt>
                      <c:pt idx="14">
                        <c:v>0.19942196918333446</c:v>
                      </c:pt>
                      <c:pt idx="15">
                        <c:v>8.6543458124762218E-2</c:v>
                      </c:pt>
                      <c:pt idx="16">
                        <c:v>0.17408668705091024</c:v>
                      </c:pt>
                      <c:pt idx="17">
                        <c:v>0.17384754177999634</c:v>
                      </c:pt>
                      <c:pt idx="18">
                        <c:v>0.14987727269897405</c:v>
                      </c:pt>
                      <c:pt idx="19">
                        <c:v>9.3909322203787768E-2</c:v>
                      </c:pt>
                      <c:pt idx="20">
                        <c:v>0.12268967682739554</c:v>
                      </c:pt>
                      <c:pt idx="21">
                        <c:v>4.4491635631877469E-2</c:v>
                      </c:pt>
                      <c:pt idx="22">
                        <c:v>3.3170876712487078E-2</c:v>
                      </c:pt>
                      <c:pt idx="23">
                        <c:v>0.2040507314819569</c:v>
                      </c:pt>
                      <c:pt idx="24">
                        <c:v>8.3651361283680142E-2</c:v>
                      </c:pt>
                      <c:pt idx="25">
                        <c:v>0.11263600404243171</c:v>
                      </c:pt>
                      <c:pt idx="26">
                        <c:v>0.21763631370345066</c:v>
                      </c:pt>
                      <c:pt idx="27">
                        <c:v>0.1692685668694863</c:v>
                      </c:pt>
                      <c:pt idx="28">
                        <c:v>0.13358196343995932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8.8334711891921523E-3</c:v>
                      </c:pt>
                      <c:pt idx="1">
                        <c:v>1.0721332829330955E-2</c:v>
                      </c:pt>
                      <c:pt idx="2">
                        <c:v>1.0244778768183044E-2</c:v>
                      </c:pt>
                      <c:pt idx="3">
                        <c:v>7.6631703818654754E-3</c:v>
                      </c:pt>
                      <c:pt idx="4">
                        <c:v>4.188761369059402E-3</c:v>
                      </c:pt>
                      <c:pt idx="5">
                        <c:v>7.2202722651991506E-3</c:v>
                      </c:pt>
                      <c:pt idx="6">
                        <c:v>1.0275384209972389E-2</c:v>
                      </c:pt>
                      <c:pt idx="7">
                        <c:v>7.933877649112752E-3</c:v>
                      </c:pt>
                      <c:pt idx="8">
                        <c:v>1.1131341413429216E-2</c:v>
                      </c:pt>
                      <c:pt idx="9">
                        <c:v>7.5640646107019271E-3</c:v>
                      </c:pt>
                      <c:pt idx="10">
                        <c:v>7.1593822991694077E-3</c:v>
                      </c:pt>
                      <c:pt idx="11">
                        <c:v>1.2080926914025621E-2</c:v>
                      </c:pt>
                      <c:pt idx="12">
                        <c:v>1.3563080687444445E-2</c:v>
                      </c:pt>
                      <c:pt idx="13">
                        <c:v>7.4246512293060308E-3</c:v>
                      </c:pt>
                      <c:pt idx="14">
                        <c:v>1.0938633440723376E-2</c:v>
                      </c:pt>
                      <c:pt idx="15">
                        <c:v>4.668627687122495E-3</c:v>
                      </c:pt>
                      <c:pt idx="16">
                        <c:v>1.1315506084872981E-2</c:v>
                      </c:pt>
                      <c:pt idx="17">
                        <c:v>7.6299746156867345E-3</c:v>
                      </c:pt>
                      <c:pt idx="18">
                        <c:v>1.0574368693384864E-2</c:v>
                      </c:pt>
                      <c:pt idx="19">
                        <c:v>6.6262703188556572E-3</c:v>
                      </c:pt>
                      <c:pt idx="20">
                        <c:v>8.1239219402669052E-3</c:v>
                      </c:pt>
                      <c:pt idx="21">
                        <c:v>3.3350493080718155E-3</c:v>
                      </c:pt>
                      <c:pt idx="22">
                        <c:v>3.800607138335721E-3</c:v>
                      </c:pt>
                      <c:pt idx="23">
                        <c:v>1.0117856513786621E-2</c:v>
                      </c:pt>
                      <c:pt idx="24">
                        <c:v>9.8326998094266441E-3</c:v>
                      </c:pt>
                      <c:pt idx="25">
                        <c:v>1.3532020410044584E-2</c:v>
                      </c:pt>
                      <c:pt idx="26">
                        <c:v>8.678589302997506E-3</c:v>
                      </c:pt>
                      <c:pt idx="27">
                        <c:v>9.9263242761606901E-3</c:v>
                      </c:pt>
                      <c:pt idx="28">
                        <c:v>7.9076502813203095E-3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9.6893664846061135E-3</c:v>
                      </c:pt>
                      <c:pt idx="17">
                        <c:v>0</c:v>
                      </c:pt>
                      <c:pt idx="18">
                        <c:v>1.1407862858835386E-2</c:v>
                      </c:pt>
                      <c:pt idx="19">
                        <c:v>6.9200213991287625E-4</c:v>
                      </c:pt>
                      <c:pt idx="20">
                        <c:v>0</c:v>
                      </c:pt>
                      <c:pt idx="21">
                        <c:v>1.2484927591592995E-2</c:v>
                      </c:pt>
                      <c:pt idx="22">
                        <c:v>4.014103075269615E-2</c:v>
                      </c:pt>
                      <c:pt idx="23">
                        <c:v>0</c:v>
                      </c:pt>
                      <c:pt idx="24">
                        <c:v>0</c:v>
                      </c:pt>
                      <c:pt idx="25">
                        <c:v>0</c:v>
                      </c:pt>
                      <c:pt idx="26">
                        <c:v>1.1681804476106445E-2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排出量比較シート!$BE$21:$BE$50</c:f>
              <c:numCache>
                <c:formatCode>#,##0_);[Red]\(#,##0\)</c:formatCode>
                <c:ptCount val="30"/>
                <c:pt idx="0">
                  <c:v>143.08558093294749</c:v>
                </c:pt>
                <c:pt idx="1">
                  <c:v>59.092844340389703</c:v>
                </c:pt>
                <c:pt idx="2">
                  <c:v>68.647898704297901</c:v>
                </c:pt>
                <c:pt idx="3">
                  <c:v>159.96254122330177</c:v>
                </c:pt>
                <c:pt idx="4">
                  <c:v>493.92993003299813</c:v>
                </c:pt>
                <c:pt idx="5">
                  <c:v>165.06329819095791</c:v>
                </c:pt>
                <c:pt idx="6">
                  <c:v>51.759718006046107</c:v>
                </c:pt>
                <c:pt idx="7">
                  <c:v>160.83997269452419</c:v>
                </c:pt>
                <c:pt idx="8">
                  <c:v>68.692205132368741</c:v>
                </c:pt>
                <c:pt idx="9">
                  <c:v>130.60964757104506</c:v>
                </c:pt>
                <c:pt idx="10">
                  <c:v>194.92044786359614</c:v>
                </c:pt>
                <c:pt idx="11">
                  <c:v>42.835528385579352</c:v>
                </c:pt>
                <c:pt idx="12">
                  <c:v>52.622407363771643</c:v>
                </c:pt>
                <c:pt idx="13">
                  <c:v>170.81470428688624</c:v>
                </c:pt>
                <c:pt idx="14">
                  <c:v>56.226899177959602</c:v>
                </c:pt>
                <c:pt idx="15">
                  <c:v>330.04692837159553</c:v>
                </c:pt>
                <c:pt idx="16">
                  <c:v>32.741984983309464</c:v>
                </c:pt>
                <c:pt idx="17">
                  <c:v>130.69222073998162</c:v>
                </c:pt>
                <c:pt idx="18">
                  <c:v>51.707274011931759</c:v>
                </c:pt>
                <c:pt idx="19">
                  <c:v>202.95536020303868</c:v>
                </c:pt>
                <c:pt idx="20">
                  <c:v>118.35491702588452</c:v>
                </c:pt>
                <c:pt idx="21">
                  <c:v>615.66786790486753</c:v>
                </c:pt>
                <c:pt idx="22">
                  <c:v>541.36029450645071</c:v>
                </c:pt>
                <c:pt idx="23">
                  <c:v>50.325702007375526</c:v>
                </c:pt>
                <c:pt idx="24">
                  <c:v>42.881913765605432</c:v>
                </c:pt>
                <c:pt idx="25">
                  <c:v>51.539235645146775</c:v>
                </c:pt>
                <c:pt idx="26">
                  <c:v>109.19387146200233</c:v>
                </c:pt>
                <c:pt idx="27">
                  <c:v>66.717732759136169</c:v>
                </c:pt>
                <c:pt idx="28">
                  <c:v>105.04844825762946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排出量比較シート!$BI$21:$BI$50</c:f>
              <c:numCache>
                <c:formatCode>#,##0_);[Red]\(#,##0\)</c:formatCode>
                <c:ptCount val="30"/>
                <c:pt idx="0">
                  <c:v>38.499421726987748</c:v>
                </c:pt>
                <c:pt idx="1">
                  <c:v>57.751773794990001</c:v>
                </c:pt>
                <c:pt idx="2">
                  <c:v>50.091677609226196</c:v>
                </c:pt>
                <c:pt idx="3">
                  <c:v>56.755871736501419</c:v>
                </c:pt>
                <c:pt idx="4">
                  <c:v>51.705540734187998</c:v>
                </c:pt>
                <c:pt idx="5">
                  <c:v>61.659659196071345</c:v>
                </c:pt>
                <c:pt idx="6">
                  <c:v>69.792581900054586</c:v>
                </c:pt>
                <c:pt idx="7">
                  <c:v>40.984570432374859</c:v>
                </c:pt>
                <c:pt idx="8">
                  <c:v>49.058488345633343</c:v>
                </c:pt>
                <c:pt idx="9">
                  <c:v>39.601966366657024</c:v>
                </c:pt>
                <c:pt idx="10">
                  <c:v>47.58849050317869</c:v>
                </c:pt>
                <c:pt idx="11">
                  <c:v>48.656610655233827</c:v>
                </c:pt>
                <c:pt idx="12">
                  <c:v>48.931588741002429</c:v>
                </c:pt>
                <c:pt idx="13">
                  <c:v>50.369986095834562</c:v>
                </c:pt>
                <c:pt idx="14">
                  <c:v>47.267641675521709</c:v>
                </c:pt>
                <c:pt idx="15">
                  <c:v>91.346866453678331</c:v>
                </c:pt>
                <c:pt idx="16">
                  <c:v>54.051741170658708</c:v>
                </c:pt>
                <c:pt idx="17">
                  <c:v>53.015876625070788</c:v>
                </c:pt>
                <c:pt idx="18">
                  <c:v>51.714900725812775</c:v>
                </c:pt>
                <c:pt idx="19">
                  <c:v>50.965258008320959</c:v>
                </c:pt>
                <c:pt idx="20">
                  <c:v>76.680950250702494</c:v>
                </c:pt>
                <c:pt idx="21">
                  <c:v>51.214430384986912</c:v>
                </c:pt>
                <c:pt idx="22">
                  <c:v>42.162961944251165</c:v>
                </c:pt>
                <c:pt idx="23">
                  <c:v>54.909330472410424</c:v>
                </c:pt>
                <c:pt idx="24">
                  <c:v>54.614698251980535</c:v>
                </c:pt>
                <c:pt idx="25">
                  <c:v>35.066956758198337</c:v>
                </c:pt>
                <c:pt idx="26">
                  <c:v>44.96240394258146</c:v>
                </c:pt>
                <c:pt idx="27">
                  <c:v>46.56851214469161</c:v>
                </c:pt>
                <c:pt idx="28">
                  <c:v>74.769683255535455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排出量比較シート!$BJ$21:$BJ$50</c:f>
              <c:numCache>
                <c:formatCode>#,##0_);[Red]\(#,##0\)</c:formatCode>
                <c:ptCount val="30"/>
                <c:pt idx="0">
                  <c:v>49.350279308631968</c:v>
                </c:pt>
                <c:pt idx="1">
                  <c:v>51.854046316885444</c:v>
                </c:pt>
                <c:pt idx="2">
                  <c:v>73.871528002725043</c:v>
                </c:pt>
                <c:pt idx="3">
                  <c:v>59.581667165739546</c:v>
                </c:pt>
                <c:pt idx="4">
                  <c:v>39.58646592326788</c:v>
                </c:pt>
                <c:pt idx="5">
                  <c:v>76.638174387017415</c:v>
                </c:pt>
                <c:pt idx="6">
                  <c:v>56.775362729913915</c:v>
                </c:pt>
                <c:pt idx="7">
                  <c:v>71.373430938403345</c:v>
                </c:pt>
                <c:pt idx="8">
                  <c:v>57.576226346883793</c:v>
                </c:pt>
                <c:pt idx="9">
                  <c:v>62.963888892182574</c:v>
                </c:pt>
                <c:pt idx="10">
                  <c:v>43.999754064036743</c:v>
                </c:pt>
                <c:pt idx="11">
                  <c:v>45.900085469026934</c:v>
                </c:pt>
                <c:pt idx="12">
                  <c:v>38.356091537324069</c:v>
                </c:pt>
                <c:pt idx="13">
                  <c:v>53.259179764389792</c:v>
                </c:pt>
                <c:pt idx="14">
                  <c:v>47.385242154121592</c:v>
                </c:pt>
                <c:pt idx="15">
                  <c:v>68.259276157981319</c:v>
                </c:pt>
                <c:pt idx="16">
                  <c:v>64.820182756120943</c:v>
                </c:pt>
                <c:pt idx="17">
                  <c:v>61.369113984656728</c:v>
                </c:pt>
                <c:pt idx="18">
                  <c:v>58.527513822650697</c:v>
                </c:pt>
                <c:pt idx="19">
                  <c:v>73.948152644436959</c:v>
                </c:pt>
                <c:pt idx="20">
                  <c:v>45.71604362839863</c:v>
                </c:pt>
                <c:pt idx="21">
                  <c:v>68.483309116739093</c:v>
                </c:pt>
                <c:pt idx="22">
                  <c:v>40.191961318292613</c:v>
                </c:pt>
                <c:pt idx="23">
                  <c:v>53.865764433282209</c:v>
                </c:pt>
                <c:pt idx="24">
                  <c:v>108.85517434055558</c:v>
                </c:pt>
                <c:pt idx="25">
                  <c:v>47.759566914450261</c:v>
                </c:pt>
                <c:pt idx="26">
                  <c:v>38.520480502900696</c:v>
                </c:pt>
                <c:pt idx="27">
                  <c:v>63.853010770719898</c:v>
                </c:pt>
                <c:pt idx="28">
                  <c:v>66.056689894519607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排出量比較シート!$BK$21:$BK$50</c:f>
              <c:numCache>
                <c:formatCode>#,##0_);[Red]\(#,##0\)</c:formatCode>
                <c:ptCount val="30"/>
                <c:pt idx="0">
                  <c:v>86.713450020758955</c:v>
                </c:pt>
                <c:pt idx="1">
                  <c:v>93.017204600268997</c:v>
                </c:pt>
                <c:pt idx="2">
                  <c:v>81.865785096250207</c:v>
                </c:pt>
                <c:pt idx="3">
                  <c:v>101.46208640924462</c:v>
                </c:pt>
                <c:pt idx="4">
                  <c:v>84.692500339028896</c:v>
                </c:pt>
                <c:pt idx="5">
                  <c:v>86.833559222563622</c:v>
                </c:pt>
                <c:pt idx="6">
                  <c:v>86.004410027080866</c:v>
                </c:pt>
                <c:pt idx="7">
                  <c:v>83.905360520057073</c:v>
                </c:pt>
                <c:pt idx="8">
                  <c:v>75.980821230910678</c:v>
                </c:pt>
                <c:pt idx="9">
                  <c:v>134.76972369435558</c:v>
                </c:pt>
                <c:pt idx="10">
                  <c:v>104.8148360393108</c:v>
                </c:pt>
                <c:pt idx="11">
                  <c:v>89.538085551785102</c:v>
                </c:pt>
                <c:pt idx="12">
                  <c:v>62.727601568826017</c:v>
                </c:pt>
                <c:pt idx="13">
                  <c:v>96.700970249089622</c:v>
                </c:pt>
                <c:pt idx="14">
                  <c:v>95.983642085502055</c:v>
                </c:pt>
                <c:pt idx="15">
                  <c:v>97.134154550415587</c:v>
                </c:pt>
                <c:pt idx="16">
                  <c:v>93.479877412408143</c:v>
                </c:pt>
                <c:pt idx="17">
                  <c:v>111.55244769304666</c:v>
                </c:pt>
                <c:pt idx="18">
                  <c:v>82.868607729196654</c:v>
                </c:pt>
                <c:pt idx="19">
                  <c:v>86.171083685166266</c:v>
                </c:pt>
                <c:pt idx="20">
                  <c:v>89.814834110090629</c:v>
                </c:pt>
                <c:pt idx="21">
                  <c:v>92.436269054692104</c:v>
                </c:pt>
                <c:pt idx="22">
                  <c:v>94.080397172331573</c:v>
                </c:pt>
                <c:pt idx="23">
                  <c:v>105.70160288583882</c:v>
                </c:pt>
                <c:pt idx="24">
                  <c:v>65.553030369696515</c:v>
                </c:pt>
                <c:pt idx="25">
                  <c:v>58.179601404216072</c:v>
                </c:pt>
                <c:pt idx="26">
                  <c:v>116.49457936804835</c:v>
                </c:pt>
                <c:pt idx="27">
                  <c:v>92.053696492115492</c:v>
                </c:pt>
                <c:pt idx="28">
                  <c:v>90.318045014328874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排出量比較シート!$BQ$21:$BQ$50</c:f>
              <c:numCache>
                <c:formatCode>#,##0_);[Red]\(#,##0\)</c:formatCode>
                <c:ptCount val="30"/>
                <c:pt idx="0">
                  <c:v>4.6856560589854563</c:v>
                </c:pt>
                <c:pt idx="1">
                  <c:v>5.7687614609573314</c:v>
                </c:pt>
                <c:pt idx="2">
                  <c:v>6.5322852867558208</c:v>
                </c:pt>
                <c:pt idx="3">
                  <c:v>0</c:v>
                </c:pt>
                <c:pt idx="4">
                  <c:v>7.81355541440184</c:v>
                </c:pt>
                <c:pt idx="5">
                  <c:v>2.5080860474756999</c:v>
                </c:pt>
                <c:pt idx="6">
                  <c:v>12.156126002100001</c:v>
                </c:pt>
                <c:pt idx="7">
                  <c:v>6.3573804662871183</c:v>
                </c:pt>
                <c:pt idx="8">
                  <c:v>3.0349761504799999</c:v>
                </c:pt>
                <c:pt idx="9">
                  <c:v>7.4701703585665511</c:v>
                </c:pt>
                <c:pt idx="10">
                  <c:v>3.9120464094679508</c:v>
                </c:pt>
                <c:pt idx="11">
                  <c:v>6.2735902760421682</c:v>
                </c:pt>
                <c:pt idx="12">
                  <c:v>0</c:v>
                </c:pt>
                <c:pt idx="13">
                  <c:v>8.1113845500000004</c:v>
                </c:pt>
                <c:pt idx="14">
                  <c:v>9.4158459600000004</c:v>
                </c:pt>
                <c:pt idx="15">
                  <c:v>6.0615509913112549</c:v>
                </c:pt>
                <c:pt idx="16">
                  <c:v>6.9540286318467857</c:v>
                </c:pt>
                <c:pt idx="17">
                  <c:v>2.9541469884112899</c:v>
                </c:pt>
                <c:pt idx="18">
                  <c:v>5.6800145935935582</c:v>
                </c:pt>
                <c:pt idx="19">
                  <c:v>6.943215609612996</c:v>
                </c:pt>
                <c:pt idx="20">
                  <c:v>8.9682880975453134</c:v>
                </c:pt>
                <c:pt idx="21">
                  <c:v>5.9798430747726323</c:v>
                </c:pt>
                <c:pt idx="22">
                  <c:v>6.6063676182000011</c:v>
                </c:pt>
                <c:pt idx="23">
                  <c:v>7.1907915227303612</c:v>
                </c:pt>
                <c:pt idx="24">
                  <c:v>8.9358723411200014</c:v>
                </c:pt>
                <c:pt idx="25">
                  <c:v>3.3548173007792998</c:v>
                </c:pt>
                <c:pt idx="26">
                  <c:v>6.3940533200000012</c:v>
                </c:pt>
                <c:pt idx="27">
                  <c:v>7.6267064428911207</c:v>
                </c:pt>
                <c:pt idx="28">
                  <c:v>8.7062350799877368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排出量比較シート!$BR$21:$BR$50</c:f>
              <c:numCache>
                <c:formatCode>#,##0_);[Red]\(#,##0\)</c:formatCode>
                <c:ptCount val="30"/>
                <c:pt idx="0">
                  <c:v>322.33438804831161</c:v>
                </c:pt>
                <c:pt idx="1">
                  <c:v>267.48463051349142</c:v>
                </c:pt>
                <c:pt idx="2">
                  <c:v>281.0091746992552</c:v>
                </c:pt>
                <c:pt idx="3">
                  <c:v>377.7621665347873</c:v>
                </c:pt>
                <c:pt idx="4">
                  <c:v>677.72799244388477</c:v>
                </c:pt>
                <c:pt idx="5">
                  <c:v>392.70277704408596</c:v>
                </c:pt>
                <c:pt idx="6">
                  <c:v>276.48819866519545</c:v>
                </c:pt>
                <c:pt idx="7">
                  <c:v>363.46071505164656</c:v>
                </c:pt>
                <c:pt idx="8">
                  <c:v>254.34271720627655</c:v>
                </c:pt>
                <c:pt idx="9">
                  <c:v>375.41539688280682</c:v>
                </c:pt>
                <c:pt idx="10">
                  <c:v>395.23557487959033</c:v>
                </c:pt>
                <c:pt idx="11">
                  <c:v>233.20390033766739</c:v>
                </c:pt>
                <c:pt idx="12">
                  <c:v>202.63768921092418</c:v>
                </c:pt>
                <c:pt idx="13">
                  <c:v>379.25622494620023</c:v>
                </c:pt>
                <c:pt idx="14">
                  <c:v>256.27927105310494</c:v>
                </c:pt>
                <c:pt idx="15">
                  <c:v>592.8487765249821</c:v>
                </c:pt>
                <c:pt idx="16">
                  <c:v>252.04781495434406</c:v>
                </c:pt>
                <c:pt idx="17">
                  <c:v>359.58380603116711</c:v>
                </c:pt>
                <c:pt idx="18">
                  <c:v>250.49831088318547</c:v>
                </c:pt>
                <c:pt idx="19">
                  <c:v>420.98307015057583</c:v>
                </c:pt>
                <c:pt idx="20">
                  <c:v>339.53503311262159</c:v>
                </c:pt>
                <c:pt idx="21">
                  <c:v>833.78171953605829</c:v>
                </c:pt>
                <c:pt idx="22">
                  <c:v>724.40198255952612</c:v>
                </c:pt>
                <c:pt idx="23">
                  <c:v>271.99319132163737</c:v>
                </c:pt>
                <c:pt idx="24">
                  <c:v>280.84068906895806</c:v>
                </c:pt>
                <c:pt idx="25">
                  <c:v>195.90017802279075</c:v>
                </c:pt>
                <c:pt idx="26">
                  <c:v>315.56538859553285</c:v>
                </c:pt>
                <c:pt idx="27">
                  <c:v>276.81965860955432</c:v>
                </c:pt>
                <c:pt idx="28">
                  <c:v>344.89910150200109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c:ext uri="{02D57815-91ED-43cb-92C2-25804820EDAC}">
                        <c15:formulaRef>
                          <c15:sqref>排出量比較シート!$BF$21:$BF$68</c15:sqref>
                        </c15:formulaRef>
                      </c:ext>
                    </c:extLst>
                    <c:numCache>
                      <c:formatCode>#,##0_);[Red]\(#,##0\)</c:formatCode>
                      <c:ptCount val="48"/>
                      <c:pt idx="0">
                        <c:v>108.5645969431195</c:v>
                      </c:pt>
                      <c:pt idx="1">
                        <c:v>44.936287522538457</c:v>
                      </c:pt>
                      <c:pt idx="2">
                        <c:v>63.713366428315908</c:v>
                      </c:pt>
                      <c:pt idx="3">
                        <c:v>143.48493623954889</c:v>
                      </c:pt>
                      <c:pt idx="4">
                        <c:v>485.02367029786222</c:v>
                      </c:pt>
                      <c:pt idx="5">
                        <c:v>131.89355282073819</c:v>
                      </c:pt>
                      <c:pt idx="6">
                        <c:v>43.375788711207058</c:v>
                      </c:pt>
                      <c:pt idx="7">
                        <c:v>129.3474963927892</c:v>
                      </c:pt>
                      <c:pt idx="8">
                        <c:v>61.648691724086341</c:v>
                      </c:pt>
                      <c:pt idx="9">
                        <c:v>76.008608830426667</c:v>
                      </c:pt>
                      <c:pt idx="10">
                        <c:v>167.49002168109121</c:v>
                      </c:pt>
                      <c:pt idx="11">
                        <c:v>24.434415143574789</c:v>
                      </c:pt>
                      <c:pt idx="12">
                        <c:v>50.573872950104317</c:v>
                      </c:pt>
                      <c:pt idx="13">
                        <c:v>162.90373202993121</c:v>
                      </c:pt>
                      <c:pt idx="14">
                        <c:v>42.140718406666792</c:v>
                      </c:pt>
                      <c:pt idx="15">
                        <c:v>307.43873870130699</c:v>
                      </c:pt>
                      <c:pt idx="16">
                        <c:v>15.170522476862169</c:v>
                      </c:pt>
                      <c:pt idx="17">
                        <c:v>97.240825539846057</c:v>
                      </c:pt>
                      <c:pt idx="18">
                        <c:v>38.69067316055952</c:v>
                      </c:pt>
                      <c:pt idx="19">
                        <c:v>175.167856123143</c:v>
                      </c:pt>
                      <c:pt idx="20">
                        <c:v>112.9026777008673</c:v>
                      </c:pt>
                      <c:pt idx="21">
                        <c:v>588.55972948993474</c:v>
                      </c:pt>
                      <c:pt idx="22">
                        <c:v>529.93256192790898</c:v>
                      </c:pt>
                      <c:pt idx="23">
                        <c:v>41.487800756382661</c:v>
                      </c:pt>
                      <c:pt idx="24">
                        <c:v>35.653012266504163</c:v>
                      </c:pt>
                      <c:pt idx="25">
                        <c:v>49.209713374970157</c:v>
                      </c:pt>
                      <c:pt idx="26">
                        <c:v>95.413270509288964</c:v>
                      </c:pt>
                      <c:pt idx="27">
                        <c:v>50.487956413051229</c:v>
                      </c:pt>
                      <c:pt idx="28">
                        <c:v>76.689049356786001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1.4662584703486612</c:v>
                      </c:pt>
                      <c:pt idx="1">
                        <c:v>3.2589649840905031</c:v>
                      </c:pt>
                      <c:pt idx="2">
                        <c:v>2.4213915983642229</c:v>
                      </c:pt>
                      <c:pt idx="3">
                        <c:v>3.2082929245452543</c:v>
                      </c:pt>
                      <c:pt idx="4">
                        <c:v>1.3217143689411932</c:v>
                      </c:pt>
                      <c:pt idx="5">
                        <c:v>3.8637550552300004</c:v>
                      </c:pt>
                      <c:pt idx="6">
                        <c:v>5.6646526782181894</c:v>
                      </c:pt>
                      <c:pt idx="7">
                        <c:v>7.0676473754891749</c:v>
                      </c:pt>
                      <c:pt idx="8">
                        <c:v>2.4553201645337808</c:v>
                      </c:pt>
                      <c:pt idx="9">
                        <c:v>3.1347420605272456</c:v>
                      </c:pt>
                      <c:pt idx="10">
                        <c:v>2.6948892911585687</c:v>
                      </c:pt>
                      <c:pt idx="11">
                        <c:v>3.5598391945381809</c:v>
                      </c:pt>
                      <c:pt idx="12">
                        <c:v>1.9634823209611376</c:v>
                      </c:pt>
                      <c:pt idx="13">
                        <c:v>2.9802620843700725</c:v>
                      </c:pt>
                      <c:pt idx="14">
                        <c:v>3.4552230974893767</c:v>
                      </c:pt>
                      <c:pt idx="15">
                        <c:v>4.6032253834262695</c:v>
                      </c:pt>
                      <c:pt idx="16">
                        <c:v>2.9388896804932494</c:v>
                      </c:pt>
                      <c:pt idx="17">
                        <c:v>3.0357826734874416</c:v>
                      </c:pt>
                      <c:pt idx="18">
                        <c:v>2.8953203412654718</c:v>
                      </c:pt>
                      <c:pt idx="19">
                        <c:v>2.3252254010848343</c:v>
                      </c:pt>
                      <c:pt idx="20">
                        <c:v>2.5888188705753006</c:v>
                      </c:pt>
                      <c:pt idx="21">
                        <c:v>2.4879142488519972</c:v>
                      </c:pt>
                      <c:pt idx="22">
                        <c:v>1.8553023381428446</c:v>
                      </c:pt>
                      <c:pt idx="23">
                        <c:v>4.0322453219155117</c:v>
                      </c:pt>
                      <c:pt idx="24">
                        <c:v>4.2164571968142415</c:v>
                      </c:pt>
                      <c:pt idx="25">
                        <c:v>2.1413789353912138</c:v>
                      </c:pt>
                      <c:pt idx="26">
                        <c:v>2.5566971245139198</c:v>
                      </c:pt>
                      <c:pt idx="27">
                        <c:v>3.0874732731922601</c:v>
                      </c:pt>
                      <c:pt idx="28">
                        <c:v>4.0018967192655968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33.054725519479348</c:v>
                      </c:pt>
                      <c:pt idx="1">
                        <c:v>10.897591833760746</c:v>
                      </c:pt>
                      <c:pt idx="2">
                        <c:v>2.513140677617776</c:v>
                      </c:pt>
                      <c:pt idx="3">
                        <c:v>13.269312059207627</c:v>
                      </c:pt>
                      <c:pt idx="4">
                        <c:v>7.584545366194722</c:v>
                      </c:pt>
                      <c:pt idx="5">
                        <c:v>29.305990314989725</c:v>
                      </c:pt>
                      <c:pt idx="6">
                        <c:v>2.7192766166208577</c:v>
                      </c:pt>
                      <c:pt idx="7">
                        <c:v>24.424828926245812</c:v>
                      </c:pt>
                      <c:pt idx="8">
                        <c:v>4.5881932437486252</c:v>
                      </c:pt>
                      <c:pt idx="9">
                        <c:v>51.466296680091141</c:v>
                      </c:pt>
                      <c:pt idx="10">
                        <c:v>24.735536891346349</c:v>
                      </c:pt>
                      <c:pt idx="11">
                        <c:v>14.84127404746638</c:v>
                      </c:pt>
                      <c:pt idx="12">
                        <c:v>8.5052092706195709E-2</c:v>
                      </c:pt>
                      <c:pt idx="13">
                        <c:v>4.930710172584944</c:v>
                      </c:pt>
                      <c:pt idx="14">
                        <c:v>10.630957673803431</c:v>
                      </c:pt>
                      <c:pt idx="15">
                        <c:v>18.004964286862297</c:v>
                      </c:pt>
                      <c:pt idx="16">
                        <c:v>14.63257282595405</c:v>
                      </c:pt>
                      <c:pt idx="17">
                        <c:v>30.415612526648108</c:v>
                      </c:pt>
                      <c:pt idx="18">
                        <c:v>10.121280510106764</c:v>
                      </c:pt>
                      <c:pt idx="19">
                        <c:v>25.462278678810861</c:v>
                      </c:pt>
                      <c:pt idx="20">
                        <c:v>2.8634204544419224</c:v>
                      </c:pt>
                      <c:pt idx="21">
                        <c:v>24.620224166080792</c:v>
                      </c:pt>
                      <c:pt idx="22">
                        <c:v>9.5724302403989832</c:v>
                      </c:pt>
                      <c:pt idx="23">
                        <c:v>4.8056559290773544</c:v>
                      </c:pt>
                      <c:pt idx="24">
                        <c:v>3.0124443022870286</c:v>
                      </c:pt>
                      <c:pt idx="25">
                        <c:v>0.18814333478539977</c:v>
                      </c:pt>
                      <c:pt idx="26">
                        <c:v>11.223903828199447</c:v>
                      </c:pt>
                      <c:pt idx="27">
                        <c:v>13.142303072892688</c:v>
                      </c:pt>
                      <c:pt idx="28">
                        <c:v>24.357502181577857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83.866118490648319</c:v>
                      </c:pt>
                      <c:pt idx="1">
                        <c:v>90.149412849803241</c:v>
                      </c:pt>
                      <c:pt idx="2">
                        <c:v>78.986908269626639</c:v>
                      </c:pt>
                      <c:pt idx="3">
                        <c:v>98.567230563265909</c:v>
                      </c:pt>
                      <c:pt idx="4">
                        <c:v>81.853659505549771</c:v>
                      </c:pt>
                      <c:pt idx="5">
                        <c:v>83.998138253005521</c:v>
                      </c:pt>
                      <c:pt idx="6">
                        <c:v>83.163387556272809</c:v>
                      </c:pt>
                      <c:pt idx="7">
                        <c:v>81.021707676578274</c:v>
                      </c:pt>
                      <c:pt idx="8">
                        <c:v>73.14964560966834</c:v>
                      </c:pt>
                      <c:pt idx="9">
                        <c:v>131.93005737648173</c:v>
                      </c:pt>
                      <c:pt idx="10">
                        <c:v>101.98519346051582</c:v>
                      </c:pt>
                      <c:pt idx="11">
                        <c:v>86.720766275740033</c:v>
                      </c:pt>
                      <c:pt idx="12">
                        <c:v>59.979210239740965</c:v>
                      </c:pt>
                      <c:pt idx="13">
                        <c:v>93.885125052320845</c:v>
                      </c:pt>
                      <c:pt idx="14">
                        <c:v>93.180297080996354</c:v>
                      </c:pt>
                      <c:pt idx="15">
                        <c:v>94.366364338054353</c:v>
                      </c:pt>
                      <c:pt idx="16">
                        <c:v>88.185645177876495</c:v>
                      </c:pt>
                      <c:pt idx="17">
                        <c:v>108.80883238081684</c:v>
                      </c:pt>
                      <c:pt idx="18">
                        <c:v>77.362095855922419</c:v>
                      </c:pt>
                      <c:pt idx="19">
                        <c:v>83.090214877275486</c:v>
                      </c:pt>
                      <c:pt idx="20">
                        <c:v>87.056478005097759</c:v>
                      </c:pt>
                      <c:pt idx="21">
                        <c:v>79.24586151226886</c:v>
                      </c:pt>
                      <c:pt idx="22">
                        <c:v>62.248987567155297</c:v>
                      </c:pt>
                      <c:pt idx="23">
                        <c:v>102.94961480331959</c:v>
                      </c:pt>
                      <c:pt idx="24">
                        <c:v>62.791608179808918</c:v>
                      </c:pt>
                      <c:pt idx="25">
                        <c:v>55.528676196880298</c:v>
                      </c:pt>
                      <c:pt idx="26">
                        <c:v>110.06954379318734</c:v>
                      </c:pt>
                      <c:pt idx="27">
                        <c:v>89.305894794740965</c:v>
                      </c:pt>
                      <c:pt idx="28">
                        <c:v>87.590703537309452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40.675204307025993</c:v>
                </c:pt>
                <c:pt idx="2">
                  <c:v>5.9264874499449158</c:v>
                </c:pt>
                <c:pt idx="3">
                  <c:v>2.4670875019363767</c:v>
                </c:pt>
                <c:pt idx="4">
                  <c:v>77.787552826162596</c:v>
                </c:pt>
                <c:pt idx="5">
                  <c:v>54.170149666160491</c:v>
                </c:pt>
                <c:pt idx="7">
                  <c:v>82.746969202068669</c:v>
                </c:pt>
                <c:pt idx="8">
                  <c:v>2.8489215731694286</c:v>
                </c:pt>
                <c:pt idx="9">
                  <c:v>0</c:v>
                </c:pt>
                <c:pt idx="10">
                  <c:v>15.72146708208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49.068779258907284</c:v>
                </c:pt>
                <c:pt idx="4">
                  <c:v>77.787552826162596</c:v>
                </c:pt>
                <c:pt idx="5">
                  <c:v>54.170149666160491</c:v>
                </c:pt>
                <c:pt idx="6">
                  <c:v>85.595890775238104</c:v>
                </c:pt>
                <c:pt idx="10">
                  <c:v>15.72146708208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再エネ比較シート!$BL$72:$BL$161</c:f>
              <c:numCache>
                <c:formatCode>#,##0_);[Red]\(#,##0\)</c:formatCode>
                <c:ptCount val="90"/>
                <c:pt idx="0">
                  <c:v>0</c:v>
                </c:pt>
                <c:pt idx="1">
                  <c:v>0</c:v>
                </c:pt>
                <c:pt idx="2">
                  <c:v>0</c:v>
                </c:pt>
                <c:pt idx="3">
                  <c:v>-121389.12897817977</c:v>
                </c:pt>
                <c:pt idx="4">
                  <c:v>0</c:v>
                </c:pt>
                <c:pt idx="5">
                  <c:v>0</c:v>
                </c:pt>
                <c:pt idx="6">
                  <c:v>0</c:v>
                </c:pt>
                <c:pt idx="7">
                  <c:v>0</c:v>
                </c:pt>
                <c:pt idx="8">
                  <c:v>-19054.813820409938</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再エネ比較シート!$BM$72:$BM$161</c:f>
              <c:numCache>
                <c:formatCode>#,##0_);[Red]\(#,##0\)</c:formatCode>
                <c:ptCount val="90"/>
                <c:pt idx="0">
                  <c:v>280178.71252434811</c:v>
                </c:pt>
                <c:pt idx="1">
                  <c:v>225180.23241280124</c:v>
                </c:pt>
                <c:pt idx="2">
                  <c:v>389075.92667220597</c:v>
                </c:pt>
                <c:pt idx="3">
                  <c:v>0</c:v>
                </c:pt>
                <c:pt idx="4">
                  <c:v>546591.84798922576</c:v>
                </c:pt>
                <c:pt idx="5">
                  <c:v>1386068.8023545542</c:v>
                </c:pt>
                <c:pt idx="6">
                  <c:v>611573.29766788636</c:v>
                </c:pt>
                <c:pt idx="7">
                  <c:v>25425.546096660957</c:v>
                </c:pt>
                <c:pt idx="8">
                  <c:v>0</c:v>
                </c:pt>
                <c:pt idx="9">
                  <c:v>45568.048515879927</c:v>
                </c:pt>
                <c:pt idx="10">
                  <c:v>303435.6272901973</c:v>
                </c:pt>
                <c:pt idx="11">
                  <c:v>236938.38904831448</c:v>
                </c:pt>
                <c:pt idx="12">
                  <c:v>104676.99238690046</c:v>
                </c:pt>
                <c:pt idx="13">
                  <c:v>109910.43177259318</c:v>
                </c:pt>
                <c:pt idx="14">
                  <c:v>210968.90648610322</c:v>
                </c:pt>
                <c:pt idx="15">
                  <c:v>40838.137050358622</c:v>
                </c:pt>
                <c:pt idx="16">
                  <c:v>908417.45116645319</c:v>
                </c:pt>
                <c:pt idx="17">
                  <c:v>176761.59396445908</c:v>
                </c:pt>
                <c:pt idx="18">
                  <c:v>1882484.6413657558</c:v>
                </c:pt>
                <c:pt idx="19">
                  <c:v>510859.09758525342</c:v>
                </c:pt>
                <c:pt idx="20">
                  <c:v>252134.69138382995</c:v>
                </c:pt>
                <c:pt idx="21">
                  <c:v>208463.99081769737</c:v>
                </c:pt>
                <c:pt idx="22">
                  <c:v>3576135.9561397214</c:v>
                </c:pt>
                <c:pt idx="23">
                  <c:v>1479097.9280164437</c:v>
                </c:pt>
                <c:pt idx="24">
                  <c:v>331670.388972655</c:v>
                </c:pt>
                <c:pt idx="25">
                  <c:v>111637.71810847866</c:v>
                </c:pt>
                <c:pt idx="26">
                  <c:v>1296466.1763776285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再エネ比較シート!$BK$72:$BK$161</c:f>
              <c:numCache>
                <c:formatCode>#,##0_);[Red]\(#,##0\)</c:formatCode>
                <c:ptCount val="90"/>
                <c:pt idx="0">
                  <c:v>280178.71252434811</c:v>
                </c:pt>
                <c:pt idx="1">
                  <c:v>225180.23241280124</c:v>
                </c:pt>
                <c:pt idx="2">
                  <c:v>389075.92667220597</c:v>
                </c:pt>
                <c:pt idx="3">
                  <c:v>-121389.12897817977</c:v>
                </c:pt>
                <c:pt idx="4">
                  <c:v>546591.84798922576</c:v>
                </c:pt>
                <c:pt idx="5">
                  <c:v>1386068.8023545542</c:v>
                </c:pt>
                <c:pt idx="6">
                  <c:v>611573.29766788636</c:v>
                </c:pt>
                <c:pt idx="7">
                  <c:v>25425.546096660957</c:v>
                </c:pt>
                <c:pt idx="8">
                  <c:v>-19054.813820409938</c:v>
                </c:pt>
                <c:pt idx="9">
                  <c:v>45568.048515879927</c:v>
                </c:pt>
                <c:pt idx="10">
                  <c:v>303435.6272901973</c:v>
                </c:pt>
                <c:pt idx="11">
                  <c:v>236938.38904831448</c:v>
                </c:pt>
                <c:pt idx="12">
                  <c:v>104676.99238690046</c:v>
                </c:pt>
                <c:pt idx="13">
                  <c:v>109910.43177259318</c:v>
                </c:pt>
                <c:pt idx="14">
                  <c:v>210968.90648610322</c:v>
                </c:pt>
                <c:pt idx="15">
                  <c:v>40838.137050358622</c:v>
                </c:pt>
                <c:pt idx="16">
                  <c:v>908417.45116645319</c:v>
                </c:pt>
                <c:pt idx="17">
                  <c:v>176761.59396445908</c:v>
                </c:pt>
                <c:pt idx="18">
                  <c:v>1882484.6413657558</c:v>
                </c:pt>
                <c:pt idx="19">
                  <c:v>510859.09758525342</c:v>
                </c:pt>
                <c:pt idx="20">
                  <c:v>252134.69138382995</c:v>
                </c:pt>
                <c:pt idx="21">
                  <c:v>208463.99081769737</c:v>
                </c:pt>
                <c:pt idx="22">
                  <c:v>3576135.9561397214</c:v>
                </c:pt>
                <c:pt idx="23">
                  <c:v>1479097.9280164437</c:v>
                </c:pt>
                <c:pt idx="24">
                  <c:v>331670.388972655</c:v>
                </c:pt>
                <c:pt idx="25">
                  <c:v>111637.71810847866</c:v>
                </c:pt>
                <c:pt idx="26">
                  <c:v>1296466.1763776285</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67754.069475651966</c:v>
                </c:pt>
                <c:pt idx="1">
                  <c:v>135363.04858719872</c:v>
                </c:pt>
                <c:pt idx="2">
                  <c:v>111155.42132779401</c:v>
                </c:pt>
                <c:pt idx="3">
                  <c:v>308949.05597817973</c:v>
                </c:pt>
                <c:pt idx="4">
                  <c:v>295176.12490620429</c:v>
                </c:pt>
                <c:pt idx="5">
                  <c:v>130954.07362193611</c:v>
                </c:pt>
                <c:pt idx="6">
                  <c:v>1170748.7563321136</c:v>
                </c:pt>
                <c:pt idx="7">
                  <c:v>3461.2529033390419</c:v>
                </c:pt>
                <c:pt idx="8">
                  <c:v>247361.10382040992</c:v>
                </c:pt>
                <c:pt idx="9">
                  <c:v>2555.9064841200761</c:v>
                </c:pt>
                <c:pt idx="10">
                  <c:v>234189.1447098027</c:v>
                </c:pt>
                <c:pt idx="11">
                  <c:v>160697.55095168558</c:v>
                </c:pt>
                <c:pt idx="12">
                  <c:v>6670.6816130995385</c:v>
                </c:pt>
                <c:pt idx="13">
                  <c:v>31466.778227406809</c:v>
                </c:pt>
                <c:pt idx="14">
                  <c:v>44539.430513896717</c:v>
                </c:pt>
                <c:pt idx="15">
                  <c:v>14191.315949641379</c:v>
                </c:pt>
                <c:pt idx="16">
                  <c:v>282114.07610673702</c:v>
                </c:pt>
                <c:pt idx="17">
                  <c:v>5578.4830355409076</c:v>
                </c:pt>
                <c:pt idx="18">
                  <c:v>355893.23115574464</c:v>
                </c:pt>
                <c:pt idx="19">
                  <c:v>178483.30341474665</c:v>
                </c:pt>
                <c:pt idx="20">
                  <c:v>70821.543616170035</c:v>
                </c:pt>
                <c:pt idx="21">
                  <c:v>275962.64018230257</c:v>
                </c:pt>
                <c:pt idx="22">
                  <c:v>358827.93428550876</c:v>
                </c:pt>
                <c:pt idx="23">
                  <c:v>385165.94890418655</c:v>
                </c:pt>
                <c:pt idx="24">
                  <c:v>63656.616027344993</c:v>
                </c:pt>
                <c:pt idx="25">
                  <c:v>37209.898891521341</c:v>
                </c:pt>
                <c:pt idx="26">
                  <c:v>154811.19345117142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再エネ比較シート!$BJ$72:$BJ$161</c:f>
              <c:numCache>
                <c:formatCode>#,##0_);[Red]\(#,##0\)</c:formatCode>
                <c:ptCount val="90"/>
                <c:pt idx="0">
                  <c:v>67754.069475651966</c:v>
                </c:pt>
                <c:pt idx="1">
                  <c:v>135363.04858719872</c:v>
                </c:pt>
                <c:pt idx="2">
                  <c:v>111155.42132779401</c:v>
                </c:pt>
                <c:pt idx="3">
                  <c:v>308949.05597817973</c:v>
                </c:pt>
                <c:pt idx="4">
                  <c:v>295176.12490620429</c:v>
                </c:pt>
                <c:pt idx="5">
                  <c:v>130954.07362193611</c:v>
                </c:pt>
                <c:pt idx="6">
                  <c:v>1170748.7563321136</c:v>
                </c:pt>
                <c:pt idx="7">
                  <c:v>3461.2529033390419</c:v>
                </c:pt>
                <c:pt idx="8">
                  <c:v>247361.10382040992</c:v>
                </c:pt>
                <c:pt idx="9">
                  <c:v>2555.9064841200761</c:v>
                </c:pt>
                <c:pt idx="10">
                  <c:v>234189.1447098027</c:v>
                </c:pt>
                <c:pt idx="11">
                  <c:v>160697.55095168558</c:v>
                </c:pt>
                <c:pt idx="12">
                  <c:v>6670.6816130995385</c:v>
                </c:pt>
                <c:pt idx="13">
                  <c:v>31466.778227406809</c:v>
                </c:pt>
                <c:pt idx="14">
                  <c:v>44539.430513896717</c:v>
                </c:pt>
                <c:pt idx="15">
                  <c:v>14191.315949641379</c:v>
                </c:pt>
                <c:pt idx="16">
                  <c:v>282114.07610673702</c:v>
                </c:pt>
                <c:pt idx="17">
                  <c:v>5578.4830355409076</c:v>
                </c:pt>
                <c:pt idx="18">
                  <c:v>355893.23115574464</c:v>
                </c:pt>
                <c:pt idx="19">
                  <c:v>178483.30341474665</c:v>
                </c:pt>
                <c:pt idx="20">
                  <c:v>70821.543616170035</c:v>
                </c:pt>
                <c:pt idx="21">
                  <c:v>275962.64018230257</c:v>
                </c:pt>
                <c:pt idx="22">
                  <c:v>358827.93428550876</c:v>
                </c:pt>
                <c:pt idx="23">
                  <c:v>385165.94890418655</c:v>
                </c:pt>
                <c:pt idx="24">
                  <c:v>63656.616027344993</c:v>
                </c:pt>
                <c:pt idx="25">
                  <c:v>37209.898891521341</c:v>
                </c:pt>
                <c:pt idx="26">
                  <c:v>154811.19345117142</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再エネ比較シート!$BE$72:$BE$161</c:f>
              <c:numCache>
                <c:formatCode>#,##0_);[Red]\(#,##0\)</c:formatCode>
                <c:ptCount val="90"/>
                <c:pt idx="0">
                  <c:v>317018.10900000005</c:v>
                </c:pt>
                <c:pt idx="1">
                  <c:v>294803.89699999994</c:v>
                </c:pt>
                <c:pt idx="2">
                  <c:v>298877.08500000002</c:v>
                </c:pt>
                <c:pt idx="3">
                  <c:v>183432.72799999997</c:v>
                </c:pt>
                <c:pt idx="4">
                  <c:v>814706.76900000009</c:v>
                </c:pt>
                <c:pt idx="5">
                  <c:v>1339686.2290000003</c:v>
                </c:pt>
                <c:pt idx="6">
                  <c:v>1626208.4550000001</c:v>
                </c:pt>
                <c:pt idx="7">
                  <c:v>20157.294999999998</c:v>
                </c:pt>
                <c:pt idx="8">
                  <c:v>228298.68599999999</c:v>
                </c:pt>
                <c:pt idx="9">
                  <c:v>13969.3</c:v>
                </c:pt>
                <c:pt idx="10">
                  <c:v>535399.821</c:v>
                </c:pt>
                <c:pt idx="11">
                  <c:v>340130.41000000003</c:v>
                </c:pt>
                <c:pt idx="12">
                  <c:v>53519.572</c:v>
                </c:pt>
                <c:pt idx="13">
                  <c:v>141377.21</c:v>
                </c:pt>
                <c:pt idx="14">
                  <c:v>210889.28099999996</c:v>
                </c:pt>
                <c:pt idx="15">
                  <c:v>49577.144</c:v>
                </c:pt>
                <c:pt idx="16">
                  <c:v>1106805.2880000002</c:v>
                </c:pt>
                <c:pt idx="17">
                  <c:v>48113.607000000004</c:v>
                </c:pt>
                <c:pt idx="18">
                  <c:v>2163277.5070000002</c:v>
                </c:pt>
                <c:pt idx="19">
                  <c:v>646402.30900000001</c:v>
                </c:pt>
                <c:pt idx="20">
                  <c:v>275901.41700000002</c:v>
                </c:pt>
                <c:pt idx="21">
                  <c:v>407717.27099999995</c:v>
                </c:pt>
                <c:pt idx="22">
                  <c:v>3597287.6450000005</c:v>
                </c:pt>
                <c:pt idx="23">
                  <c:v>1810090.8920000002</c:v>
                </c:pt>
                <c:pt idx="24">
                  <c:v>306906.27100000001</c:v>
                </c:pt>
                <c:pt idx="25">
                  <c:v>147335.86600000001</c:v>
                </c:pt>
                <c:pt idx="26">
                  <c:v>1241233.963</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再エネ比較シート!$BF$72:$BF$161</c:f>
              <c:numCache>
                <c:formatCode>#,##0_);[Red]\(#,##0\)</c:formatCode>
                <c:ptCount val="90"/>
                <c:pt idx="0">
                  <c:v>19791.968000000001</c:v>
                </c:pt>
                <c:pt idx="1">
                  <c:v>0</c:v>
                </c:pt>
                <c:pt idx="2">
                  <c:v>161.79599999999999</c:v>
                </c:pt>
                <c:pt idx="3">
                  <c:v>0</c:v>
                </c:pt>
                <c:pt idx="4">
                  <c:v>0</c:v>
                </c:pt>
                <c:pt idx="5">
                  <c:v>0</c:v>
                </c:pt>
                <c:pt idx="6">
                  <c:v>2444.373</c:v>
                </c:pt>
                <c:pt idx="7">
                  <c:v>0</c:v>
                </c:pt>
                <c:pt idx="8">
                  <c:v>0</c:v>
                </c:pt>
                <c:pt idx="9">
                  <c:v>0</c:v>
                </c:pt>
                <c:pt idx="10">
                  <c:v>2224.951</c:v>
                </c:pt>
                <c:pt idx="11">
                  <c:v>0</c:v>
                </c:pt>
                <c:pt idx="12">
                  <c:v>485.387</c:v>
                </c:pt>
                <c:pt idx="13">
                  <c:v>0</c:v>
                </c:pt>
                <c:pt idx="14">
                  <c:v>18258.277999999995</c:v>
                </c:pt>
                <c:pt idx="15">
                  <c:v>0</c:v>
                </c:pt>
                <c:pt idx="16">
                  <c:v>17765.556</c:v>
                </c:pt>
                <c:pt idx="17">
                  <c:v>23825.311000000005</c:v>
                </c:pt>
                <c:pt idx="18">
                  <c:v>726.11400000000003</c:v>
                </c:pt>
                <c:pt idx="19">
                  <c:v>16553.531999999999</c:v>
                </c:pt>
                <c:pt idx="20">
                  <c:v>12050.600000000002</c:v>
                </c:pt>
                <c:pt idx="21">
                  <c:v>0</c:v>
                </c:pt>
                <c:pt idx="22">
                  <c:v>34970.974000000009</c:v>
                </c:pt>
                <c:pt idx="23">
                  <c:v>0</c:v>
                </c:pt>
                <c:pt idx="24">
                  <c:v>40264.862999999998</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再エネ比較シート!$BG$72:$BG$161</c:f>
              <c:numCache>
                <c:formatCode>#,##0_);[Red]\(#,##0\)</c:formatCode>
                <c:ptCount val="90"/>
                <c:pt idx="0">
                  <c:v>11122.705</c:v>
                </c:pt>
                <c:pt idx="1">
                  <c:v>65739.384000000005</c:v>
                </c:pt>
                <c:pt idx="2">
                  <c:v>201192.467</c:v>
                </c:pt>
                <c:pt idx="3">
                  <c:v>4127.1989999999987</c:v>
                </c:pt>
                <c:pt idx="4">
                  <c:v>26089.404895430001</c:v>
                </c:pt>
                <c:pt idx="5">
                  <c:v>177336.64697649004</c:v>
                </c:pt>
                <c:pt idx="6">
                  <c:v>153532.60500000004</c:v>
                </c:pt>
                <c:pt idx="7">
                  <c:v>8729.5040000000008</c:v>
                </c:pt>
                <c:pt idx="8">
                  <c:v>0</c:v>
                </c:pt>
                <c:pt idx="9">
                  <c:v>34154.654999999999</c:v>
                </c:pt>
                <c:pt idx="10">
                  <c:v>0</c:v>
                </c:pt>
                <c:pt idx="11">
                  <c:v>57505.53</c:v>
                </c:pt>
                <c:pt idx="12">
                  <c:v>57342.714999999997</c:v>
                </c:pt>
                <c:pt idx="13">
                  <c:v>0</c:v>
                </c:pt>
                <c:pt idx="14">
                  <c:v>26360.777999999998</c:v>
                </c:pt>
                <c:pt idx="15">
                  <c:v>5452.3090000000011</c:v>
                </c:pt>
                <c:pt idx="16">
                  <c:v>63736.729273189994</c:v>
                </c:pt>
                <c:pt idx="17">
                  <c:v>110401.159</c:v>
                </c:pt>
                <c:pt idx="18">
                  <c:v>74363.949521500006</c:v>
                </c:pt>
                <c:pt idx="19">
                  <c:v>26386.560000000005</c:v>
                </c:pt>
                <c:pt idx="20">
                  <c:v>35004.218000000001</c:v>
                </c:pt>
                <c:pt idx="21">
                  <c:v>76709.36</c:v>
                </c:pt>
                <c:pt idx="22">
                  <c:v>291099.60342523002</c:v>
                </c:pt>
                <c:pt idx="23">
                  <c:v>53879.139920629998</c:v>
                </c:pt>
                <c:pt idx="24">
                  <c:v>48155.870999999999</c:v>
                </c:pt>
                <c:pt idx="25">
                  <c:v>1511.751</c:v>
                </c:pt>
                <c:pt idx="26">
                  <c:v>210043.40682880004</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再エネ比較シート!$BH$72:$BH$161</c:f>
              <c:numCache>
                <c:formatCode>#,##0_);[Red]\(#,##0\)</c:formatCode>
                <c:ptCount val="90"/>
                <c:pt idx="0">
                  <c:v>0</c:v>
                </c:pt>
                <c:pt idx="1">
                  <c:v>0</c:v>
                </c:pt>
                <c:pt idx="2">
                  <c:v>0</c:v>
                </c:pt>
                <c:pt idx="3">
                  <c:v>0</c:v>
                </c:pt>
                <c:pt idx="4">
                  <c:v>971.79899999999998</c:v>
                </c:pt>
                <c:pt idx="5">
                  <c:v>0</c:v>
                </c:pt>
                <c:pt idx="6">
                  <c:v>136.62100000000004</c:v>
                </c:pt>
                <c:pt idx="7">
                  <c:v>0</c:v>
                </c:pt>
                <c:pt idx="8">
                  <c:v>7.604000000000001</c:v>
                </c:pt>
                <c:pt idx="9">
                  <c:v>0</c:v>
                </c:pt>
                <c:pt idx="10">
                  <c:v>0</c:v>
                </c:pt>
                <c:pt idx="11">
                  <c:v>0</c:v>
                </c:pt>
                <c:pt idx="12">
                  <c:v>0</c:v>
                </c:pt>
                <c:pt idx="13">
                  <c:v>0</c:v>
                </c:pt>
                <c:pt idx="14">
                  <c:v>0</c:v>
                </c:pt>
                <c:pt idx="15">
                  <c:v>0</c:v>
                </c:pt>
                <c:pt idx="16">
                  <c:v>2223.9540000000002</c:v>
                </c:pt>
                <c:pt idx="17">
                  <c:v>0</c:v>
                </c:pt>
                <c:pt idx="18">
                  <c:v>10.302</c:v>
                </c:pt>
                <c:pt idx="19">
                  <c:v>0</c:v>
                </c:pt>
                <c:pt idx="20">
                  <c:v>0</c:v>
                </c:pt>
                <c:pt idx="21">
                  <c:v>0</c:v>
                </c:pt>
                <c:pt idx="22">
                  <c:v>11605.668</c:v>
                </c:pt>
                <c:pt idx="23">
                  <c:v>293.84500000000003</c:v>
                </c:pt>
                <c:pt idx="24">
                  <c:v>0</c:v>
                </c:pt>
                <c:pt idx="25">
                  <c:v>0</c:v>
                </c:pt>
                <c:pt idx="26">
                  <c:v>0</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7"/>
                <c:pt idx="0">
                  <c:v>市川三郷町</c:v>
                </c:pt>
                <c:pt idx="1">
                  <c:v>上野原市</c:v>
                </c:pt>
                <c:pt idx="2">
                  <c:v>大月市</c:v>
                </c:pt>
                <c:pt idx="3">
                  <c:v>忍野村</c:v>
                </c:pt>
                <c:pt idx="4">
                  <c:v>甲斐市</c:v>
                </c:pt>
                <c:pt idx="5">
                  <c:v>甲州市</c:v>
                </c:pt>
                <c:pt idx="6">
                  <c:v>甲府市</c:v>
                </c:pt>
                <c:pt idx="7">
                  <c:v>小菅村</c:v>
                </c:pt>
                <c:pt idx="8">
                  <c:v>昭和町</c:v>
                </c:pt>
                <c:pt idx="9">
                  <c:v>丹波山村</c:v>
                </c:pt>
                <c:pt idx="10">
                  <c:v>中央市</c:v>
                </c:pt>
                <c:pt idx="11">
                  <c:v>都留市</c:v>
                </c:pt>
                <c:pt idx="12">
                  <c:v>道志村</c:v>
                </c:pt>
                <c:pt idx="13">
                  <c:v>鳴沢村</c:v>
                </c:pt>
                <c:pt idx="14">
                  <c:v>南部町</c:v>
                </c:pt>
                <c:pt idx="15">
                  <c:v>西桂町</c:v>
                </c:pt>
                <c:pt idx="16">
                  <c:v>韮崎市</c:v>
                </c:pt>
                <c:pt idx="17">
                  <c:v>早川町</c:v>
                </c:pt>
                <c:pt idx="18">
                  <c:v>笛吹市</c:v>
                </c:pt>
                <c:pt idx="19">
                  <c:v>富士河口湖町</c:v>
                </c:pt>
                <c:pt idx="20">
                  <c:v>富士川町</c:v>
                </c:pt>
                <c:pt idx="21">
                  <c:v>富士吉田市</c:v>
                </c:pt>
                <c:pt idx="22">
                  <c:v>北杜市</c:v>
                </c:pt>
                <c:pt idx="23">
                  <c:v>南アルプス市</c:v>
                </c:pt>
                <c:pt idx="24">
                  <c:v>身延町</c:v>
                </c:pt>
                <c:pt idx="25">
                  <c:v>山中湖村</c:v>
                </c:pt>
                <c:pt idx="26">
                  <c:v>山梨市</c:v>
                </c:pt>
              </c:strCache>
            </c:strRef>
          </c:cat>
          <c:val>
            <c:numRef>
              <c:f>再エネ比較シート!$BI$72:$BI$161</c:f>
              <c:numCache>
                <c:formatCode>#,##0_);[Red]\(#,##0\)</c:formatCode>
                <c:ptCount val="90"/>
                <c:pt idx="0">
                  <c:v>347932.78200000006</c:v>
                </c:pt>
                <c:pt idx="1">
                  <c:v>360543.28099999996</c:v>
                </c:pt>
                <c:pt idx="2">
                  <c:v>500231.348</c:v>
                </c:pt>
                <c:pt idx="3">
                  <c:v>187559.92699999997</c:v>
                </c:pt>
                <c:pt idx="4">
                  <c:v>841767.97289543005</c:v>
                </c:pt>
                <c:pt idx="5">
                  <c:v>1517022.8759764903</c:v>
                </c:pt>
                <c:pt idx="6">
                  <c:v>1782322.054</c:v>
                </c:pt>
                <c:pt idx="7">
                  <c:v>28886.798999999999</c:v>
                </c:pt>
                <c:pt idx="8">
                  <c:v>228306.28999999998</c:v>
                </c:pt>
                <c:pt idx="9">
                  <c:v>48123.955000000002</c:v>
                </c:pt>
                <c:pt idx="10">
                  <c:v>537624.772</c:v>
                </c:pt>
                <c:pt idx="11">
                  <c:v>397635.94000000006</c:v>
                </c:pt>
                <c:pt idx="12">
                  <c:v>111347.674</c:v>
                </c:pt>
                <c:pt idx="13">
                  <c:v>141377.21</c:v>
                </c:pt>
                <c:pt idx="14">
                  <c:v>255508.33699999994</c:v>
                </c:pt>
                <c:pt idx="15">
                  <c:v>55029.453000000001</c:v>
                </c:pt>
                <c:pt idx="16">
                  <c:v>1190531.5272731902</c:v>
                </c:pt>
                <c:pt idx="17">
                  <c:v>182340.07699999999</c:v>
                </c:pt>
                <c:pt idx="18">
                  <c:v>2238377.8725215006</c:v>
                </c:pt>
                <c:pt idx="19">
                  <c:v>689342.40100000007</c:v>
                </c:pt>
                <c:pt idx="20">
                  <c:v>322956.23499999999</c:v>
                </c:pt>
                <c:pt idx="21">
                  <c:v>484426.63099999994</c:v>
                </c:pt>
                <c:pt idx="22">
                  <c:v>3934963.8904252304</c:v>
                </c:pt>
                <c:pt idx="23">
                  <c:v>1864263.8769206302</c:v>
                </c:pt>
                <c:pt idx="24">
                  <c:v>395327.005</c:v>
                </c:pt>
                <c:pt idx="25">
                  <c:v>148847.617</c:v>
                </c:pt>
                <c:pt idx="26">
                  <c:v>1451277.3698288</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再エネ比較シート!$CO$13:$CO$42</c:f>
              <c:numCache>
                <c:formatCode>0.0%</c:formatCode>
                <c:ptCount val="30"/>
                <c:pt idx="0">
                  <c:v>0.13591759284358904</c:v>
                </c:pt>
                <c:pt idx="1">
                  <c:v>0.1248138693894916</c:v>
                </c:pt>
                <c:pt idx="2">
                  <c:v>9.6186055414652818E-2</c:v>
                </c:pt>
                <c:pt idx="3">
                  <c:v>9.6947754814703066E-2</c:v>
                </c:pt>
                <c:pt idx="4">
                  <c:v>0.10286216665038586</c:v>
                </c:pt>
                <c:pt idx="5">
                  <c:v>6.3381095447192046E-2</c:v>
                </c:pt>
                <c:pt idx="6">
                  <c:v>8.602310476473797E-2</c:v>
                </c:pt>
                <c:pt idx="7">
                  <c:v>3.2208669940334757E-2</c:v>
                </c:pt>
                <c:pt idx="8">
                  <c:v>8.0132853066379753E-2</c:v>
                </c:pt>
                <c:pt idx="9">
                  <c:v>6.714780318915492E-2</c:v>
                </c:pt>
                <c:pt idx="10">
                  <c:v>0.12392444376559238</c:v>
                </c:pt>
                <c:pt idx="11">
                  <c:v>0.11035121779032828</c:v>
                </c:pt>
                <c:pt idx="12">
                  <c:v>7.0961444607125432E-2</c:v>
                </c:pt>
                <c:pt idx="13">
                  <c:v>7.4420655528881482E-2</c:v>
                </c:pt>
                <c:pt idx="14">
                  <c:v>5.5501602408468485E-2</c:v>
                </c:pt>
                <c:pt idx="15">
                  <c:v>9.3082491732952008E-2</c:v>
                </c:pt>
                <c:pt idx="16">
                  <c:v>5.0267710960661974E-2</c:v>
                </c:pt>
                <c:pt idx="17">
                  <c:v>0.1113760374157458</c:v>
                </c:pt>
                <c:pt idx="18">
                  <c:v>6.9854098876876242E-2</c:v>
                </c:pt>
                <c:pt idx="19">
                  <c:v>7.5803575731290054E-2</c:v>
                </c:pt>
                <c:pt idx="20">
                  <c:v>5.4538662682106838E-2</c:v>
                </c:pt>
                <c:pt idx="21">
                  <c:v>7.7927395141479394E-2</c:v>
                </c:pt>
                <c:pt idx="22">
                  <c:v>8.4344985617473556E-2</c:v>
                </c:pt>
                <c:pt idx="23">
                  <c:v>7.2883328484143153E-2</c:v>
                </c:pt>
                <c:pt idx="24">
                  <c:v>1.4189632545931759E-2</c:v>
                </c:pt>
                <c:pt idx="25">
                  <c:v>6.5011263031065011E-2</c:v>
                </c:pt>
                <c:pt idx="26">
                  <c:v>9.7638671183698234E-2</c:v>
                </c:pt>
                <c:pt idx="27">
                  <c:v>4.9028971665074819E-2</c:v>
                </c:pt>
                <c:pt idx="28">
                  <c:v>5.1483420593368238E-2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再エネ比較シート!$CC$13:$CC$42</c:f>
              <c:numCache>
                <c:formatCode>0.0%</c:formatCode>
                <c:ptCount val="30"/>
                <c:pt idx="0">
                  <c:v>4.1965445797637377E-2</c:v>
                </c:pt>
                <c:pt idx="1">
                  <c:v>5.1697506188502544E-2</c:v>
                </c:pt>
                <c:pt idx="2">
                  <c:v>3.4554586194851869E-2</c:v>
                </c:pt>
                <c:pt idx="3">
                  <c:v>2.8351488037659221E-2</c:v>
                </c:pt>
                <c:pt idx="4">
                  <c:v>2.6123686957946868E-2</c:v>
                </c:pt>
                <c:pt idx="5">
                  <c:v>1.4167001919027722E-2</c:v>
                </c:pt>
                <c:pt idx="6">
                  <c:v>3.7978068122106981E-2</c:v>
                </c:pt>
                <c:pt idx="7">
                  <c:v>1.2265524098296104E-2</c:v>
                </c:pt>
                <c:pt idx="8">
                  <c:v>3.3548621488748556E-2</c:v>
                </c:pt>
                <c:pt idx="9">
                  <c:v>3.404019348461982E-2</c:v>
                </c:pt>
                <c:pt idx="10">
                  <c:v>3.8511538525706906E-2</c:v>
                </c:pt>
                <c:pt idx="11">
                  <c:v>6.1998426820577532E-2</c:v>
                </c:pt>
                <c:pt idx="12">
                  <c:v>3.2219521283199833E-2</c:v>
                </c:pt>
                <c:pt idx="13">
                  <c:v>1.89307663797285E-2</c:v>
                </c:pt>
                <c:pt idx="14">
                  <c:v>2.3601681498617137E-2</c:v>
                </c:pt>
                <c:pt idx="15">
                  <c:v>3.7567948607540709E-2</c:v>
                </c:pt>
                <c:pt idx="16">
                  <c:v>2.6824518080799612E-2</c:v>
                </c:pt>
                <c:pt idx="17">
                  <c:v>3.8360715643302318E-2</c:v>
                </c:pt>
                <c:pt idx="18">
                  <c:v>4.8810121139286872E-2</c:v>
                </c:pt>
                <c:pt idx="19">
                  <c:v>2.8723201757127097E-2</c:v>
                </c:pt>
                <c:pt idx="20">
                  <c:v>2.65541641553632E-2</c:v>
                </c:pt>
                <c:pt idx="21">
                  <c:v>2.3206505244724722E-2</c:v>
                </c:pt>
                <c:pt idx="22">
                  <c:v>2.4387356881339844E-2</c:v>
                </c:pt>
                <c:pt idx="23">
                  <c:v>3.3755876561185776E-2</c:v>
                </c:pt>
                <c:pt idx="24">
                  <c:v>1.1199050151575407E-2</c:v>
                </c:pt>
                <c:pt idx="25">
                  <c:v>3.2301309028935618E-2</c:v>
                </c:pt>
                <c:pt idx="26">
                  <c:v>5.2528307100690216E-2</c:v>
                </c:pt>
                <c:pt idx="27">
                  <c:v>2.1999043371026226E-2</c:v>
                </c:pt>
                <c:pt idx="28">
                  <c:v>1.7909609194421965E-2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再エネ比較シート!$CD$13:$CD$42</c:f>
              <c:numCache>
                <c:formatCode>0.0%</c:formatCode>
                <c:ptCount val="30"/>
                <c:pt idx="0">
                  <c:v>0.26807028182838777</c:v>
                </c:pt>
                <c:pt idx="1">
                  <c:v>0.28874240964942371</c:v>
                </c:pt>
                <c:pt idx="2">
                  <c:v>5.3953896569326358E-2</c:v>
                </c:pt>
                <c:pt idx="3">
                  <c:v>0.32125122514482585</c:v>
                </c:pt>
                <c:pt idx="4">
                  <c:v>0.25508272059369053</c:v>
                </c:pt>
                <c:pt idx="5">
                  <c:v>3.2329176826397646E-2</c:v>
                </c:pt>
                <c:pt idx="6">
                  <c:v>6.113656167680756E-2</c:v>
                </c:pt>
                <c:pt idx="7">
                  <c:v>7.8140500444563846E-2</c:v>
                </c:pt>
                <c:pt idx="8">
                  <c:v>0.10762019670901538</c:v>
                </c:pt>
                <c:pt idx="9">
                  <c:v>0.81464223023032745</c:v>
                </c:pt>
                <c:pt idx="10">
                  <c:v>0.35421520002561324</c:v>
                </c:pt>
                <c:pt idx="11">
                  <c:v>0.5399420156018756</c:v>
                </c:pt>
                <c:pt idx="12">
                  <c:v>2.4848651298454101E-2</c:v>
                </c:pt>
                <c:pt idx="13">
                  <c:v>0.24055887541712084</c:v>
                </c:pt>
                <c:pt idx="14">
                  <c:v>0.31227293469822415</c:v>
                </c:pt>
                <c:pt idx="15">
                  <c:v>9.1211203323363438E-2</c:v>
                </c:pt>
                <c:pt idx="16">
                  <c:v>0.74213112922990443</c:v>
                </c:pt>
                <c:pt idx="17">
                  <c:v>0.56815528751389333</c:v>
                </c:pt>
                <c:pt idx="18">
                  <c:v>9.9469042966477419E-2</c:v>
                </c:pt>
                <c:pt idx="19">
                  <c:v>0.26367990953586812</c:v>
                </c:pt>
                <c:pt idx="20">
                  <c:v>0.19772690198516699</c:v>
                </c:pt>
                <c:pt idx="21">
                  <c:v>0.21580376801445864</c:v>
                </c:pt>
                <c:pt idx="22">
                  <c:v>0.21742209870153226</c:v>
                </c:pt>
                <c:pt idx="23">
                  <c:v>0.20809671734841872</c:v>
                </c:pt>
                <c:pt idx="24">
                  <c:v>0.2498494385890791</c:v>
                </c:pt>
                <c:pt idx="25">
                  <c:v>2.8244096497124276E-2</c:v>
                </c:pt>
                <c:pt idx="26">
                  <c:v>0.50372736373603677</c:v>
                </c:pt>
                <c:pt idx="27">
                  <c:v>3.9176956741196395E-2</c:v>
                </c:pt>
                <c:pt idx="28">
                  <c:v>0.18414770111393286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再エネ比較シート!$CE$13:$CE$42</c:f>
              <c:numCache>
                <c:formatCode>0.0%</c:formatCode>
                <c:ptCount val="30"/>
                <c:pt idx="0">
                  <c:v>1.1485251898949567E-4</c:v>
                </c:pt>
                <c:pt idx="1">
                  <c:v>0</c:v>
                </c:pt>
                <c:pt idx="2">
                  <c:v>0</c:v>
                </c:pt>
                <c:pt idx="3">
                  <c:v>5.0481770481708252E-2</c:v>
                </c:pt>
                <c:pt idx="4">
                  <c:v>0</c:v>
                </c:pt>
                <c:pt idx="5">
                  <c:v>0</c:v>
                </c:pt>
                <c:pt idx="6">
                  <c:v>0</c:v>
                </c:pt>
                <c:pt idx="7">
                  <c:v>0</c:v>
                </c:pt>
                <c:pt idx="8">
                  <c:v>0</c:v>
                </c:pt>
                <c:pt idx="9">
                  <c:v>0</c:v>
                </c:pt>
                <c:pt idx="10">
                  <c:v>0</c:v>
                </c:pt>
                <c:pt idx="11">
                  <c:v>0.12086013822878083</c:v>
                </c:pt>
                <c:pt idx="12">
                  <c:v>0</c:v>
                </c:pt>
                <c:pt idx="13">
                  <c:v>0</c:v>
                </c:pt>
                <c:pt idx="14">
                  <c:v>0</c:v>
                </c:pt>
                <c:pt idx="15">
                  <c:v>0</c:v>
                </c:pt>
                <c:pt idx="16">
                  <c:v>0</c:v>
                </c:pt>
                <c:pt idx="17">
                  <c:v>7.7496040143502893E-5</c:v>
                </c:pt>
                <c:pt idx="18">
                  <c:v>2.4638902313057778E-2</c:v>
                </c:pt>
                <c:pt idx="19">
                  <c:v>0</c:v>
                </c:pt>
                <c:pt idx="20">
                  <c:v>0</c:v>
                </c:pt>
                <c:pt idx="21">
                  <c:v>0</c:v>
                </c:pt>
                <c:pt idx="22">
                  <c:v>0</c:v>
                </c:pt>
                <c:pt idx="23">
                  <c:v>0</c:v>
                </c:pt>
                <c:pt idx="24">
                  <c:v>0</c:v>
                </c:pt>
                <c:pt idx="25">
                  <c:v>0</c:v>
                </c:pt>
                <c:pt idx="26">
                  <c:v>0.40275597372375704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再エネ比較シート!$CF$13:$CF$42</c:f>
              <c:numCache>
                <c:formatCode>0.0%</c:formatCode>
                <c:ptCount val="30"/>
                <c:pt idx="0">
                  <c:v>2.6088811437130063E-3</c:v>
                </c:pt>
                <c:pt idx="1">
                  <c:v>0</c:v>
                </c:pt>
                <c:pt idx="2">
                  <c:v>0</c:v>
                </c:pt>
                <c:pt idx="3">
                  <c:v>3.6586893262864997E-3</c:v>
                </c:pt>
                <c:pt idx="4">
                  <c:v>0</c:v>
                </c:pt>
                <c:pt idx="5">
                  <c:v>2.486794744178486E-2</c:v>
                </c:pt>
                <c:pt idx="6">
                  <c:v>2.7235860604300755E-3</c:v>
                </c:pt>
                <c:pt idx="7">
                  <c:v>0.13519855685782431</c:v>
                </c:pt>
                <c:pt idx="8">
                  <c:v>0</c:v>
                </c:pt>
                <c:pt idx="9">
                  <c:v>0</c:v>
                </c:pt>
                <c:pt idx="10">
                  <c:v>0.14437956136207775</c:v>
                </c:pt>
                <c:pt idx="11">
                  <c:v>1.0057008262568208E-3</c:v>
                </c:pt>
                <c:pt idx="12">
                  <c:v>0</c:v>
                </c:pt>
                <c:pt idx="13">
                  <c:v>0</c:v>
                </c:pt>
                <c:pt idx="14">
                  <c:v>0</c:v>
                </c:pt>
                <c:pt idx="15">
                  <c:v>0</c:v>
                </c:pt>
                <c:pt idx="16">
                  <c:v>0</c:v>
                </c:pt>
                <c:pt idx="17">
                  <c:v>2.583705869628113E-2</c:v>
                </c:pt>
                <c:pt idx="18">
                  <c:v>0</c:v>
                </c:pt>
                <c:pt idx="19">
                  <c:v>0</c:v>
                </c:pt>
                <c:pt idx="20">
                  <c:v>0</c:v>
                </c:pt>
                <c:pt idx="21">
                  <c:v>0</c:v>
                </c:pt>
                <c:pt idx="22">
                  <c:v>0</c:v>
                </c:pt>
                <c:pt idx="23">
                  <c:v>2.1255062710063308E-2</c:v>
                </c:pt>
                <c:pt idx="24">
                  <c:v>0</c:v>
                </c:pt>
                <c:pt idx="25">
                  <c:v>0</c:v>
                </c:pt>
                <c:pt idx="26">
                  <c:v>0</c:v>
                </c:pt>
                <c:pt idx="27">
                  <c:v>0.20053279799294746</c:v>
                </c:pt>
                <c:pt idx="28">
                  <c:v>1.4105124168518534E-3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再エネ比較シート!$CH$13:$CH$42</c:f>
              <c:numCache>
                <c:formatCode>0.0%</c:formatCode>
                <c:ptCount val="30"/>
                <c:pt idx="0">
                  <c:v>2.4699466449353909E-3</c:v>
                </c:pt>
                <c:pt idx="1">
                  <c:v>0</c:v>
                </c:pt>
                <c:pt idx="2">
                  <c:v>2.2463920609034311E-2</c:v>
                </c:pt>
                <c:pt idx="3">
                  <c:v>0</c:v>
                </c:pt>
                <c:pt idx="4">
                  <c:v>0</c:v>
                </c:pt>
                <c:pt idx="5">
                  <c:v>0</c:v>
                </c:pt>
                <c:pt idx="6">
                  <c:v>0</c:v>
                </c:pt>
                <c:pt idx="7">
                  <c:v>0</c:v>
                </c:pt>
                <c:pt idx="8">
                  <c:v>0</c:v>
                </c:pt>
                <c:pt idx="9">
                  <c:v>0</c:v>
                </c:pt>
                <c:pt idx="10">
                  <c:v>0.12817999296774146</c:v>
                </c:pt>
                <c:pt idx="11">
                  <c:v>0</c:v>
                </c:pt>
                <c:pt idx="12">
                  <c:v>0</c:v>
                </c:pt>
                <c:pt idx="13">
                  <c:v>0</c:v>
                </c:pt>
                <c:pt idx="14">
                  <c:v>0</c:v>
                </c:pt>
                <c:pt idx="15">
                  <c:v>1.7545762747850975E-2</c:v>
                </c:pt>
                <c:pt idx="16">
                  <c:v>1.3475694434684138E-2</c:v>
                </c:pt>
                <c:pt idx="17">
                  <c:v>0</c:v>
                </c:pt>
                <c:pt idx="18">
                  <c:v>0</c:v>
                </c:pt>
                <c:pt idx="19">
                  <c:v>0</c:v>
                </c:pt>
                <c:pt idx="20">
                  <c:v>0</c:v>
                </c:pt>
                <c:pt idx="21">
                  <c:v>0.20042606327637155</c:v>
                </c:pt>
                <c:pt idx="22">
                  <c:v>0.90287762759259804</c:v>
                </c:pt>
                <c:pt idx="23">
                  <c:v>2.537353900048831E-3</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再エネ比較シート!$CI$13:$CI$42</c:f>
              <c:numCache>
                <c:formatCode>0.0%</c:formatCode>
                <c:ptCount val="30"/>
                <c:pt idx="0">
                  <c:v>0.31522940793366305</c:v>
                </c:pt>
                <c:pt idx="1">
                  <c:v>0.34043991583792627</c:v>
                </c:pt>
                <c:pt idx="2">
                  <c:v>0.11097240337321254</c:v>
                </c:pt>
                <c:pt idx="3">
                  <c:v>0.40374317299047979</c:v>
                </c:pt>
                <c:pt idx="4">
                  <c:v>0.28120640755163739</c:v>
                </c:pt>
                <c:pt idx="5">
                  <c:v>7.1364126187210233E-2</c:v>
                </c:pt>
                <c:pt idx="6">
                  <c:v>0.10183821585934462</c:v>
                </c:pt>
                <c:pt idx="7">
                  <c:v>0.22560458140068426</c:v>
                </c:pt>
                <c:pt idx="8">
                  <c:v>0.14116881819776395</c:v>
                </c:pt>
                <c:pt idx="9">
                  <c:v>0.84868242371494729</c:v>
                </c:pt>
                <c:pt idx="10">
                  <c:v>0.66528629288113939</c:v>
                </c:pt>
                <c:pt idx="11">
                  <c:v>0.72380628147749082</c:v>
                </c:pt>
                <c:pt idx="12">
                  <c:v>5.7068172581653934E-2</c:v>
                </c:pt>
                <c:pt idx="13">
                  <c:v>0.2594896417968493</c:v>
                </c:pt>
                <c:pt idx="14">
                  <c:v>0.33587461619684128</c:v>
                </c:pt>
                <c:pt idx="15">
                  <c:v>0.14632491467875514</c:v>
                </c:pt>
                <c:pt idx="16">
                  <c:v>0.78243134174538831</c:v>
                </c:pt>
                <c:pt idx="17">
                  <c:v>0.63243055789362024</c:v>
                </c:pt>
                <c:pt idx="18">
                  <c:v>0.17291806641882207</c:v>
                </c:pt>
                <c:pt idx="19">
                  <c:v>0.29240311129299523</c:v>
                </c:pt>
                <c:pt idx="20">
                  <c:v>0.2242810661405302</c:v>
                </c:pt>
                <c:pt idx="21">
                  <c:v>0.43943633653555492</c:v>
                </c:pt>
                <c:pt idx="22">
                  <c:v>1.1446870831754701</c:v>
                </c:pt>
                <c:pt idx="23">
                  <c:v>0.26564501051971656</c:v>
                </c:pt>
                <c:pt idx="24">
                  <c:v>0.26104848874065451</c:v>
                </c:pt>
                <c:pt idx="25">
                  <c:v>6.0545405526059901E-2</c:v>
                </c:pt>
                <c:pt idx="26">
                  <c:v>0.95901164456048404</c:v>
                </c:pt>
                <c:pt idx="27">
                  <c:v>0.26170879810517006</c:v>
                </c:pt>
                <c:pt idx="28">
                  <c:v>0.20346782272520667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再エネ比較シート!$BE$13:$BE$42</c:f>
              <c:numCache>
                <c:formatCode>#,##0_);[Red]\(#,##0\)</c:formatCode>
                <c:ptCount val="30"/>
                <c:pt idx="0">
                  <c:v>11905.699999999973</c:v>
                </c:pt>
                <c:pt idx="1">
                  <c:v>11529.059999999969</c:v>
                </c:pt>
                <c:pt idx="2">
                  <c:v>9206.8999999999905</c:v>
                </c:pt>
                <c:pt idx="3">
                  <c:v>9353.199999999988</c:v>
                </c:pt>
                <c:pt idx="4">
                  <c:v>9337.1999999999844</c:v>
                </c:pt>
                <c:pt idx="5">
                  <c:v>5151.155000000007</c:v>
                </c:pt>
                <c:pt idx="6">
                  <c:v>8732.8999999999869</c:v>
                </c:pt>
                <c:pt idx="7">
                  <c:v>2821.0000000000018</c:v>
                </c:pt>
                <c:pt idx="8">
                  <c:v>8104.2999999999938</c:v>
                </c:pt>
                <c:pt idx="9">
                  <c:v>6670.5999999999967</c:v>
                </c:pt>
                <c:pt idx="10">
                  <c:v>12382.880999999972</c:v>
                </c:pt>
                <c:pt idx="11">
                  <c:v>12014.41299999997</c:v>
                </c:pt>
                <c:pt idx="12">
                  <c:v>5478.2240000000038</c:v>
                </c:pt>
                <c:pt idx="13">
                  <c:v>7092.2999999999938</c:v>
                </c:pt>
                <c:pt idx="14">
                  <c:v>5341.6000000000031</c:v>
                </c:pt>
                <c:pt idx="15">
                  <c:v>10145.168999999991</c:v>
                </c:pt>
                <c:pt idx="16">
                  <c:v>5204.0000000000018</c:v>
                </c:pt>
                <c:pt idx="17">
                  <c:v>11469.599999999977</c:v>
                </c:pt>
                <c:pt idx="18">
                  <c:v>7100.4330000000036</c:v>
                </c:pt>
                <c:pt idx="19">
                  <c:v>7658.8259999999991</c:v>
                </c:pt>
                <c:pt idx="20">
                  <c:v>6512.9080000000049</c:v>
                </c:pt>
                <c:pt idx="21">
                  <c:v>8112.7859999999982</c:v>
                </c:pt>
                <c:pt idx="22">
                  <c:v>7769.0659999999989</c:v>
                </c:pt>
                <c:pt idx="23">
                  <c:v>7302.3999999999942</c:v>
                </c:pt>
                <c:pt idx="24">
                  <c:v>1773.7300000000009</c:v>
                </c:pt>
                <c:pt idx="25">
                  <c:v>5492.1999999999953</c:v>
                </c:pt>
                <c:pt idx="26">
                  <c:v>9679.8000000000102</c:v>
                </c:pt>
                <c:pt idx="27">
                  <c:v>4525.8</c:v>
                </c:pt>
                <c:pt idx="28">
                  <c:v>5004.7500000000009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再エネ比較シート!$BF$13:$BF$42</c:f>
              <c:numCache>
                <c:formatCode>#,##0_);[Red]\(#,##0\)</c:formatCode>
                <c:ptCount val="30"/>
                <c:pt idx="0">
                  <c:v>69001</c:v>
                </c:pt>
                <c:pt idx="1">
                  <c:v>58422.279999999948</c:v>
                </c:pt>
                <c:pt idx="2">
                  <c:v>13042.900000000001</c:v>
                </c:pt>
                <c:pt idx="3">
                  <c:v>96155.199999999852</c:v>
                </c:pt>
                <c:pt idx="4">
                  <c:v>82719.299999999886</c:v>
                </c:pt>
                <c:pt idx="5">
                  <c:v>10665.1</c:v>
                </c:pt>
                <c:pt idx="6">
                  <c:v>12754.699999999995</c:v>
                </c:pt>
                <c:pt idx="7">
                  <c:v>16305.599999999999</c:v>
                </c:pt>
                <c:pt idx="8">
                  <c:v>23587.300000000028</c:v>
                </c:pt>
                <c:pt idx="9">
                  <c:v>144838.3000000001</c:v>
                </c:pt>
                <c:pt idx="10">
                  <c:v>103333.62000000005</c:v>
                </c:pt>
                <c:pt idx="11">
                  <c:v>94931.999999999956</c:v>
                </c:pt>
                <c:pt idx="12">
                  <c:v>3833.2499999999986</c:v>
                </c:pt>
                <c:pt idx="13">
                  <c:v>81768.099999999904</c:v>
                </c:pt>
                <c:pt idx="14">
                  <c:v>64121.89999999998</c:v>
                </c:pt>
                <c:pt idx="15">
                  <c:v>22347.740000000005</c:v>
                </c:pt>
                <c:pt idx="16">
                  <c:v>130625.99999999999</c:v>
                </c:pt>
                <c:pt idx="17">
                  <c:v>154124.69999999975</c:v>
                </c:pt>
                <c:pt idx="18">
                  <c:v>13128.240000000014</c:v>
                </c:pt>
                <c:pt idx="19">
                  <c:v>63789.619999999959</c:v>
                </c:pt>
                <c:pt idx="20">
                  <c:v>43999.899999999987</c:v>
                </c:pt>
                <c:pt idx="21">
                  <c:v>68448.34</c:v>
                </c:pt>
                <c:pt idx="22">
                  <c:v>62842.199999999895</c:v>
                </c:pt>
                <c:pt idx="23">
                  <c:v>40843.69999999999</c:v>
                </c:pt>
                <c:pt idx="24">
                  <c:v>35902.800000000003</c:v>
                </c:pt>
                <c:pt idx="25">
                  <c:v>4357.1000000000031</c:v>
                </c:pt>
                <c:pt idx="26">
                  <c:v>84219.400000000067</c:v>
                </c:pt>
                <c:pt idx="27">
                  <c:v>7312.4999999999964</c:v>
                </c:pt>
                <c:pt idx="28">
                  <c:v>46688.100000000013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再エネ比較シート!$BG$13:$BG$42</c:f>
              <c:numCache>
                <c:formatCode>#,##0_);[Red]\(#,##0\)</c:formatCode>
                <c:ptCount val="30"/>
                <c:pt idx="0">
                  <c:v>18</c:v>
                </c:pt>
                <c:pt idx="1">
                  <c:v>0</c:v>
                </c:pt>
                <c:pt idx="2">
                  <c:v>0</c:v>
                </c:pt>
                <c:pt idx="3">
                  <c:v>9200</c:v>
                </c:pt>
                <c:pt idx="4">
                  <c:v>0</c:v>
                </c:pt>
                <c:pt idx="5">
                  <c:v>0</c:v>
                </c:pt>
                <c:pt idx="6">
                  <c:v>0</c:v>
                </c:pt>
                <c:pt idx="7">
                  <c:v>0</c:v>
                </c:pt>
                <c:pt idx="8">
                  <c:v>0</c:v>
                </c:pt>
                <c:pt idx="9">
                  <c:v>0</c:v>
                </c:pt>
                <c:pt idx="10">
                  <c:v>0</c:v>
                </c:pt>
                <c:pt idx="11">
                  <c:v>12938.2</c:v>
                </c:pt>
                <c:pt idx="12">
                  <c:v>0</c:v>
                </c:pt>
                <c:pt idx="13">
                  <c:v>0</c:v>
                </c:pt>
                <c:pt idx="14">
                  <c:v>0</c:v>
                </c:pt>
                <c:pt idx="15">
                  <c:v>0</c:v>
                </c:pt>
                <c:pt idx="16">
                  <c:v>0</c:v>
                </c:pt>
                <c:pt idx="17">
                  <c:v>12.8</c:v>
                </c:pt>
                <c:pt idx="18">
                  <c:v>1980</c:v>
                </c:pt>
                <c:pt idx="19">
                  <c:v>0</c:v>
                </c:pt>
                <c:pt idx="20">
                  <c:v>0</c:v>
                </c:pt>
                <c:pt idx="21">
                  <c:v>0</c:v>
                </c:pt>
                <c:pt idx="22">
                  <c:v>0</c:v>
                </c:pt>
                <c:pt idx="23">
                  <c:v>0</c:v>
                </c:pt>
                <c:pt idx="24">
                  <c:v>0</c:v>
                </c:pt>
                <c:pt idx="25">
                  <c:v>0</c:v>
                </c:pt>
                <c:pt idx="26">
                  <c:v>41000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再エネ比較シート!$BH$13:$BH$42</c:f>
              <c:numCache>
                <c:formatCode>#,##0_);[Red]\(#,##0\)</c:formatCode>
                <c:ptCount val="30"/>
                <c:pt idx="0">
                  <c:v>169</c:v>
                </c:pt>
                <c:pt idx="1">
                  <c:v>0</c:v>
                </c:pt>
                <c:pt idx="2">
                  <c:v>0</c:v>
                </c:pt>
                <c:pt idx="3">
                  <c:v>275.60000000000002</c:v>
                </c:pt>
                <c:pt idx="4">
                  <c:v>0</c:v>
                </c:pt>
                <c:pt idx="5">
                  <c:v>2064.6</c:v>
                </c:pt>
                <c:pt idx="6">
                  <c:v>143</c:v>
                </c:pt>
                <c:pt idx="7">
                  <c:v>7100</c:v>
                </c:pt>
                <c:pt idx="8">
                  <c:v>0</c:v>
                </c:pt>
                <c:pt idx="9">
                  <c:v>0</c:v>
                </c:pt>
                <c:pt idx="10">
                  <c:v>10600</c:v>
                </c:pt>
                <c:pt idx="11">
                  <c:v>44.5</c:v>
                </c:pt>
                <c:pt idx="12">
                  <c:v>0</c:v>
                </c:pt>
                <c:pt idx="13">
                  <c:v>0</c:v>
                </c:pt>
                <c:pt idx="14">
                  <c:v>0</c:v>
                </c:pt>
                <c:pt idx="15">
                  <c:v>0</c:v>
                </c:pt>
                <c:pt idx="16">
                  <c:v>0</c:v>
                </c:pt>
                <c:pt idx="17">
                  <c:v>1763.9</c:v>
                </c:pt>
                <c:pt idx="18">
                  <c:v>0</c:v>
                </c:pt>
                <c:pt idx="19">
                  <c:v>0</c:v>
                </c:pt>
                <c:pt idx="20">
                  <c:v>0</c:v>
                </c:pt>
                <c:pt idx="21">
                  <c:v>0</c:v>
                </c:pt>
                <c:pt idx="22">
                  <c:v>0</c:v>
                </c:pt>
                <c:pt idx="23">
                  <c:v>1049.9000000000001</c:v>
                </c:pt>
                <c:pt idx="24">
                  <c:v>0</c:v>
                </c:pt>
                <c:pt idx="25">
                  <c:v>0</c:v>
                </c:pt>
                <c:pt idx="26">
                  <c:v>0</c:v>
                </c:pt>
                <c:pt idx="27">
                  <c:v>9419.9</c:v>
                </c:pt>
                <c:pt idx="28">
                  <c:v>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再エネ比較シート!$BJ$13:$BJ$42</c:f>
              <c:numCache>
                <c:formatCode>#,##0_);[Red]\(#,##0\)</c:formatCode>
                <c:ptCount val="30"/>
                <c:pt idx="0">
                  <c:v>120</c:v>
                </c:pt>
                <c:pt idx="1">
                  <c:v>0</c:v>
                </c:pt>
                <c:pt idx="2">
                  <c:v>1025</c:v>
                </c:pt>
                <c:pt idx="3">
                  <c:v>0</c:v>
                </c:pt>
                <c:pt idx="4">
                  <c:v>0</c:v>
                </c:pt>
                <c:pt idx="5">
                  <c:v>0</c:v>
                </c:pt>
                <c:pt idx="6">
                  <c:v>0</c:v>
                </c:pt>
                <c:pt idx="7">
                  <c:v>0</c:v>
                </c:pt>
                <c:pt idx="8">
                  <c:v>0</c:v>
                </c:pt>
                <c:pt idx="9">
                  <c:v>0</c:v>
                </c:pt>
                <c:pt idx="10">
                  <c:v>7058</c:v>
                </c:pt>
                <c:pt idx="11">
                  <c:v>0</c:v>
                </c:pt>
                <c:pt idx="12">
                  <c:v>0</c:v>
                </c:pt>
                <c:pt idx="13">
                  <c:v>0</c:v>
                </c:pt>
                <c:pt idx="14">
                  <c:v>0</c:v>
                </c:pt>
                <c:pt idx="15">
                  <c:v>811.41800000000001</c:v>
                </c:pt>
                <c:pt idx="16">
                  <c:v>447.7</c:v>
                </c:pt>
                <c:pt idx="17">
                  <c:v>0</c:v>
                </c:pt>
                <c:pt idx="18">
                  <c:v>0</c:v>
                </c:pt>
                <c:pt idx="19">
                  <c:v>0</c:v>
                </c:pt>
                <c:pt idx="20">
                  <c:v>0</c:v>
                </c:pt>
                <c:pt idx="21">
                  <c:v>11999</c:v>
                </c:pt>
                <c:pt idx="22">
                  <c:v>49256.5</c:v>
                </c:pt>
                <c:pt idx="23">
                  <c:v>94</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再エネ比較シート!$BK$13:$BK$42</c:f>
              <c:numCache>
                <c:formatCode>#,##0_);[Red]\(#,##0\)</c:formatCode>
                <c:ptCount val="30"/>
                <c:pt idx="0">
                  <c:v>81213.699999999968</c:v>
                </c:pt>
                <c:pt idx="1">
                  <c:v>69951.339999999909</c:v>
                </c:pt>
                <c:pt idx="2">
                  <c:v>23274.799999999992</c:v>
                </c:pt>
                <c:pt idx="3">
                  <c:v>114983.99999999984</c:v>
                </c:pt>
                <c:pt idx="4">
                  <c:v>92056.499999999869</c:v>
                </c:pt>
                <c:pt idx="5">
                  <c:v>17880.855000000007</c:v>
                </c:pt>
                <c:pt idx="6">
                  <c:v>21630.599999999984</c:v>
                </c:pt>
                <c:pt idx="7">
                  <c:v>26226.6</c:v>
                </c:pt>
                <c:pt idx="8">
                  <c:v>31691.60000000002</c:v>
                </c:pt>
                <c:pt idx="9">
                  <c:v>151508.90000000011</c:v>
                </c:pt>
                <c:pt idx="10">
                  <c:v>133374.50100000002</c:v>
                </c:pt>
                <c:pt idx="11">
                  <c:v>119929.11299999992</c:v>
                </c:pt>
                <c:pt idx="12">
                  <c:v>9311.474000000002</c:v>
                </c:pt>
                <c:pt idx="13">
                  <c:v>88860.399999999892</c:v>
                </c:pt>
                <c:pt idx="14">
                  <c:v>69463.499999999985</c:v>
                </c:pt>
                <c:pt idx="15">
                  <c:v>33304.326999999997</c:v>
                </c:pt>
                <c:pt idx="16">
                  <c:v>136277.70000000001</c:v>
                </c:pt>
                <c:pt idx="17">
                  <c:v>167370.99999999971</c:v>
                </c:pt>
                <c:pt idx="18">
                  <c:v>22208.673000000017</c:v>
                </c:pt>
                <c:pt idx="19">
                  <c:v>71448.445999999953</c:v>
                </c:pt>
                <c:pt idx="20">
                  <c:v>50512.80799999999</c:v>
                </c:pt>
                <c:pt idx="21">
                  <c:v>88560.125999999989</c:v>
                </c:pt>
                <c:pt idx="22">
                  <c:v>119867.76599999989</c:v>
                </c:pt>
                <c:pt idx="23">
                  <c:v>49289.999999999985</c:v>
                </c:pt>
                <c:pt idx="24">
                  <c:v>37676.530000000006</c:v>
                </c:pt>
                <c:pt idx="25">
                  <c:v>9849.2999999999993</c:v>
                </c:pt>
                <c:pt idx="26">
                  <c:v>134899.20000000007</c:v>
                </c:pt>
                <c:pt idx="27">
                  <c:v>21258.199999999997</c:v>
                </c:pt>
                <c:pt idx="28">
                  <c:v>51782.850000000013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再エネ比較シート!$BO$13:$BO$42</c:f>
              <c:numCache>
                <c:formatCode>#,##0_);[Red]\(#,##0\)</c:formatCode>
                <c:ptCount val="30"/>
                <c:pt idx="0">
                  <c:v>14288.268683999966</c:v>
                </c:pt>
                <c:pt idx="1">
                  <c:v>13836.255487199962</c:v>
                </c:pt>
                <c:pt idx="2">
                  <c:v>11049.384827999987</c:v>
                </c:pt>
                <c:pt idx="3">
                  <c:v>11224.962383999984</c:v>
                </c:pt>
                <c:pt idx="4">
                  <c:v>11205.760463999981</c:v>
                </c:pt>
                <c:pt idx="5">
                  <c:v>6182.0041386000075</c:v>
                </c:pt>
                <c:pt idx="6">
                  <c:v>10480.527947999984</c:v>
                </c:pt>
                <c:pt idx="7">
                  <c:v>3385.5385200000023</c:v>
                </c:pt>
                <c:pt idx="8">
                  <c:v>9726.1325159999906</c:v>
                </c:pt>
                <c:pt idx="9">
                  <c:v>8005.5204719999965</c:v>
                </c:pt>
                <c:pt idx="10">
                  <c:v>14860.943145719966</c:v>
                </c:pt>
                <c:pt idx="11">
                  <c:v>14418.737329559963</c:v>
                </c:pt>
                <c:pt idx="12">
                  <c:v>6574.5261868800035</c:v>
                </c:pt>
                <c:pt idx="13">
                  <c:v>8511.611075999992</c:v>
                </c:pt>
                <c:pt idx="14">
                  <c:v>6410.5609920000034</c:v>
                </c:pt>
                <c:pt idx="15">
                  <c:v>12175.42022027999</c:v>
                </c:pt>
                <c:pt idx="16">
                  <c:v>6245.4244800000015</c:v>
                </c:pt>
                <c:pt idx="17">
                  <c:v>13764.896351999972</c:v>
                </c:pt>
                <c:pt idx="18">
                  <c:v>8521.3716519600039</c:v>
                </c:pt>
                <c:pt idx="19">
                  <c:v>9191.5102591199993</c:v>
                </c:pt>
                <c:pt idx="20">
                  <c:v>7816.2711489600051</c:v>
                </c:pt>
                <c:pt idx="21">
                  <c:v>9736.3167343199984</c:v>
                </c:pt>
                <c:pt idx="22">
                  <c:v>9323.8114879199966</c:v>
                </c:pt>
                <c:pt idx="23">
                  <c:v>8763.7562879999932</c:v>
                </c:pt>
                <c:pt idx="24">
                  <c:v>2128.6888476000008</c:v>
                </c:pt>
                <c:pt idx="25">
                  <c:v>6591.2990639999935</c:v>
                </c:pt>
                <c:pt idx="26">
                  <c:v>11616.92157600001</c:v>
                </c:pt>
                <c:pt idx="27">
                  <c:v>5431.5030959999995</c:v>
                </c:pt>
                <c:pt idx="28">
                  <c:v>6006.3005700000012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再エネ比較シート!$BP$13:$BP$42</c:f>
              <c:numCache>
                <c:formatCode>#,##0_);[Red]\(#,##0\)</c:formatCode>
                <c:ptCount val="30"/>
                <c:pt idx="0">
                  <c:v>91271.762760000012</c:v>
                </c:pt>
                <c:pt idx="1">
                  <c:v>77278.655092799934</c:v>
                </c:pt>
                <c:pt idx="2">
                  <c:v>17252.626403999999</c:v>
                </c:pt>
                <c:pt idx="3">
                  <c:v>127190.25235199979</c:v>
                </c:pt>
                <c:pt idx="4">
                  <c:v>109417.78126799986</c:v>
                </c:pt>
                <c:pt idx="5">
                  <c:v>14107.367676000002</c:v>
                </c:pt>
                <c:pt idx="6">
                  <c:v>16871.406971999993</c:v>
                </c:pt>
                <c:pt idx="7">
                  <c:v>21568.395456000002</c:v>
                </c:pt>
                <c:pt idx="8">
                  <c:v>31200.33694800004</c:v>
                </c:pt>
                <c:pt idx="9">
                  <c:v>191586.30970800013</c:v>
                </c:pt>
                <c:pt idx="10">
                  <c:v>136685.57919120006</c:v>
                </c:pt>
                <c:pt idx="11">
                  <c:v>125572.25231999993</c:v>
                </c:pt>
                <c:pt idx="12">
                  <c:v>5070.4697699999979</c:v>
                </c:pt>
                <c:pt idx="13">
                  <c:v>108159.57195599987</c:v>
                </c:pt>
                <c:pt idx="14">
                  <c:v>84817.884443999967</c:v>
                </c:pt>
                <c:pt idx="15">
                  <c:v>29560.696562400004</c:v>
                </c:pt>
                <c:pt idx="16">
                  <c:v>172786.84776</c:v>
                </c:pt>
                <c:pt idx="17">
                  <c:v>203869.98817199963</c:v>
                </c:pt>
                <c:pt idx="18">
                  <c:v>17365.510742400016</c:v>
                </c:pt>
                <c:pt idx="19">
                  <c:v>84378.357751199947</c:v>
                </c:pt>
                <c:pt idx="20">
                  <c:v>58201.307723999977</c:v>
                </c:pt>
                <c:pt idx="21">
                  <c:v>90540.726218399985</c:v>
                </c:pt>
                <c:pt idx="22">
                  <c:v>83125.148471999855</c:v>
                </c:pt>
                <c:pt idx="23">
                  <c:v>54026.412611999986</c:v>
                </c:pt>
                <c:pt idx="24">
                  <c:v>47490.787728000003</c:v>
                </c:pt>
                <c:pt idx="25">
                  <c:v>5763.3975960000034</c:v>
                </c:pt>
                <c:pt idx="26">
                  <c:v>111402.05354400007</c:v>
                </c:pt>
                <c:pt idx="27">
                  <c:v>9672.6824999999935</c:v>
                </c:pt>
                <c:pt idx="28">
                  <c:v>61757.151156000007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再エネ比較シート!$BQ$13:$BQ$42</c:f>
              <c:numCache>
                <c:formatCode>#,##0_);[Red]\(#,##0\)</c:formatCode>
                <c:ptCount val="30"/>
                <c:pt idx="0">
                  <c:v>39.104640000000003</c:v>
                </c:pt>
                <c:pt idx="1">
                  <c:v>0</c:v>
                </c:pt>
                <c:pt idx="2">
                  <c:v>0</c:v>
                </c:pt>
                <c:pt idx="3">
                  <c:v>19986.815999999999</c:v>
                </c:pt>
                <c:pt idx="4">
                  <c:v>0</c:v>
                </c:pt>
                <c:pt idx="5">
                  <c:v>0</c:v>
                </c:pt>
                <c:pt idx="6">
                  <c:v>0</c:v>
                </c:pt>
                <c:pt idx="7">
                  <c:v>0</c:v>
                </c:pt>
                <c:pt idx="8">
                  <c:v>0</c:v>
                </c:pt>
                <c:pt idx="9">
                  <c:v>0</c:v>
                </c:pt>
                <c:pt idx="10">
                  <c:v>0</c:v>
                </c:pt>
                <c:pt idx="11">
                  <c:v>28107.980736000005</c:v>
                </c:pt>
                <c:pt idx="12">
                  <c:v>0</c:v>
                </c:pt>
                <c:pt idx="13">
                  <c:v>0</c:v>
                </c:pt>
                <c:pt idx="14">
                  <c:v>0</c:v>
                </c:pt>
                <c:pt idx="15">
                  <c:v>0</c:v>
                </c:pt>
                <c:pt idx="16">
                  <c:v>0</c:v>
                </c:pt>
                <c:pt idx="17">
                  <c:v>27.807744000000003</c:v>
                </c:pt>
                <c:pt idx="18">
                  <c:v>4301.5104000000001</c:v>
                </c:pt>
                <c:pt idx="19">
                  <c:v>0</c:v>
                </c:pt>
                <c:pt idx="20">
                  <c:v>0</c:v>
                </c:pt>
                <c:pt idx="21">
                  <c:v>0</c:v>
                </c:pt>
                <c:pt idx="22">
                  <c:v>0</c:v>
                </c:pt>
                <c:pt idx="23">
                  <c:v>0</c:v>
                </c:pt>
                <c:pt idx="24">
                  <c:v>0</c:v>
                </c:pt>
                <c:pt idx="25">
                  <c:v>0</c:v>
                </c:pt>
                <c:pt idx="26">
                  <c:v>89071.679999999993</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再エネ比較シート!$BR$13:$BR$42</c:f>
              <c:numCache>
                <c:formatCode>#,##0_);[Red]\(#,##0\)</c:formatCode>
                <c:ptCount val="30"/>
                <c:pt idx="0">
                  <c:v>888.26400000000001</c:v>
                </c:pt>
                <c:pt idx="1">
                  <c:v>0</c:v>
                </c:pt>
                <c:pt idx="2">
                  <c:v>0</c:v>
                </c:pt>
                <c:pt idx="3">
                  <c:v>1448.5536000000002</c:v>
                </c:pt>
                <c:pt idx="4">
                  <c:v>0</c:v>
                </c:pt>
                <c:pt idx="5">
                  <c:v>10851.5376</c:v>
                </c:pt>
                <c:pt idx="6">
                  <c:v>751.60799999999995</c:v>
                </c:pt>
                <c:pt idx="7">
                  <c:v>37317.599999999999</c:v>
                </c:pt>
                <c:pt idx="8">
                  <c:v>0</c:v>
                </c:pt>
                <c:pt idx="9">
                  <c:v>0</c:v>
                </c:pt>
                <c:pt idx="10">
                  <c:v>55713.599999999999</c:v>
                </c:pt>
                <c:pt idx="11">
                  <c:v>233.892</c:v>
                </c:pt>
                <c:pt idx="12">
                  <c:v>0</c:v>
                </c:pt>
                <c:pt idx="13">
                  <c:v>0</c:v>
                </c:pt>
                <c:pt idx="14">
                  <c:v>0</c:v>
                </c:pt>
                <c:pt idx="15">
                  <c:v>0</c:v>
                </c:pt>
                <c:pt idx="16">
                  <c:v>0</c:v>
                </c:pt>
                <c:pt idx="17">
                  <c:v>9271.0583999999981</c:v>
                </c:pt>
                <c:pt idx="18">
                  <c:v>0</c:v>
                </c:pt>
                <c:pt idx="19">
                  <c:v>0</c:v>
                </c:pt>
                <c:pt idx="20">
                  <c:v>0</c:v>
                </c:pt>
                <c:pt idx="21">
                  <c:v>0</c:v>
                </c:pt>
                <c:pt idx="22">
                  <c:v>0</c:v>
                </c:pt>
                <c:pt idx="23">
                  <c:v>5518.2744000000002</c:v>
                </c:pt>
                <c:pt idx="24">
                  <c:v>0</c:v>
                </c:pt>
                <c:pt idx="25">
                  <c:v>0</c:v>
                </c:pt>
                <c:pt idx="26">
                  <c:v>0</c:v>
                </c:pt>
                <c:pt idx="27">
                  <c:v>49510.994399999996</c:v>
                </c:pt>
                <c:pt idx="28">
                  <c:v>473.04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再エネ比較シート!$BT$13:$BT$42</c:f>
              <c:numCache>
                <c:formatCode>#,##0_);[Red]\(#,##0\)</c:formatCode>
                <c:ptCount val="30"/>
                <c:pt idx="0">
                  <c:v>840.96</c:v>
                </c:pt>
                <c:pt idx="1">
                  <c:v>0</c:v>
                </c:pt>
                <c:pt idx="2">
                  <c:v>7183.2</c:v>
                </c:pt>
                <c:pt idx="3">
                  <c:v>0</c:v>
                </c:pt>
                <c:pt idx="4">
                  <c:v>0</c:v>
                </c:pt>
                <c:pt idx="5">
                  <c:v>0</c:v>
                </c:pt>
                <c:pt idx="6">
                  <c:v>0</c:v>
                </c:pt>
                <c:pt idx="7">
                  <c:v>0</c:v>
                </c:pt>
                <c:pt idx="8">
                  <c:v>0</c:v>
                </c:pt>
                <c:pt idx="9">
                  <c:v>0</c:v>
                </c:pt>
                <c:pt idx="10">
                  <c:v>49462.464</c:v>
                </c:pt>
                <c:pt idx="11">
                  <c:v>0</c:v>
                </c:pt>
                <c:pt idx="12">
                  <c:v>0</c:v>
                </c:pt>
                <c:pt idx="13">
                  <c:v>0</c:v>
                </c:pt>
                <c:pt idx="14">
                  <c:v>0</c:v>
                </c:pt>
                <c:pt idx="15">
                  <c:v>5686.4173440000004</c:v>
                </c:pt>
                <c:pt idx="16">
                  <c:v>3137.4816000000001</c:v>
                </c:pt>
                <c:pt idx="17">
                  <c:v>0</c:v>
                </c:pt>
                <c:pt idx="18">
                  <c:v>0</c:v>
                </c:pt>
                <c:pt idx="19">
                  <c:v>0</c:v>
                </c:pt>
                <c:pt idx="20">
                  <c:v>0</c:v>
                </c:pt>
                <c:pt idx="21">
                  <c:v>84088.991999999998</c:v>
                </c:pt>
                <c:pt idx="22">
                  <c:v>345189.55200000003</c:v>
                </c:pt>
                <c:pt idx="23">
                  <c:v>658.75199999999995</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菊川市</c:v>
                </c:pt>
                <c:pt idx="1">
                  <c:v>武雄市</c:v>
                </c:pt>
                <c:pt idx="2">
                  <c:v>岡谷市</c:v>
                </c:pt>
                <c:pt idx="3">
                  <c:v>恵那市</c:v>
                </c:pt>
                <c:pt idx="4">
                  <c:v>小野市</c:v>
                </c:pt>
                <c:pt idx="5">
                  <c:v>砺波市</c:v>
                </c:pt>
                <c:pt idx="6">
                  <c:v>富士吉田市</c:v>
                </c:pt>
                <c:pt idx="7">
                  <c:v>五泉市</c:v>
                </c:pt>
                <c:pt idx="8">
                  <c:v>伊豆の国市</c:v>
                </c:pt>
                <c:pt idx="9">
                  <c:v>鉾田市</c:v>
                </c:pt>
                <c:pt idx="10">
                  <c:v>菊池市</c:v>
                </c:pt>
                <c:pt idx="11">
                  <c:v>日置市</c:v>
                </c:pt>
                <c:pt idx="12">
                  <c:v>志免町</c:v>
                </c:pt>
                <c:pt idx="13">
                  <c:v>富岡市</c:v>
                </c:pt>
                <c:pt idx="14">
                  <c:v>高島市</c:v>
                </c:pt>
                <c:pt idx="15">
                  <c:v>南国市</c:v>
                </c:pt>
                <c:pt idx="16">
                  <c:v>志摩市</c:v>
                </c:pt>
                <c:pt idx="17">
                  <c:v>北杜市</c:v>
                </c:pt>
                <c:pt idx="18">
                  <c:v>南城市</c:v>
                </c:pt>
                <c:pt idx="19">
                  <c:v>さぬき市</c:v>
                </c:pt>
                <c:pt idx="20">
                  <c:v>田川市</c:v>
                </c:pt>
                <c:pt idx="21">
                  <c:v>笠岡市</c:v>
                </c:pt>
                <c:pt idx="22">
                  <c:v>赤穂市</c:v>
                </c:pt>
                <c:pt idx="23">
                  <c:v>沼田市</c:v>
                </c:pt>
                <c:pt idx="24">
                  <c:v>登別市</c:v>
                </c:pt>
                <c:pt idx="25">
                  <c:v>伊奈町</c:v>
                </c:pt>
                <c:pt idx="26">
                  <c:v>南あわじ市</c:v>
                </c:pt>
                <c:pt idx="27">
                  <c:v>喜多方市</c:v>
                </c:pt>
                <c:pt idx="28">
                  <c:v>倉吉市</c:v>
                </c:pt>
              </c:strCache>
            </c:strRef>
          </c:cat>
          <c:val>
            <c:numRef>
              <c:f>再エネ比較シート!$BU$13:$BU$42</c:f>
              <c:numCache>
                <c:formatCode>#,##0_);[Red]\(#,##0\)</c:formatCode>
                <c:ptCount val="30"/>
                <c:pt idx="0">
                  <c:v>107328.36008399999</c:v>
                </c:pt>
                <c:pt idx="1">
                  <c:v>91114.910579999894</c:v>
                </c:pt>
                <c:pt idx="2">
                  <c:v>35485.211231999987</c:v>
                </c:pt>
                <c:pt idx="3">
                  <c:v>159850.58433599977</c:v>
                </c:pt>
                <c:pt idx="4">
                  <c:v>120623.54173199984</c:v>
                </c:pt>
                <c:pt idx="5">
                  <c:v>31140.90941460001</c:v>
                </c:pt>
                <c:pt idx="6">
                  <c:v>28103.542919999978</c:v>
                </c:pt>
                <c:pt idx="7">
                  <c:v>62271.533976000006</c:v>
                </c:pt>
                <c:pt idx="8">
                  <c:v>40926.469464000031</c:v>
                </c:pt>
                <c:pt idx="9">
                  <c:v>199591.83018000014</c:v>
                </c:pt>
                <c:pt idx="10">
                  <c:v>256722.58633692004</c:v>
                </c:pt>
                <c:pt idx="11">
                  <c:v>168332.86238555989</c:v>
                </c:pt>
                <c:pt idx="12">
                  <c:v>11644.99595688</c:v>
                </c:pt>
                <c:pt idx="13">
                  <c:v>116671.18303199986</c:v>
                </c:pt>
                <c:pt idx="14">
                  <c:v>91228.445435999965</c:v>
                </c:pt>
                <c:pt idx="15">
                  <c:v>47422.534126679995</c:v>
                </c:pt>
                <c:pt idx="16">
                  <c:v>182169.75384000002</c:v>
                </c:pt>
                <c:pt idx="17">
                  <c:v>226933.75066799961</c:v>
                </c:pt>
                <c:pt idx="18">
                  <c:v>30188.392794360021</c:v>
                </c:pt>
                <c:pt idx="19">
                  <c:v>93569.868010319944</c:v>
                </c:pt>
                <c:pt idx="20">
                  <c:v>66017.578872959988</c:v>
                </c:pt>
                <c:pt idx="21">
                  <c:v>184366.03495271999</c:v>
                </c:pt>
                <c:pt idx="22">
                  <c:v>437638.51195991988</c:v>
                </c:pt>
                <c:pt idx="23">
                  <c:v>68967.195299999963</c:v>
                </c:pt>
                <c:pt idx="24">
                  <c:v>49619.476575600005</c:v>
                </c:pt>
                <c:pt idx="25">
                  <c:v>12354.696659999998</c:v>
                </c:pt>
                <c:pt idx="26">
                  <c:v>212090.65512000007</c:v>
                </c:pt>
                <c:pt idx="27">
                  <c:v>64615.179995999992</c:v>
                </c:pt>
                <c:pt idx="28">
                  <c:v>68236.491726000007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①CO2排出量の現状把握!$AX$43:$AX$45</c:f>
              <c:numCache>
                <c:formatCode>0%</c:formatCode>
                <c:ptCount val="3"/>
                <c:pt idx="0">
                  <c:v>0.44203583680298503</c:v>
                </c:pt>
                <c:pt idx="1">
                  <c:v>0.23023169707026961</c:v>
                </c:pt>
                <c:pt idx="2">
                  <c:v>0.17379086197502305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①CO2排出量の現状把握!$AY$43:$AY$45</c:f>
              <c:numCache>
                <c:formatCode>0%</c:formatCode>
                <c:ptCount val="3"/>
                <c:pt idx="0">
                  <c:v>0.19220740382343474</c:v>
                </c:pt>
                <c:pt idx="1">
                  <c:v>0.2394942015496706</c:v>
                </c:pt>
                <c:pt idx="2">
                  <c:v>0.27550646379963534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①CO2排出量の現状把握!$AZ$43:$AZ$45</c:f>
              <c:numCache>
                <c:formatCode>0%</c:formatCode>
                <c:ptCount val="3"/>
                <c:pt idx="0">
                  <c:v>0.1618007278049024</c:v>
                </c:pt>
                <c:pt idx="1">
                  <c:v>0.19350255880293782</c:v>
                </c:pt>
                <c:pt idx="2">
                  <c:v>0.19185879791556254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①CO2排出量の現状把握!$BA$43:$BA$45</c:f>
              <c:numCache>
                <c:formatCode>0%</c:formatCode>
                <c:ptCount val="3"/>
                <c:pt idx="0">
                  <c:v>0.18830241870300451</c:v>
                </c:pt>
                <c:pt idx="1">
                  <c:v>0.31515485457133052</c:v>
                </c:pt>
                <c:pt idx="2">
                  <c:v>0.30316188550071183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山梨県</c:v>
                </c:pt>
                <c:pt idx="2">
                  <c:v>富士吉田市</c:v>
                </c:pt>
              </c:strCache>
            </c:strRef>
          </c:cat>
          <c:val>
            <c:numRef>
              <c:f>①CO2排出量の現状把握!$BB$43:$BB$45</c:f>
              <c:numCache>
                <c:formatCode>0%</c:formatCode>
                <c:ptCount val="3"/>
                <c:pt idx="0">
                  <c:v>1.5653612865673284E-2</c:v>
                </c:pt>
                <c:pt idx="1">
                  <c:v>2.1616688005791411E-2</c:v>
                </c:pt>
                <c:pt idx="2">
                  <c:v>5.5681990809067425E-2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17368</c:v>
                </c:pt>
                <c:pt idx="1">
                  <c:v>18077</c:v>
                </c:pt>
                <c:pt idx="2">
                  <c:v>18077</c:v>
                </c:pt>
                <c:pt idx="3">
                  <c:v>18077</c:v>
                </c:pt>
                <c:pt idx="4">
                  <c:v>18077</c:v>
                </c:pt>
                <c:pt idx="5">
                  <c:v>18077</c:v>
                </c:pt>
                <c:pt idx="6">
                  <c:v>17899</c:v>
                </c:pt>
                <c:pt idx="7">
                  <c:v>17899</c:v>
                </c:pt>
                <c:pt idx="8">
                  <c:v>17899</c:v>
                </c:pt>
                <c:pt idx="9">
                  <c:v>17899</c:v>
                </c:pt>
                <c:pt idx="10">
                  <c:v>17899</c:v>
                </c:pt>
                <c:pt idx="11">
                  <c:v>17899</c:v>
                </c:pt>
                <c:pt idx="12">
                  <c:v>18762</c:v>
                </c:pt>
                <c:pt idx="13">
                  <c:v>18762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12.436088292000001</c:v>
                </c:pt>
                <c:pt idx="1">
                  <c:v>12.646006217850001</c:v>
                </c:pt>
                <c:pt idx="2">
                  <c:v>11.7835209975</c:v>
                </c:pt>
                <c:pt idx="3">
                  <c:v>13.358070232199999</c:v>
                </c:pt>
                <c:pt idx="4">
                  <c:v>15.524910138080001</c:v>
                </c:pt>
                <c:pt idx="5">
                  <c:v>16.8285118941</c:v>
                </c:pt>
                <c:pt idx="6">
                  <c:v>13.965768263140003</c:v>
                </c:pt>
                <c:pt idx="7">
                  <c:v>17.44362322752</c:v>
                </c:pt>
                <c:pt idx="8">
                  <c:v>14.60910826886</c:v>
                </c:pt>
                <c:pt idx="9">
                  <c:v>14.1946035088</c:v>
                </c:pt>
                <c:pt idx="10">
                  <c:v>13.199776899</c:v>
                </c:pt>
                <c:pt idx="11">
                  <c:v>14.784902943300001</c:v>
                </c:pt>
                <c:pt idx="12">
                  <c:v>12.156126002100001</c:v>
                </c:pt>
                <c:pt idx="13">
                  <c:v>15.72146708208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52636</c:v>
                </c:pt>
                <c:pt idx="1">
                  <c:v>52186</c:v>
                </c:pt>
                <c:pt idx="2">
                  <c:v>51817</c:v>
                </c:pt>
                <c:pt idx="3">
                  <c:v>51399</c:v>
                </c:pt>
                <c:pt idx="4">
                  <c:v>51496</c:v>
                </c:pt>
                <c:pt idx="5">
                  <c:v>51273</c:v>
                </c:pt>
                <c:pt idx="6">
                  <c:v>50891</c:v>
                </c:pt>
                <c:pt idx="7">
                  <c:v>50446</c:v>
                </c:pt>
                <c:pt idx="8">
                  <c:v>50046</c:v>
                </c:pt>
                <c:pt idx="9">
                  <c:v>49598</c:v>
                </c:pt>
                <c:pt idx="10">
                  <c:v>49150</c:v>
                </c:pt>
                <c:pt idx="11">
                  <c:v>48580</c:v>
                </c:pt>
                <c:pt idx="12">
                  <c:v>48183</c:v>
                </c:pt>
                <c:pt idx="13">
                  <c:v>47744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富士吉田市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1639</v>
      </c>
      <c r="C23" s="6" t="s">
        <v>1328</v>
      </c>
      <c r="D23" s="6" t="s">
        <v>1329</v>
      </c>
      <c r="E23" s="1101" t="s">
        <v>1640</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1643</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1644</v>
      </c>
    </row>
    <row r="46" spans="2:5" ht="33.6" customHeight="1">
      <c r="B46" s="967" t="s">
        <v>1470</v>
      </c>
      <c r="C46" s="6" t="s">
        <v>8</v>
      </c>
      <c r="D46" s="7" t="s">
        <v>9</v>
      </c>
      <c r="E46" s="1102" t="s">
        <v>1645</v>
      </c>
    </row>
    <row r="47" spans="2:5" ht="21.95" customHeight="1">
      <c r="B47" s="438" t="s">
        <v>1613</v>
      </c>
      <c r="C47" s="442"/>
      <c r="D47" s="440"/>
      <c r="E47" s="441"/>
    </row>
    <row r="48" spans="2:5" ht="33.6" customHeight="1">
      <c r="B48" s="967" t="s">
        <v>1471</v>
      </c>
      <c r="C48" s="6" t="s">
        <v>14</v>
      </c>
      <c r="D48" s="6" t="s">
        <v>9</v>
      </c>
      <c r="E48" s="1102" t="s">
        <v>1646</v>
      </c>
    </row>
    <row r="49" spans="2:5" ht="33.6" customHeight="1">
      <c r="B49" s="967" t="s">
        <v>1472</v>
      </c>
      <c r="C49" s="6" t="s">
        <v>14</v>
      </c>
      <c r="D49" s="6" t="s">
        <v>9</v>
      </c>
      <c r="E49" s="1102" t="s">
        <v>1647</v>
      </c>
    </row>
    <row r="50" spans="2:5" ht="21.6" customHeight="1">
      <c r="B50" s="438" t="s">
        <v>1477</v>
      </c>
      <c r="C50" s="439"/>
      <c r="D50" s="440"/>
      <c r="E50" s="441"/>
    </row>
    <row r="51" spans="2:5" ht="21" customHeight="1">
      <c r="B51" s="967" t="s">
        <v>1473</v>
      </c>
      <c r="C51" s="6" t="s">
        <v>12</v>
      </c>
      <c r="D51" s="6" t="s">
        <v>1401</v>
      </c>
      <c r="E51" s="968" t="s">
        <v>1648</v>
      </c>
    </row>
    <row r="52" spans="2:5" ht="21" customHeight="1">
      <c r="B52" s="967" t="s">
        <v>1474</v>
      </c>
      <c r="C52" s="6" t="s">
        <v>12</v>
      </c>
      <c r="D52" s="6" t="s">
        <v>1401</v>
      </c>
      <c r="E52" s="968" t="s">
        <v>1649</v>
      </c>
    </row>
    <row r="53" spans="2:5" ht="21" customHeight="1">
      <c r="B53" s="969" t="s">
        <v>1475</v>
      </c>
      <c r="C53" s="970" t="s">
        <v>8</v>
      </c>
      <c r="D53" s="970" t="s">
        <v>1401</v>
      </c>
      <c r="E53" s="971" t="s">
        <v>1650</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1651</v>
      </c>
    </row>
    <row r="58" spans="2:5" ht="21.95" customHeight="1">
      <c r="B58" s="967" t="s">
        <v>1479</v>
      </c>
      <c r="C58" s="6" t="s">
        <v>13</v>
      </c>
      <c r="D58" s="7" t="s">
        <v>1409</v>
      </c>
      <c r="E58" s="1102" t="s">
        <v>1652</v>
      </c>
    </row>
    <row r="59" spans="2:5" ht="33.6" customHeight="1">
      <c r="B59" s="979" t="s">
        <v>1612</v>
      </c>
      <c r="C59" s="8" t="s">
        <v>13</v>
      </c>
      <c r="D59" s="7" t="s">
        <v>1409</v>
      </c>
      <c r="E59" s="1103" t="s">
        <v>1653</v>
      </c>
    </row>
    <row r="60" spans="2:5" ht="51" customHeight="1">
      <c r="B60" s="980" t="s">
        <v>1629</v>
      </c>
      <c r="C60" s="494" t="s">
        <v>14</v>
      </c>
      <c r="D60" s="7" t="s">
        <v>1409</v>
      </c>
      <c r="E60" s="977" t="s">
        <v>1654</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1683</v>
      </c>
      <c r="B9" s="80">
        <v>222</v>
      </c>
      <c r="C9" s="80">
        <v>1</v>
      </c>
      <c r="D9" s="80">
        <v>14</v>
      </c>
      <c r="E9" s="80">
        <v>1990</v>
      </c>
      <c r="F9" s="80" t="s">
        <v>562</v>
      </c>
      <c r="G9" s="80" t="s">
        <v>1684</v>
      </c>
      <c r="H9" s="80" t="s">
        <v>1685</v>
      </c>
      <c r="I9" s="177"/>
      <c r="J9" s="81">
        <v>170.77520022761928</v>
      </c>
      <c r="K9" s="81">
        <v>3.7048852868597226</v>
      </c>
      <c r="L9" s="81">
        <v>11.157247687386302</v>
      </c>
      <c r="M9" s="81">
        <v>21.905772065391787</v>
      </c>
      <c r="N9" s="81">
        <v>34.910528616007248</v>
      </c>
      <c r="O9" s="81">
        <v>33.495279151105869</v>
      </c>
      <c r="P9" s="81">
        <v>49.816504797311232</v>
      </c>
      <c r="Q9" s="81">
        <v>2.6952681828075735</v>
      </c>
      <c r="R9" s="81">
        <v>0</v>
      </c>
      <c r="S9" s="81">
        <v>3.0720019394906886</v>
      </c>
      <c r="T9" s="82"/>
      <c r="U9" s="81">
        <v>20329439</v>
      </c>
      <c r="V9" s="81">
        <v>1322</v>
      </c>
      <c r="W9" s="81">
        <v>110</v>
      </c>
      <c r="X9" s="81">
        <v>7634</v>
      </c>
      <c r="Y9" s="81">
        <v>11110</v>
      </c>
      <c r="Z9" s="81">
        <v>13777</v>
      </c>
      <c r="AA9" s="81">
        <v>12096</v>
      </c>
      <c r="AB9" s="81">
        <v>43762</v>
      </c>
      <c r="AC9" s="81">
        <v>0</v>
      </c>
      <c r="AD9" s="81">
        <v>3.0720019394906886</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1686</v>
      </c>
      <c r="B10" s="80">
        <v>223</v>
      </c>
      <c r="C10" s="80">
        <v>2</v>
      </c>
      <c r="D10" s="80">
        <v>14</v>
      </c>
      <c r="E10" s="80">
        <v>2005</v>
      </c>
      <c r="F10" s="80" t="s">
        <v>565</v>
      </c>
      <c r="G10" s="80" t="s">
        <v>1684</v>
      </c>
      <c r="H10" s="80" t="s">
        <v>1685</v>
      </c>
      <c r="I10" s="177"/>
      <c r="J10" s="81">
        <v>193.09872319722297</v>
      </c>
      <c r="K10" s="81">
        <v>2.6701880545485692</v>
      </c>
      <c r="L10" s="81">
        <v>50.409582430161137</v>
      </c>
      <c r="M10" s="81">
        <v>41.361804370397671</v>
      </c>
      <c r="N10" s="81">
        <v>48.474266581660167</v>
      </c>
      <c r="O10" s="81">
        <v>60.023188055738075</v>
      </c>
      <c r="P10" s="81">
        <v>51.558886947874868</v>
      </c>
      <c r="Q10" s="81">
        <v>2.6906979629520293</v>
      </c>
      <c r="R10" s="81">
        <v>0</v>
      </c>
      <c r="S10" s="81">
        <v>3.0919519975930205</v>
      </c>
      <c r="T10" s="82"/>
      <c r="U10" s="81">
        <v>25848769</v>
      </c>
      <c r="V10" s="81">
        <v>1143</v>
      </c>
      <c r="W10" s="81">
        <v>440</v>
      </c>
      <c r="X10" s="81">
        <v>7725</v>
      </c>
      <c r="Y10" s="81">
        <v>13827</v>
      </c>
      <c r="Z10" s="81">
        <v>28569</v>
      </c>
      <c r="AA10" s="81">
        <v>10253</v>
      </c>
      <c r="AB10" s="81">
        <v>45671</v>
      </c>
      <c r="AC10" s="81">
        <v>0</v>
      </c>
      <c r="AD10" s="81">
        <v>3.0919519975930205</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1687</v>
      </c>
      <c r="B11" s="80">
        <v>224</v>
      </c>
      <c r="C11" s="80">
        <v>3</v>
      </c>
      <c r="D11" s="80">
        <v>14</v>
      </c>
      <c r="E11" s="80">
        <v>2006</v>
      </c>
      <c r="F11" s="80" t="s">
        <v>566</v>
      </c>
      <c r="G11" s="80" t="s">
        <v>1684</v>
      </c>
      <c r="H11" s="80" t="s">
        <v>1685</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1688</v>
      </c>
      <c r="B12" s="80">
        <v>225</v>
      </c>
      <c r="C12" s="80">
        <v>4</v>
      </c>
      <c r="D12" s="80">
        <v>14</v>
      </c>
      <c r="E12" s="80">
        <v>2007</v>
      </c>
      <c r="F12" s="80" t="s">
        <v>567</v>
      </c>
      <c r="G12" s="80" t="s">
        <v>1684</v>
      </c>
      <c r="H12" s="80" t="s">
        <v>1685</v>
      </c>
      <c r="I12" s="177"/>
      <c r="J12" s="81">
        <v>184.45958648072437</v>
      </c>
      <c r="K12" s="81">
        <v>2.2597415593887136</v>
      </c>
      <c r="L12" s="81">
        <v>32.455159267883552</v>
      </c>
      <c r="M12" s="81">
        <v>44.668812965799098</v>
      </c>
      <c r="N12" s="81">
        <v>51.437838421271408</v>
      </c>
      <c r="O12" s="81">
        <v>59.004677698587926</v>
      </c>
      <c r="P12" s="81">
        <v>50.784156526306518</v>
      </c>
      <c r="Q12" s="81">
        <v>2.8347215724659782</v>
      </c>
      <c r="R12" s="81">
        <v>0</v>
      </c>
      <c r="S12" s="81">
        <v>2.3136979505886086</v>
      </c>
      <c r="T12" s="82"/>
      <c r="U12" s="81">
        <v>29083196</v>
      </c>
      <c r="V12" s="81">
        <v>954</v>
      </c>
      <c r="W12" s="81">
        <v>317</v>
      </c>
      <c r="X12" s="81">
        <v>10025</v>
      </c>
      <c r="Y12" s="81">
        <v>14286</v>
      </c>
      <c r="Z12" s="81">
        <v>29195</v>
      </c>
      <c r="AA12" s="81">
        <v>9945</v>
      </c>
      <c r="AB12" s="81">
        <v>45571</v>
      </c>
      <c r="AC12" s="81">
        <v>0</v>
      </c>
      <c r="AD12" s="81">
        <v>2.3136979505886086</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1689</v>
      </c>
      <c r="B13" s="80">
        <v>226</v>
      </c>
      <c r="C13" s="80">
        <v>5</v>
      </c>
      <c r="D13" s="80">
        <v>14</v>
      </c>
      <c r="E13" s="80">
        <v>2008</v>
      </c>
      <c r="F13" s="80" t="s">
        <v>84</v>
      </c>
      <c r="G13" s="80" t="s">
        <v>1684</v>
      </c>
      <c r="H13" s="80" t="s">
        <v>1685</v>
      </c>
      <c r="I13" s="177"/>
      <c r="J13" s="81">
        <v>179.2718563995424</v>
      </c>
      <c r="K13" s="81">
        <v>1.6817387016548733</v>
      </c>
      <c r="L13" s="81">
        <v>26.474355131541078</v>
      </c>
      <c r="M13" s="81">
        <v>48.983370834565065</v>
      </c>
      <c r="N13" s="81">
        <v>53.603280867195352</v>
      </c>
      <c r="O13" s="81">
        <v>57.2519098796176</v>
      </c>
      <c r="P13" s="81">
        <v>49.803057057721809</v>
      </c>
      <c r="Q13" s="81">
        <v>2.7913419615773414</v>
      </c>
      <c r="R13" s="81">
        <v>0</v>
      </c>
      <c r="S13" s="81">
        <v>4.3547802898769818</v>
      </c>
      <c r="T13" s="82"/>
      <c r="U13" s="81">
        <v>29293775</v>
      </c>
      <c r="V13" s="81">
        <v>954</v>
      </c>
      <c r="W13" s="81">
        <v>317</v>
      </c>
      <c r="X13" s="81">
        <v>10025</v>
      </c>
      <c r="Y13" s="81">
        <v>14420</v>
      </c>
      <c r="Z13" s="81">
        <v>29322</v>
      </c>
      <c r="AA13" s="81">
        <v>9764</v>
      </c>
      <c r="AB13" s="81">
        <v>45611</v>
      </c>
      <c r="AC13" s="81">
        <v>0</v>
      </c>
      <c r="AD13" s="81">
        <v>4.3547802898769818</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1690</v>
      </c>
      <c r="B14" s="80">
        <v>227</v>
      </c>
      <c r="C14" s="80">
        <v>6</v>
      </c>
      <c r="D14" s="80">
        <v>14</v>
      </c>
      <c r="E14" s="80">
        <v>2009</v>
      </c>
      <c r="F14" s="80" t="s">
        <v>85</v>
      </c>
      <c r="G14" s="80" t="s">
        <v>1684</v>
      </c>
      <c r="H14" s="80" t="s">
        <v>1685</v>
      </c>
      <c r="I14" s="177"/>
      <c r="J14" s="81">
        <v>152.70729183767941</v>
      </c>
      <c r="K14" s="81">
        <v>1.6858369007866905</v>
      </c>
      <c r="L14" s="81">
        <v>39.029554003597589</v>
      </c>
      <c r="M14" s="81">
        <v>52.379995984055967</v>
      </c>
      <c r="N14" s="81">
        <v>48.145238567672912</v>
      </c>
      <c r="O14" s="81">
        <v>58.721198394238904</v>
      </c>
      <c r="P14" s="81">
        <v>47.374236335343504</v>
      </c>
      <c r="Q14" s="81">
        <v>2.6538514642158368</v>
      </c>
      <c r="R14" s="81">
        <v>0</v>
      </c>
      <c r="S14" s="81">
        <v>4.0123305980881954</v>
      </c>
      <c r="T14" s="82"/>
      <c r="U14" s="81">
        <v>21442813</v>
      </c>
      <c r="V14" s="81">
        <v>1016</v>
      </c>
      <c r="W14" s="81">
        <v>629</v>
      </c>
      <c r="X14" s="81">
        <v>11496</v>
      </c>
      <c r="Y14" s="81">
        <v>14520</v>
      </c>
      <c r="Z14" s="81">
        <v>29685</v>
      </c>
      <c r="AA14" s="81">
        <v>9535</v>
      </c>
      <c r="AB14" s="81">
        <v>45522</v>
      </c>
      <c r="AC14" s="81">
        <v>0</v>
      </c>
      <c r="AD14" s="81">
        <v>4.0123305980881954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19.399999999999999</v>
      </c>
      <c r="BH14" s="81">
        <v>0</v>
      </c>
      <c r="BI14" s="81">
        <v>73.542000000000002</v>
      </c>
      <c r="BJ14" s="81">
        <v>0</v>
      </c>
      <c r="BK14" s="81">
        <v>0</v>
      </c>
      <c r="BL14" s="81">
        <v>0</v>
      </c>
      <c r="BM14" s="82"/>
      <c r="BN14" s="81">
        <v>1</v>
      </c>
      <c r="BO14" s="81">
        <v>0</v>
      </c>
      <c r="BP14" s="81">
        <v>12</v>
      </c>
      <c r="BQ14" s="81">
        <v>0</v>
      </c>
      <c r="BR14" s="81">
        <v>0</v>
      </c>
      <c r="BS14" s="81">
        <v>0</v>
      </c>
      <c r="BT14"/>
      <c r="BU14" s="80"/>
      <c r="BV14" s="80"/>
      <c r="BW14" s="80"/>
      <c r="BX14" s="80"/>
      <c r="BY14" s="80"/>
      <c r="BZ14" s="80"/>
      <c r="CA14" s="80"/>
      <c r="CB14" s="80"/>
      <c r="CC14" s="80"/>
    </row>
    <row r="15" spans="1:81">
      <c r="A15" s="80" t="s">
        <v>1691</v>
      </c>
      <c r="B15" s="80">
        <v>228</v>
      </c>
      <c r="C15" s="80">
        <v>7</v>
      </c>
      <c r="D15" s="80">
        <v>14</v>
      </c>
      <c r="E15" s="80">
        <v>2010</v>
      </c>
      <c r="F15" s="80" t="s">
        <v>86</v>
      </c>
      <c r="G15" s="80" t="s">
        <v>1684</v>
      </c>
      <c r="H15" s="80" t="s">
        <v>1685</v>
      </c>
      <c r="I15" s="177"/>
      <c r="J15" s="81">
        <v>159.4759752183559</v>
      </c>
      <c r="K15" s="81">
        <v>1.807226917127541</v>
      </c>
      <c r="L15" s="81">
        <v>36.488290961759972</v>
      </c>
      <c r="M15" s="81">
        <v>52.604195994540426</v>
      </c>
      <c r="N15" s="81">
        <v>53.115892803139481</v>
      </c>
      <c r="O15" s="81">
        <v>58.534261597737476</v>
      </c>
      <c r="P15" s="81">
        <v>47.808004698175516</v>
      </c>
      <c r="Q15" s="81">
        <v>2.7562313757439458</v>
      </c>
      <c r="R15" s="81">
        <v>0</v>
      </c>
      <c r="S15" s="81">
        <v>5.0116985935279228</v>
      </c>
      <c r="T15" s="82"/>
      <c r="U15" s="81">
        <v>24341286</v>
      </c>
      <c r="V15" s="81">
        <v>1016</v>
      </c>
      <c r="W15" s="81">
        <v>629</v>
      </c>
      <c r="X15" s="81">
        <v>11496</v>
      </c>
      <c r="Y15" s="81">
        <v>14655</v>
      </c>
      <c r="Z15" s="81">
        <v>29728</v>
      </c>
      <c r="AA15" s="81">
        <v>9382</v>
      </c>
      <c r="AB15" s="81">
        <v>45302</v>
      </c>
      <c r="AC15" s="81">
        <v>0</v>
      </c>
      <c r="AD15" s="81">
        <v>5.0116985935279228</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20</v>
      </c>
      <c r="BH15" s="81">
        <v>0</v>
      </c>
      <c r="BI15" s="81">
        <v>86.956000000000003</v>
      </c>
      <c r="BJ15" s="81">
        <v>0</v>
      </c>
      <c r="BK15" s="81">
        <v>0</v>
      </c>
      <c r="BL15" s="81">
        <v>0</v>
      </c>
      <c r="BM15" s="82"/>
      <c r="BN15" s="81">
        <v>1</v>
      </c>
      <c r="BO15" s="81">
        <v>0</v>
      </c>
      <c r="BP15" s="81">
        <v>12</v>
      </c>
      <c r="BQ15" s="81">
        <v>0</v>
      </c>
      <c r="BR15" s="81">
        <v>0</v>
      </c>
      <c r="BS15" s="81">
        <v>0</v>
      </c>
      <c r="BT15"/>
      <c r="BU15" s="80">
        <v>106.956</v>
      </c>
      <c r="BV15" s="80">
        <v>0</v>
      </c>
      <c r="BW15" s="80">
        <v>0</v>
      </c>
      <c r="BX15" s="80">
        <v>0</v>
      </c>
      <c r="BY15" s="80">
        <v>0</v>
      </c>
      <c r="BZ15" s="80">
        <v>0</v>
      </c>
      <c r="CA15" s="80">
        <v>0</v>
      </c>
      <c r="CB15" s="80">
        <v>0</v>
      </c>
      <c r="CC15" s="80">
        <v>0</v>
      </c>
    </row>
    <row r="16" spans="1:81">
      <c r="A16" s="80" t="s">
        <v>1692</v>
      </c>
      <c r="B16" s="80">
        <v>229</v>
      </c>
      <c r="C16" s="80">
        <v>8</v>
      </c>
      <c r="D16" s="80">
        <v>14</v>
      </c>
      <c r="E16" s="80">
        <v>2011</v>
      </c>
      <c r="F16" s="80" t="s">
        <v>87</v>
      </c>
      <c r="G16" s="80" t="s">
        <v>1684</v>
      </c>
      <c r="H16" s="80" t="s">
        <v>1685</v>
      </c>
      <c r="I16" s="177"/>
      <c r="J16" s="81">
        <v>166.62747007131469</v>
      </c>
      <c r="K16" s="81">
        <v>2.542993909923525</v>
      </c>
      <c r="L16" s="81">
        <v>36.592828926391384</v>
      </c>
      <c r="M16" s="81">
        <v>59.727403065426202</v>
      </c>
      <c r="N16" s="81">
        <v>60.27054294057551</v>
      </c>
      <c r="O16" s="81">
        <v>58.511442647067881</v>
      </c>
      <c r="P16" s="81">
        <v>46.248283640575771</v>
      </c>
      <c r="Q16" s="81">
        <v>3.1845516130606581</v>
      </c>
      <c r="R16" s="81">
        <v>0</v>
      </c>
      <c r="S16" s="81">
        <v>5.3905915646396094</v>
      </c>
      <c r="T16" s="82"/>
      <c r="U16" s="81">
        <v>23469423</v>
      </c>
      <c r="V16" s="81">
        <v>1016</v>
      </c>
      <c r="W16" s="81">
        <v>629</v>
      </c>
      <c r="X16" s="81">
        <v>11496</v>
      </c>
      <c r="Y16" s="81">
        <v>14919</v>
      </c>
      <c r="Z16" s="81">
        <v>30362</v>
      </c>
      <c r="AA16" s="81">
        <v>9346</v>
      </c>
      <c r="AB16" s="81">
        <v>45378</v>
      </c>
      <c r="AC16" s="81">
        <v>0</v>
      </c>
      <c r="AD16" s="81">
        <v>5.3905915646396094</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20.920999999999999</v>
      </c>
      <c r="BH16" s="81">
        <v>0</v>
      </c>
      <c r="BI16" s="81">
        <v>81.100999999999999</v>
      </c>
      <c r="BJ16" s="81">
        <v>0</v>
      </c>
      <c r="BK16" s="81">
        <v>0</v>
      </c>
      <c r="BL16" s="81">
        <v>0</v>
      </c>
      <c r="BM16" s="82"/>
      <c r="BN16" s="81">
        <v>1</v>
      </c>
      <c r="BO16" s="81">
        <v>0</v>
      </c>
      <c r="BP16" s="81">
        <v>12</v>
      </c>
      <c r="BQ16" s="81">
        <v>0</v>
      </c>
      <c r="BR16" s="81">
        <v>0</v>
      </c>
      <c r="BS16" s="81">
        <v>0</v>
      </c>
      <c r="BT16"/>
      <c r="BU16" s="80">
        <v>102.02200000000001</v>
      </c>
      <c r="BV16" s="80">
        <v>0</v>
      </c>
      <c r="BW16" s="80">
        <v>0</v>
      </c>
      <c r="BX16" s="80">
        <v>0</v>
      </c>
      <c r="BY16" s="80">
        <v>0</v>
      </c>
      <c r="BZ16" s="80">
        <v>0</v>
      </c>
      <c r="CA16" s="80">
        <v>0</v>
      </c>
      <c r="CB16" s="80">
        <v>0</v>
      </c>
      <c r="CC16" s="80">
        <v>0</v>
      </c>
    </row>
    <row r="17" spans="1:81">
      <c r="A17" s="80" t="s">
        <v>1693</v>
      </c>
      <c r="B17" s="80">
        <v>230</v>
      </c>
      <c r="C17" s="80">
        <v>9</v>
      </c>
      <c r="D17" s="80">
        <v>14</v>
      </c>
      <c r="E17" s="80">
        <v>2012</v>
      </c>
      <c r="F17" s="80" t="s">
        <v>88</v>
      </c>
      <c r="G17" s="80" t="s">
        <v>1684</v>
      </c>
      <c r="H17" s="80" t="s">
        <v>1685</v>
      </c>
      <c r="I17" s="177"/>
      <c r="J17" s="81">
        <v>183.64784720136447</v>
      </c>
      <c r="K17" s="81">
        <v>2.3445708791650066</v>
      </c>
      <c r="L17" s="81">
        <v>36.506189485273289</v>
      </c>
      <c r="M17" s="81">
        <v>61.400284410988434</v>
      </c>
      <c r="N17" s="81">
        <v>64.985308449630537</v>
      </c>
      <c r="O17" s="81">
        <v>58.066300563515526</v>
      </c>
      <c r="P17" s="81">
        <v>45.869436030770046</v>
      </c>
      <c r="Q17" s="81">
        <v>3.6548267029832924</v>
      </c>
      <c r="R17" s="81">
        <v>0</v>
      </c>
      <c r="S17" s="81">
        <v>5.7277097030423114</v>
      </c>
      <c r="T17" s="82"/>
      <c r="U17" s="81">
        <v>26473376</v>
      </c>
      <c r="V17" s="81">
        <v>1016</v>
      </c>
      <c r="W17" s="81">
        <v>629</v>
      </c>
      <c r="X17" s="81">
        <v>11496</v>
      </c>
      <c r="Y17" s="81">
        <v>16152</v>
      </c>
      <c r="Z17" s="81">
        <v>30370</v>
      </c>
      <c r="AA17" s="81">
        <v>9217</v>
      </c>
      <c r="AB17" s="81">
        <v>47934</v>
      </c>
      <c r="AC17" s="81">
        <v>0</v>
      </c>
      <c r="AD17" s="81">
        <v>5.7277097030423114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21.933</v>
      </c>
      <c r="BH17" s="81">
        <v>0</v>
      </c>
      <c r="BI17" s="81">
        <v>84.686999999999998</v>
      </c>
      <c r="BJ17" s="81">
        <v>0</v>
      </c>
      <c r="BK17" s="81">
        <v>0</v>
      </c>
      <c r="BL17" s="81">
        <v>0</v>
      </c>
      <c r="BM17" s="82"/>
      <c r="BN17" s="81">
        <v>1</v>
      </c>
      <c r="BO17" s="81">
        <v>0</v>
      </c>
      <c r="BP17" s="81">
        <v>12</v>
      </c>
      <c r="BQ17" s="81">
        <v>0</v>
      </c>
      <c r="BR17" s="81">
        <v>0</v>
      </c>
      <c r="BS17" s="81">
        <v>0</v>
      </c>
      <c r="BT17"/>
      <c r="BU17" s="80">
        <v>106.62</v>
      </c>
      <c r="BV17" s="80">
        <v>0</v>
      </c>
      <c r="BW17" s="80">
        <v>0</v>
      </c>
      <c r="BX17" s="80">
        <v>0</v>
      </c>
      <c r="BY17" s="80">
        <v>0</v>
      </c>
      <c r="BZ17" s="80">
        <v>0</v>
      </c>
      <c r="CA17" s="80">
        <v>0</v>
      </c>
      <c r="CB17" s="80">
        <v>0</v>
      </c>
      <c r="CC17" s="80">
        <v>0</v>
      </c>
    </row>
    <row r="18" spans="1:81">
      <c r="A18" s="80" t="s">
        <v>1694</v>
      </c>
      <c r="B18" s="80">
        <v>231</v>
      </c>
      <c r="C18" s="80">
        <v>10</v>
      </c>
      <c r="D18" s="80">
        <v>14</v>
      </c>
      <c r="E18" s="80">
        <v>2013</v>
      </c>
      <c r="F18" s="80" t="s">
        <v>89</v>
      </c>
      <c r="G18" s="80" t="s">
        <v>1684</v>
      </c>
      <c r="H18" s="80" t="s">
        <v>1685</v>
      </c>
      <c r="I18" s="177"/>
      <c r="J18" s="81">
        <v>164.22296785308794</v>
      </c>
      <c r="K18" s="81">
        <v>2.0260166225420644</v>
      </c>
      <c r="L18" s="81">
        <v>35.965458234356397</v>
      </c>
      <c r="M18" s="81">
        <v>58.999596971423699</v>
      </c>
      <c r="N18" s="81">
        <v>62.737996064867446</v>
      </c>
      <c r="O18" s="81">
        <v>57.317794902790823</v>
      </c>
      <c r="P18" s="81">
        <v>46.097216132728143</v>
      </c>
      <c r="Q18" s="81">
        <v>3.7085343335577239</v>
      </c>
      <c r="R18" s="81">
        <v>0</v>
      </c>
      <c r="S18" s="81">
        <v>4.9101135678377039</v>
      </c>
      <c r="T18" s="82"/>
      <c r="U18" s="81">
        <v>24247636</v>
      </c>
      <c r="V18" s="81">
        <v>1016</v>
      </c>
      <c r="W18" s="81">
        <v>629</v>
      </c>
      <c r="X18" s="81">
        <v>11496</v>
      </c>
      <c r="Y18" s="81">
        <v>16204</v>
      </c>
      <c r="Z18" s="81">
        <v>31317</v>
      </c>
      <c r="AA18" s="81">
        <v>9228</v>
      </c>
      <c r="AB18" s="81">
        <v>47941</v>
      </c>
      <c r="AC18" s="81">
        <v>0</v>
      </c>
      <c r="AD18" s="81">
        <v>4.9101135678377039</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23.141999999999999</v>
      </c>
      <c r="BH18" s="81">
        <v>0</v>
      </c>
      <c r="BI18" s="81">
        <v>82.039000000000001</v>
      </c>
      <c r="BJ18" s="81">
        <v>0</v>
      </c>
      <c r="BK18" s="81">
        <v>4.1310000000000002</v>
      </c>
      <c r="BL18" s="81">
        <v>0</v>
      </c>
      <c r="BM18" s="82"/>
      <c r="BN18" s="81">
        <v>1</v>
      </c>
      <c r="BO18" s="81">
        <v>0</v>
      </c>
      <c r="BP18" s="81">
        <v>11</v>
      </c>
      <c r="BQ18" s="81">
        <v>0</v>
      </c>
      <c r="BR18" s="81">
        <v>1</v>
      </c>
      <c r="BS18" s="81">
        <v>0</v>
      </c>
      <c r="BT18"/>
      <c r="BU18" s="80">
        <v>109.312</v>
      </c>
      <c r="BV18" s="80">
        <v>0</v>
      </c>
      <c r="BW18" s="80">
        <v>0</v>
      </c>
      <c r="BX18" s="80">
        <v>0</v>
      </c>
      <c r="BY18" s="80">
        <v>0</v>
      </c>
      <c r="BZ18" s="80">
        <v>0</v>
      </c>
      <c r="CA18" s="80">
        <v>0</v>
      </c>
      <c r="CB18" s="80">
        <v>0</v>
      </c>
      <c r="CC18" s="80">
        <v>0</v>
      </c>
    </row>
    <row r="19" spans="1:81">
      <c r="A19" s="80" t="s">
        <v>1695</v>
      </c>
      <c r="B19" s="80">
        <v>232</v>
      </c>
      <c r="C19" s="80">
        <v>11</v>
      </c>
      <c r="D19" s="80">
        <v>14</v>
      </c>
      <c r="E19" s="80">
        <v>2014</v>
      </c>
      <c r="F19" s="80" t="s">
        <v>90</v>
      </c>
      <c r="G19" s="80" t="s">
        <v>1684</v>
      </c>
      <c r="H19" s="80" t="s">
        <v>1685</v>
      </c>
      <c r="I19" s="177"/>
      <c r="J19" s="81">
        <v>163.13366071014252</v>
      </c>
      <c r="K19" s="81">
        <v>1.8360846147078209</v>
      </c>
      <c r="L19" s="81">
        <v>23.36491008274292</v>
      </c>
      <c r="M19" s="81">
        <v>53.733893497105882</v>
      </c>
      <c r="N19" s="81">
        <v>58.489254841523781</v>
      </c>
      <c r="O19" s="81">
        <v>54.585288142537259</v>
      </c>
      <c r="P19" s="81">
        <v>45.418065530933767</v>
      </c>
      <c r="Q19" s="81">
        <v>3.5504523725703216</v>
      </c>
      <c r="R19" s="81">
        <v>0</v>
      </c>
      <c r="S19" s="81">
        <v>5.6849376889163148</v>
      </c>
      <c r="T19" s="82"/>
      <c r="U19" s="81">
        <v>25404620</v>
      </c>
      <c r="V19" s="81">
        <v>794</v>
      </c>
      <c r="W19" s="81">
        <v>449</v>
      </c>
      <c r="X19" s="81">
        <v>11150</v>
      </c>
      <c r="Y19" s="81">
        <v>16393</v>
      </c>
      <c r="Z19" s="81">
        <v>31411</v>
      </c>
      <c r="AA19" s="81">
        <v>9045</v>
      </c>
      <c r="AB19" s="81">
        <v>47837</v>
      </c>
      <c r="AC19" s="81">
        <v>0</v>
      </c>
      <c r="AD19" s="81">
        <v>5.6849376889163148</v>
      </c>
      <c r="AE19" s="82"/>
      <c r="AF19" s="81">
        <v>185787373.69578159</v>
      </c>
      <c r="AG19" s="81">
        <v>1568309.2004016198</v>
      </c>
      <c r="AH19" s="81">
        <v>2836563.8176777666</v>
      </c>
      <c r="AI19" s="81">
        <v>70036655.293640703</v>
      </c>
      <c r="AJ19" s="81">
        <v>89206076.321465001</v>
      </c>
      <c r="AK19" s="81">
        <v>0</v>
      </c>
      <c r="AL19" s="81">
        <v>0</v>
      </c>
      <c r="AM19" s="81">
        <v>6567305.2614255985</v>
      </c>
      <c r="AN19" s="81">
        <v>0</v>
      </c>
      <c r="AO19" s="81">
        <v>0</v>
      </c>
      <c r="AP19" s="82"/>
      <c r="AQ19" s="81">
        <v>1457</v>
      </c>
      <c r="AR19" s="81">
        <v>335</v>
      </c>
      <c r="AS19" s="81">
        <v>0</v>
      </c>
      <c r="AT19" s="81">
        <v>0</v>
      </c>
      <c r="AU19" s="81">
        <v>0</v>
      </c>
      <c r="AV19" s="81">
        <v>0</v>
      </c>
      <c r="AW19" s="81" t="s">
        <v>564</v>
      </c>
      <c r="AX19" s="82"/>
      <c r="AY19" s="81">
        <v>6347.1</v>
      </c>
      <c r="AZ19" s="81">
        <v>32244.799999999999</v>
      </c>
      <c r="BA19" s="81">
        <v>0</v>
      </c>
      <c r="BB19" s="81">
        <v>0</v>
      </c>
      <c r="BC19" s="81">
        <v>0</v>
      </c>
      <c r="BD19" s="81">
        <v>0</v>
      </c>
      <c r="BE19" s="81" t="s">
        <v>564</v>
      </c>
      <c r="BF19" s="82"/>
      <c r="BG19" s="81">
        <v>22.111000000000001</v>
      </c>
      <c r="BH19" s="81">
        <v>0</v>
      </c>
      <c r="BI19" s="81">
        <v>91.153999999999996</v>
      </c>
      <c r="BJ19" s="81">
        <v>0</v>
      </c>
      <c r="BK19" s="81">
        <v>3.7879999999999998</v>
      </c>
      <c r="BL19" s="81">
        <v>0</v>
      </c>
      <c r="BM19" s="82"/>
      <c r="BN19" s="81">
        <v>1</v>
      </c>
      <c r="BO19" s="81">
        <v>0</v>
      </c>
      <c r="BP19" s="81">
        <v>13</v>
      </c>
      <c r="BQ19" s="81">
        <v>0</v>
      </c>
      <c r="BR19" s="81">
        <v>1</v>
      </c>
      <c r="BS19" s="81">
        <v>0</v>
      </c>
      <c r="BT19"/>
      <c r="BU19" s="80">
        <v>117.053</v>
      </c>
      <c r="BV19" s="80">
        <v>0</v>
      </c>
      <c r="BW19" s="80">
        <v>0</v>
      </c>
      <c r="BX19" s="80">
        <v>0</v>
      </c>
      <c r="BY19" s="80">
        <v>0</v>
      </c>
      <c r="BZ19" s="80">
        <v>0</v>
      </c>
      <c r="CA19" s="80">
        <v>0</v>
      </c>
      <c r="CB19" s="80">
        <v>0</v>
      </c>
      <c r="CC19" s="80">
        <v>0</v>
      </c>
    </row>
    <row r="20" spans="1:81">
      <c r="A20" s="80" t="s">
        <v>1696</v>
      </c>
      <c r="B20" s="80">
        <v>233</v>
      </c>
      <c r="C20" s="80">
        <v>12</v>
      </c>
      <c r="D20" s="80">
        <v>14</v>
      </c>
      <c r="E20" s="80">
        <v>2015</v>
      </c>
      <c r="F20" s="80" t="s">
        <v>91</v>
      </c>
      <c r="G20" s="80" t="s">
        <v>1684</v>
      </c>
      <c r="H20" s="80" t="s">
        <v>1685</v>
      </c>
      <c r="I20" s="177"/>
      <c r="J20" s="81">
        <v>152.91329220440673</v>
      </c>
      <c r="K20" s="81">
        <v>1.6999288559540104</v>
      </c>
      <c r="L20" s="81">
        <v>25.103117738479732</v>
      </c>
      <c r="M20" s="81">
        <v>48.517487421324006</v>
      </c>
      <c r="N20" s="81">
        <v>56.470014849385947</v>
      </c>
      <c r="O20" s="81">
        <v>53.792442194115146</v>
      </c>
      <c r="P20" s="81">
        <v>44.524121489449428</v>
      </c>
      <c r="Q20" s="81">
        <v>3.4715024812788391</v>
      </c>
      <c r="R20" s="81">
        <v>0</v>
      </c>
      <c r="S20" s="81">
        <v>4.7982380065828067</v>
      </c>
      <c r="T20" s="82"/>
      <c r="U20" s="81">
        <v>26740190</v>
      </c>
      <c r="V20" s="81">
        <v>794</v>
      </c>
      <c r="W20" s="81">
        <v>449</v>
      </c>
      <c r="X20" s="81">
        <v>11150</v>
      </c>
      <c r="Y20" s="81">
        <v>16690</v>
      </c>
      <c r="Z20" s="81">
        <v>31253</v>
      </c>
      <c r="AA20" s="81">
        <v>8860</v>
      </c>
      <c r="AB20" s="81">
        <v>47779</v>
      </c>
      <c r="AC20" s="81">
        <v>0</v>
      </c>
      <c r="AD20" s="81">
        <v>4.7982380065828067</v>
      </c>
      <c r="AE20" s="82"/>
      <c r="AF20" s="81">
        <v>177557346.443847</v>
      </c>
      <c r="AG20" s="81">
        <v>1347665.1955050095</v>
      </c>
      <c r="AH20" s="81">
        <v>3452146.3780763722</v>
      </c>
      <c r="AI20" s="81">
        <v>69676633.127320066</v>
      </c>
      <c r="AJ20" s="81">
        <v>87883804.935383424</v>
      </c>
      <c r="AK20" s="81">
        <v>0</v>
      </c>
      <c r="AL20" s="81">
        <v>0</v>
      </c>
      <c r="AM20" s="81">
        <v>6547911.5246331422</v>
      </c>
      <c r="AN20" s="81">
        <v>0</v>
      </c>
      <c r="AO20" s="81">
        <v>0</v>
      </c>
      <c r="AP20" s="82"/>
      <c r="AQ20" s="81">
        <v>1602</v>
      </c>
      <c r="AR20" s="81">
        <v>490</v>
      </c>
      <c r="AS20" s="81">
        <v>0</v>
      </c>
      <c r="AT20" s="81">
        <v>0</v>
      </c>
      <c r="AU20" s="81">
        <v>0</v>
      </c>
      <c r="AV20" s="81">
        <v>0</v>
      </c>
      <c r="AW20" s="81" t="s">
        <v>564</v>
      </c>
      <c r="AX20" s="82"/>
      <c r="AY20" s="81">
        <v>7125.6</v>
      </c>
      <c r="AZ20" s="81">
        <v>37218.800000000003</v>
      </c>
      <c r="BA20" s="81">
        <v>0</v>
      </c>
      <c r="BB20" s="81">
        <v>0</v>
      </c>
      <c r="BC20" s="81">
        <v>0</v>
      </c>
      <c r="BD20" s="81">
        <v>0</v>
      </c>
      <c r="BE20" s="81" t="s">
        <v>564</v>
      </c>
      <c r="BF20" s="82"/>
      <c r="BG20" s="81">
        <v>21.893000000000001</v>
      </c>
      <c r="BH20" s="81">
        <v>0</v>
      </c>
      <c r="BI20" s="81">
        <v>81.93</v>
      </c>
      <c r="BJ20" s="81">
        <v>0</v>
      </c>
      <c r="BK20" s="81">
        <v>2.9889999999999999</v>
      </c>
      <c r="BL20" s="81">
        <v>0</v>
      </c>
      <c r="BM20" s="82"/>
      <c r="BN20" s="81">
        <v>1</v>
      </c>
      <c r="BO20" s="81">
        <v>0</v>
      </c>
      <c r="BP20" s="81">
        <v>12</v>
      </c>
      <c r="BQ20" s="81">
        <v>0</v>
      </c>
      <c r="BR20" s="81">
        <v>1</v>
      </c>
      <c r="BS20" s="81">
        <v>0</v>
      </c>
      <c r="BT20"/>
      <c r="BU20" s="80">
        <v>106.812</v>
      </c>
      <c r="BV20" s="80">
        <v>0</v>
      </c>
      <c r="BW20" s="80">
        <v>0</v>
      </c>
      <c r="BX20" s="80">
        <v>0</v>
      </c>
      <c r="BY20" s="80">
        <v>0</v>
      </c>
      <c r="BZ20" s="80">
        <v>0</v>
      </c>
      <c r="CA20" s="80">
        <v>0</v>
      </c>
      <c r="CB20" s="80">
        <v>0</v>
      </c>
      <c r="CC20" s="80">
        <v>0</v>
      </c>
    </row>
    <row r="21" spans="1:81">
      <c r="A21" s="80" t="s">
        <v>1697</v>
      </c>
      <c r="B21" s="80">
        <v>234</v>
      </c>
      <c r="C21" s="80">
        <v>13</v>
      </c>
      <c r="D21" s="80">
        <v>14</v>
      </c>
      <c r="E21" s="80">
        <v>2016</v>
      </c>
      <c r="F21" s="80" t="s">
        <v>92</v>
      </c>
      <c r="G21" s="80" t="s">
        <v>1684</v>
      </c>
      <c r="H21" s="80" t="s">
        <v>1685</v>
      </c>
      <c r="I21" s="177"/>
      <c r="J21" s="81">
        <v>152.22008466699938</v>
      </c>
      <c r="K21" s="81">
        <v>1.669532713694255</v>
      </c>
      <c r="L21" s="81">
        <v>26.336952413922646</v>
      </c>
      <c r="M21" s="81">
        <v>46.377860709819188</v>
      </c>
      <c r="N21" s="81">
        <v>57.310631946005905</v>
      </c>
      <c r="O21" s="81">
        <v>53.608497044552166</v>
      </c>
      <c r="P21" s="81">
        <v>42.926808287426446</v>
      </c>
      <c r="Q21" s="81">
        <v>3.387158895609383</v>
      </c>
      <c r="R21" s="81">
        <v>0</v>
      </c>
      <c r="S21" s="81">
        <v>5.630372021829114</v>
      </c>
      <c r="T21" s="82"/>
      <c r="U21" s="81">
        <v>27084071</v>
      </c>
      <c r="V21" s="81">
        <v>794</v>
      </c>
      <c r="W21" s="81">
        <v>449</v>
      </c>
      <c r="X21" s="81">
        <v>11150</v>
      </c>
      <c r="Y21" s="81">
        <v>17036</v>
      </c>
      <c r="Z21" s="81">
        <v>31529</v>
      </c>
      <c r="AA21" s="81">
        <v>8835</v>
      </c>
      <c r="AB21" s="81">
        <v>47955</v>
      </c>
      <c r="AC21" s="81">
        <v>0</v>
      </c>
      <c r="AD21" s="81">
        <v>5.630372021829114</v>
      </c>
      <c r="AE21" s="82"/>
      <c r="AF21" s="81">
        <v>178429156.0129008</v>
      </c>
      <c r="AG21" s="81">
        <v>1264438.356225301</v>
      </c>
      <c r="AH21" s="81">
        <v>2634286.439033471</v>
      </c>
      <c r="AI21" s="81">
        <v>71852841.361322582</v>
      </c>
      <c r="AJ21" s="81">
        <v>89792708.579341516</v>
      </c>
      <c r="AK21" s="81">
        <v>0</v>
      </c>
      <c r="AL21" s="81">
        <v>0</v>
      </c>
      <c r="AM21" s="81">
        <v>6577137.410041539</v>
      </c>
      <c r="AN21" s="81">
        <v>0</v>
      </c>
      <c r="AO21" s="81">
        <v>0</v>
      </c>
      <c r="AP21" s="82"/>
      <c r="AQ21" s="81">
        <v>1714</v>
      </c>
      <c r="AR21" s="81">
        <v>610</v>
      </c>
      <c r="AS21" s="81">
        <v>0</v>
      </c>
      <c r="AT21" s="81">
        <v>1</v>
      </c>
      <c r="AU21" s="81">
        <v>0</v>
      </c>
      <c r="AV21" s="81">
        <v>1</v>
      </c>
      <c r="AW21" s="81" t="s">
        <v>564</v>
      </c>
      <c r="AX21" s="82"/>
      <c r="AY21" s="81">
        <v>7691.4</v>
      </c>
      <c r="AZ21" s="81">
        <v>49317.9</v>
      </c>
      <c r="BA21" s="81">
        <v>0</v>
      </c>
      <c r="BB21" s="81">
        <v>169</v>
      </c>
      <c r="BC21" s="81">
        <v>0</v>
      </c>
      <c r="BD21" s="81">
        <v>120</v>
      </c>
      <c r="BE21" s="81" t="s">
        <v>564</v>
      </c>
      <c r="BF21" s="82"/>
      <c r="BG21" s="81">
        <v>21.125</v>
      </c>
      <c r="BH21" s="81">
        <v>0</v>
      </c>
      <c r="BI21" s="81">
        <v>81.754000000000005</v>
      </c>
      <c r="BJ21" s="81">
        <v>0</v>
      </c>
      <c r="BK21" s="81">
        <v>0</v>
      </c>
      <c r="BL21" s="81">
        <v>0</v>
      </c>
      <c r="BM21" s="82"/>
      <c r="BN21" s="81">
        <v>1</v>
      </c>
      <c r="BO21" s="81">
        <v>0</v>
      </c>
      <c r="BP21" s="81">
        <v>12</v>
      </c>
      <c r="BQ21" s="81">
        <v>0</v>
      </c>
      <c r="BR21" s="81">
        <v>0</v>
      </c>
      <c r="BS21" s="81">
        <v>0</v>
      </c>
      <c r="BT21"/>
      <c r="BU21" s="80">
        <v>102.879</v>
      </c>
      <c r="BV21" s="80">
        <v>0</v>
      </c>
      <c r="BW21" s="80">
        <v>0</v>
      </c>
      <c r="BX21" s="80">
        <v>0</v>
      </c>
      <c r="BY21" s="80">
        <v>0</v>
      </c>
      <c r="BZ21" s="80">
        <v>0</v>
      </c>
      <c r="CA21" s="80">
        <v>0</v>
      </c>
      <c r="CB21" s="80">
        <v>0</v>
      </c>
      <c r="CC21" s="80">
        <v>0</v>
      </c>
    </row>
    <row r="22" spans="1:81">
      <c r="A22" s="80" t="s">
        <v>1698</v>
      </c>
      <c r="B22" s="80">
        <v>235</v>
      </c>
      <c r="C22" s="80">
        <v>14</v>
      </c>
      <c r="D22" s="80">
        <v>14</v>
      </c>
      <c r="E22" s="80">
        <v>2017</v>
      </c>
      <c r="F22" s="80" t="s">
        <v>71</v>
      </c>
      <c r="G22" s="80" t="s">
        <v>1684</v>
      </c>
      <c r="H22" s="80" t="s">
        <v>1685</v>
      </c>
      <c r="I22" s="177"/>
      <c r="J22" s="81">
        <v>149.53785040657166</v>
      </c>
      <c r="K22" s="81">
        <v>1.6710932619033729</v>
      </c>
      <c r="L22" s="81">
        <v>23.831503846462283</v>
      </c>
      <c r="M22" s="81">
        <v>44.513821864150003</v>
      </c>
      <c r="N22" s="81">
        <v>55.575847445810275</v>
      </c>
      <c r="O22" s="81">
        <v>53.215427641771889</v>
      </c>
      <c r="P22" s="81">
        <v>42.181743806306542</v>
      </c>
      <c r="Q22" s="81">
        <v>3.276382605775622</v>
      </c>
      <c r="R22" s="81">
        <v>0</v>
      </c>
      <c r="S22" s="81">
        <v>4.9386373173616294</v>
      </c>
      <c r="T22" s="82"/>
      <c r="U22" s="81">
        <v>27184457</v>
      </c>
      <c r="V22" s="81">
        <v>794</v>
      </c>
      <c r="W22" s="81">
        <v>449</v>
      </c>
      <c r="X22" s="81">
        <v>11150</v>
      </c>
      <c r="Y22" s="81">
        <v>17243</v>
      </c>
      <c r="Z22" s="81">
        <v>31817</v>
      </c>
      <c r="AA22" s="81">
        <v>8737</v>
      </c>
      <c r="AB22" s="81">
        <v>47970</v>
      </c>
      <c r="AC22" s="81">
        <v>0</v>
      </c>
      <c r="AD22" s="81">
        <v>4.9386373173616294</v>
      </c>
      <c r="AE22" s="82"/>
      <c r="AF22" s="81">
        <v>183579530.254123</v>
      </c>
      <c r="AG22" s="81">
        <v>1278240.35513136</v>
      </c>
      <c r="AH22" s="81">
        <v>3278110.782134017</v>
      </c>
      <c r="AI22" s="81">
        <v>71681741.362404391</v>
      </c>
      <c r="AJ22" s="81">
        <v>86909535.01181972</v>
      </c>
      <c r="AK22" s="81">
        <v>0</v>
      </c>
      <c r="AL22" s="81">
        <v>0</v>
      </c>
      <c r="AM22" s="81">
        <v>6589489.3379553342</v>
      </c>
      <c r="AN22" s="81">
        <v>0</v>
      </c>
      <c r="AO22" s="81">
        <v>0</v>
      </c>
      <c r="AP22" s="82"/>
      <c r="AQ22" s="81">
        <v>1866</v>
      </c>
      <c r="AR22" s="81">
        <v>689</v>
      </c>
      <c r="AS22" s="81">
        <v>0</v>
      </c>
      <c r="AT22" s="81">
        <v>1</v>
      </c>
      <c r="AU22" s="81">
        <v>0</v>
      </c>
      <c r="AV22" s="81">
        <v>1</v>
      </c>
      <c r="AW22" s="81" t="s">
        <v>564</v>
      </c>
      <c r="AX22" s="82"/>
      <c r="AY22" s="81">
        <v>8437.4</v>
      </c>
      <c r="AZ22" s="81">
        <v>53166.400000000009</v>
      </c>
      <c r="BA22" s="81">
        <v>0</v>
      </c>
      <c r="BB22" s="81">
        <v>169</v>
      </c>
      <c r="BC22" s="81">
        <v>0</v>
      </c>
      <c r="BD22" s="81">
        <v>120</v>
      </c>
      <c r="BE22" s="81" t="s">
        <v>564</v>
      </c>
      <c r="BF22" s="82"/>
      <c r="BG22" s="81">
        <v>21.15</v>
      </c>
      <c r="BH22" s="81">
        <v>0</v>
      </c>
      <c r="BI22" s="81">
        <v>87.533000000000001</v>
      </c>
      <c r="BJ22" s="81">
        <v>0</v>
      </c>
      <c r="BK22" s="81">
        <v>0</v>
      </c>
      <c r="BL22" s="81">
        <v>0</v>
      </c>
      <c r="BM22" s="82"/>
      <c r="BN22" s="81">
        <v>1</v>
      </c>
      <c r="BO22" s="81">
        <v>0</v>
      </c>
      <c r="BP22" s="81">
        <v>13</v>
      </c>
      <c r="BQ22" s="81">
        <v>0</v>
      </c>
      <c r="BR22" s="81">
        <v>0</v>
      </c>
      <c r="BS22" s="81">
        <v>0</v>
      </c>
      <c r="BT22"/>
      <c r="BU22" s="80">
        <v>108.68300000000001</v>
      </c>
      <c r="BV22" s="80">
        <v>0</v>
      </c>
      <c r="BW22" s="80">
        <v>0</v>
      </c>
      <c r="BX22" s="80">
        <v>0</v>
      </c>
      <c r="BY22" s="80">
        <v>0</v>
      </c>
      <c r="BZ22" s="80">
        <v>0</v>
      </c>
      <c r="CA22" s="80">
        <v>0</v>
      </c>
      <c r="CB22" s="80">
        <v>0</v>
      </c>
      <c r="CC22" s="80">
        <v>0</v>
      </c>
    </row>
    <row r="23" spans="1:81">
      <c r="A23" s="80" t="s">
        <v>1699</v>
      </c>
      <c r="B23" s="80">
        <v>236</v>
      </c>
      <c r="C23" s="80">
        <v>15</v>
      </c>
      <c r="D23" s="80">
        <v>14</v>
      </c>
      <c r="E23" s="80">
        <v>2018</v>
      </c>
      <c r="F23" s="80" t="s">
        <v>93</v>
      </c>
      <c r="G23" s="80" t="s">
        <v>1684</v>
      </c>
      <c r="H23" s="80" t="s">
        <v>1685</v>
      </c>
      <c r="I23" s="177"/>
      <c r="J23" s="81">
        <v>149.60641088305616</v>
      </c>
      <c r="K23" s="81">
        <v>1.5696618865551364</v>
      </c>
      <c r="L23" s="81">
        <v>21.252360477489301</v>
      </c>
      <c r="M23" s="81">
        <v>43.442994650837441</v>
      </c>
      <c r="N23" s="81">
        <v>53.30040865544747</v>
      </c>
      <c r="O23" s="81">
        <v>52.809712597317208</v>
      </c>
      <c r="P23" s="81">
        <v>41.723617634983512</v>
      </c>
      <c r="Q23" s="81">
        <v>3.0596484798213375</v>
      </c>
      <c r="R23" s="81">
        <v>0</v>
      </c>
      <c r="S23" s="81">
        <v>6.046407922090153</v>
      </c>
      <c r="T23" s="82"/>
      <c r="U23" s="81">
        <v>28350014</v>
      </c>
      <c r="V23" s="81">
        <v>794</v>
      </c>
      <c r="W23" s="81">
        <v>449</v>
      </c>
      <c r="X23" s="81">
        <v>11150</v>
      </c>
      <c r="Y23" s="81">
        <v>17680</v>
      </c>
      <c r="Z23" s="81">
        <v>32179</v>
      </c>
      <c r="AA23" s="81">
        <v>8729</v>
      </c>
      <c r="AB23" s="81">
        <v>48275</v>
      </c>
      <c r="AC23" s="81">
        <v>0</v>
      </c>
      <c r="AD23" s="81">
        <v>6.046407922090153</v>
      </c>
      <c r="AE23" s="82"/>
      <c r="AF23" s="81">
        <v>186109883.90583229</v>
      </c>
      <c r="AG23" s="81">
        <v>1135079.602426907</v>
      </c>
      <c r="AH23" s="81">
        <v>2964723.2280099522</v>
      </c>
      <c r="AI23" s="81">
        <v>68949359.428852707</v>
      </c>
      <c r="AJ23" s="81">
        <v>89452279.195345595</v>
      </c>
      <c r="AK23" s="81">
        <v>0</v>
      </c>
      <c r="AL23" s="81">
        <v>0</v>
      </c>
      <c r="AM23" s="81">
        <v>6645107.3696048483</v>
      </c>
      <c r="AN23" s="81">
        <v>0</v>
      </c>
      <c r="AO23" s="81">
        <v>0</v>
      </c>
      <c r="AP23" s="82"/>
      <c r="AQ23" s="81">
        <v>1989</v>
      </c>
      <c r="AR23" s="81">
        <v>800</v>
      </c>
      <c r="AS23" s="81">
        <v>1</v>
      </c>
      <c r="AT23" s="81">
        <v>1</v>
      </c>
      <c r="AU23" s="81">
        <v>0</v>
      </c>
      <c r="AV23" s="81">
        <v>1</v>
      </c>
      <c r="AW23" s="81" t="s">
        <v>564</v>
      </c>
      <c r="AX23" s="82"/>
      <c r="AY23" s="81">
        <v>9032.9</v>
      </c>
      <c r="AZ23" s="81">
        <v>59214</v>
      </c>
      <c r="BA23" s="81">
        <v>18</v>
      </c>
      <c r="BB23" s="81">
        <v>169</v>
      </c>
      <c r="BC23" s="81">
        <v>0</v>
      </c>
      <c r="BD23" s="81">
        <v>120</v>
      </c>
      <c r="BE23" s="81" t="s">
        <v>564</v>
      </c>
      <c r="BF23" s="82"/>
      <c r="BG23" s="81">
        <v>20.292000000000002</v>
      </c>
      <c r="BH23" s="81">
        <v>0</v>
      </c>
      <c r="BI23" s="81">
        <v>85.917000000000002</v>
      </c>
      <c r="BJ23" s="81">
        <v>0</v>
      </c>
      <c r="BK23" s="81">
        <v>0</v>
      </c>
      <c r="BL23" s="81">
        <v>0</v>
      </c>
      <c r="BM23" s="82"/>
      <c r="BN23" s="81">
        <v>1</v>
      </c>
      <c r="BO23" s="81">
        <v>0</v>
      </c>
      <c r="BP23" s="81">
        <v>12</v>
      </c>
      <c r="BQ23" s="81">
        <v>0</v>
      </c>
      <c r="BR23" s="81">
        <v>0</v>
      </c>
      <c r="BS23" s="81">
        <v>0</v>
      </c>
      <c r="BT23"/>
      <c r="BU23" s="80">
        <v>106.209</v>
      </c>
      <c r="BV23" s="80">
        <v>0</v>
      </c>
      <c r="BW23" s="80">
        <v>0</v>
      </c>
      <c r="BX23" s="80">
        <v>0</v>
      </c>
      <c r="BY23" s="80">
        <v>0</v>
      </c>
      <c r="BZ23" s="80">
        <v>0</v>
      </c>
      <c r="CA23" s="80">
        <v>0</v>
      </c>
      <c r="CB23" s="80">
        <v>0</v>
      </c>
      <c r="CC23" s="80">
        <v>0</v>
      </c>
    </row>
    <row r="24" spans="1:81">
      <c r="A24" s="80" t="s">
        <v>1700</v>
      </c>
      <c r="B24" s="80">
        <v>237</v>
      </c>
      <c r="C24" s="80">
        <v>16</v>
      </c>
      <c r="D24" s="80">
        <v>14</v>
      </c>
      <c r="E24" s="80">
        <v>2019</v>
      </c>
      <c r="F24" s="80" t="s">
        <v>73</v>
      </c>
      <c r="G24" s="80" t="s">
        <v>1684</v>
      </c>
      <c r="H24" s="80" t="s">
        <v>1685</v>
      </c>
      <c r="I24" s="177"/>
      <c r="J24" s="81">
        <v>144.63459567114234</v>
      </c>
      <c r="K24" s="81">
        <v>1.4237457310421657</v>
      </c>
      <c r="L24" s="81">
        <v>21.437328311508804</v>
      </c>
      <c r="M24" s="81">
        <v>40.002316717263589</v>
      </c>
      <c r="N24" s="81">
        <v>47.764332194411764</v>
      </c>
      <c r="O24" s="81">
        <v>51.767496451421628</v>
      </c>
      <c r="P24" s="81">
        <v>41.527762200135335</v>
      </c>
      <c r="Q24" s="81">
        <v>2.9989237725706328</v>
      </c>
      <c r="R24" s="81">
        <v>0</v>
      </c>
      <c r="S24" s="81">
        <v>6.3879224374786823</v>
      </c>
      <c r="T24" s="82"/>
      <c r="U24" s="81">
        <v>28409831</v>
      </c>
      <c r="V24" s="81">
        <v>794</v>
      </c>
      <c r="W24" s="81">
        <v>449</v>
      </c>
      <c r="X24" s="81">
        <v>11150</v>
      </c>
      <c r="Y24" s="81">
        <v>18100</v>
      </c>
      <c r="Z24" s="81">
        <v>32410</v>
      </c>
      <c r="AA24" s="81">
        <v>8623</v>
      </c>
      <c r="AB24" s="81">
        <v>48598</v>
      </c>
      <c r="AC24" s="81">
        <v>0</v>
      </c>
      <c r="AD24" s="81">
        <v>6.3879224374786823</v>
      </c>
      <c r="AE24" s="82"/>
      <c r="AF24" s="81">
        <v>180188993.3965106</v>
      </c>
      <c r="AG24" s="81">
        <v>1095693.4308141691</v>
      </c>
      <c r="AH24" s="81">
        <v>3224320.031813771</v>
      </c>
      <c r="AI24" s="81">
        <v>67290508.575422049</v>
      </c>
      <c r="AJ24" s="81">
        <v>81985032.04838486</v>
      </c>
      <c r="AK24" s="81">
        <v>0</v>
      </c>
      <c r="AL24" s="81">
        <v>0</v>
      </c>
      <c r="AM24" s="81">
        <v>6618681.7544518718</v>
      </c>
      <c r="AN24" s="81">
        <v>0</v>
      </c>
      <c r="AO24" s="81">
        <v>0</v>
      </c>
      <c r="AP24" s="82"/>
      <c r="AQ24" s="81">
        <v>2127</v>
      </c>
      <c r="AR24" s="81">
        <v>861</v>
      </c>
      <c r="AS24" s="81">
        <v>1</v>
      </c>
      <c r="AT24" s="81">
        <v>1</v>
      </c>
      <c r="AU24" s="81">
        <v>0</v>
      </c>
      <c r="AV24" s="81">
        <v>1</v>
      </c>
      <c r="AW24" s="81" t="s">
        <v>564</v>
      </c>
      <c r="AX24" s="82"/>
      <c r="AY24" s="81">
        <v>9721.1999999999953</v>
      </c>
      <c r="AZ24" s="81">
        <v>62786.299999999981</v>
      </c>
      <c r="BA24" s="81">
        <v>18</v>
      </c>
      <c r="BB24" s="81">
        <v>169</v>
      </c>
      <c r="BC24" s="81">
        <v>0</v>
      </c>
      <c r="BD24" s="81">
        <v>120</v>
      </c>
      <c r="BE24" s="81" t="s">
        <v>564</v>
      </c>
      <c r="BF24" s="82"/>
      <c r="BG24" s="81">
        <v>19.748000000000001</v>
      </c>
      <c r="BH24" s="81">
        <v>0</v>
      </c>
      <c r="BI24" s="81">
        <v>85.481999999999999</v>
      </c>
      <c r="BJ24" s="81">
        <v>0</v>
      </c>
      <c r="BK24" s="81">
        <v>0</v>
      </c>
      <c r="BL24" s="81">
        <v>0</v>
      </c>
      <c r="BM24" s="82"/>
      <c r="BN24" s="81">
        <v>1</v>
      </c>
      <c r="BO24" s="81">
        <v>0</v>
      </c>
      <c r="BP24" s="81">
        <v>13</v>
      </c>
      <c r="BQ24" s="81">
        <v>0</v>
      </c>
      <c r="BR24" s="81">
        <v>0</v>
      </c>
      <c r="BS24" s="81">
        <v>0</v>
      </c>
      <c r="BT24"/>
      <c r="BU24" s="80">
        <v>105.23</v>
      </c>
      <c r="BV24" s="80">
        <v>0</v>
      </c>
      <c r="BW24" s="80">
        <v>0</v>
      </c>
      <c r="BX24" s="80">
        <v>0</v>
      </c>
      <c r="BY24" s="80">
        <v>0</v>
      </c>
      <c r="BZ24" s="80">
        <v>0</v>
      </c>
      <c r="CA24" s="80">
        <v>0</v>
      </c>
      <c r="CB24" s="80">
        <v>0</v>
      </c>
      <c r="CC24" s="80">
        <v>0</v>
      </c>
    </row>
    <row r="25" spans="1:81">
      <c r="A25" s="80" t="s">
        <v>1701</v>
      </c>
      <c r="B25" s="80">
        <v>238</v>
      </c>
      <c r="C25" s="80">
        <v>17</v>
      </c>
      <c r="D25" s="80">
        <v>14</v>
      </c>
      <c r="E25" s="80">
        <v>2020</v>
      </c>
      <c r="F25" s="80" t="s">
        <v>218</v>
      </c>
      <c r="G25" s="80" t="s">
        <v>1684</v>
      </c>
      <c r="H25" s="80" t="s">
        <v>1685</v>
      </c>
      <c r="I25" s="177"/>
      <c r="J25" s="81">
        <v>108.5645969431195</v>
      </c>
      <c r="K25" s="81">
        <v>1.4662584703486612</v>
      </c>
      <c r="L25" s="81">
        <v>33.054725519479348</v>
      </c>
      <c r="M25" s="81">
        <v>38.499421726987748</v>
      </c>
      <c r="N25" s="81">
        <v>49.350279308631968</v>
      </c>
      <c r="O25" s="81">
        <v>45.670524693769885</v>
      </c>
      <c r="P25" s="81">
        <v>38.195593796878427</v>
      </c>
      <c r="Q25" s="81">
        <v>2.8473315301106439</v>
      </c>
      <c r="R25" s="81">
        <v>0</v>
      </c>
      <c r="S25" s="81">
        <v>4.6856560589854563</v>
      </c>
      <c r="T25" s="82"/>
      <c r="U25" s="81">
        <v>23029130</v>
      </c>
      <c r="V25" s="81">
        <v>719</v>
      </c>
      <c r="W25" s="81">
        <v>670</v>
      </c>
      <c r="X25" s="81">
        <v>11642</v>
      </c>
      <c r="Y25" s="81">
        <v>18268</v>
      </c>
      <c r="Z25" s="81">
        <v>32635</v>
      </c>
      <c r="AA25" s="81">
        <v>8617</v>
      </c>
      <c r="AB25" s="81">
        <v>48290</v>
      </c>
      <c r="AC25" s="81">
        <v>0</v>
      </c>
      <c r="AD25" s="81">
        <v>4.6856560589854563</v>
      </c>
      <c r="AE25" s="82"/>
      <c r="AF25" s="81">
        <v>142640663.77974889</v>
      </c>
      <c r="AG25" s="81">
        <v>1070597.0342713038</v>
      </c>
      <c r="AH25" s="81">
        <v>4896090.4237157386</v>
      </c>
      <c r="AI25" s="81">
        <v>66361064.899398342</v>
      </c>
      <c r="AJ25" s="81">
        <v>87523566.543495551</v>
      </c>
      <c r="AK25" s="81"/>
      <c r="AL25" s="81"/>
      <c r="AM25" s="81">
        <v>6302381.5130900787</v>
      </c>
      <c r="AN25" s="81"/>
      <c r="AO25" s="81"/>
      <c r="AP25" s="82"/>
      <c r="AQ25" s="81">
        <v>2257</v>
      </c>
      <c r="AR25" s="81">
        <v>901</v>
      </c>
      <c r="AS25" s="81">
        <v>1</v>
      </c>
      <c r="AT25" s="81">
        <v>1</v>
      </c>
      <c r="AU25" s="81">
        <v>0</v>
      </c>
      <c r="AV25" s="81">
        <v>1</v>
      </c>
      <c r="AW25" s="81">
        <v>1</v>
      </c>
      <c r="AX25" s="82"/>
      <c r="AY25" s="81">
        <v>10433.999999999991</v>
      </c>
      <c r="AZ25" s="81">
        <v>65022.900000000009</v>
      </c>
      <c r="BA25" s="81">
        <v>18</v>
      </c>
      <c r="BB25" s="81">
        <v>169</v>
      </c>
      <c r="BC25" s="81">
        <v>0</v>
      </c>
      <c r="BD25" s="81">
        <v>120</v>
      </c>
      <c r="BE25" s="81">
        <v>18</v>
      </c>
      <c r="BF25" s="82"/>
      <c r="BG25" s="81">
        <v>16.744</v>
      </c>
      <c r="BH25" s="81">
        <v>0</v>
      </c>
      <c r="BI25" s="81">
        <v>70.346999999999994</v>
      </c>
      <c r="BJ25" s="81">
        <v>0</v>
      </c>
      <c r="BK25" s="81">
        <v>0</v>
      </c>
      <c r="BL25" s="81">
        <v>0</v>
      </c>
      <c r="BM25" s="82"/>
      <c r="BN25" s="81">
        <v>1</v>
      </c>
      <c r="BO25" s="81">
        <v>0</v>
      </c>
      <c r="BP25" s="81">
        <v>12</v>
      </c>
      <c r="BQ25" s="81">
        <v>0</v>
      </c>
      <c r="BR25" s="81">
        <v>0</v>
      </c>
      <c r="BS25" s="81">
        <v>0</v>
      </c>
      <c r="BT25"/>
      <c r="BU25" s="80">
        <v>87.090999999999994</v>
      </c>
      <c r="BV25" s="80">
        <v>0</v>
      </c>
      <c r="BW25" s="80">
        <v>0</v>
      </c>
      <c r="BX25" s="80">
        <v>0</v>
      </c>
      <c r="BY25" s="80">
        <v>0</v>
      </c>
      <c r="BZ25" s="80">
        <v>0</v>
      </c>
      <c r="CA25" s="80">
        <v>0</v>
      </c>
      <c r="CB25" s="80">
        <v>0</v>
      </c>
      <c r="CC25" s="80">
        <v>0</v>
      </c>
    </row>
    <row r="26" spans="1:81">
      <c r="A26" s="80" t="s">
        <v>1702</v>
      </c>
      <c r="B26" s="80">
        <v>238</v>
      </c>
      <c r="C26" s="80">
        <v>18</v>
      </c>
      <c r="D26" s="80">
        <v>14</v>
      </c>
      <c r="E26" s="80">
        <v>2021</v>
      </c>
      <c r="F26" s="80" t="s">
        <v>75</v>
      </c>
      <c r="G26" s="174" t="s">
        <v>1684</v>
      </c>
      <c r="H26" s="80" t="s">
        <v>1685</v>
      </c>
      <c r="I26" s="177"/>
      <c r="J26" s="81">
        <v>135.84583384781831</v>
      </c>
      <c r="K26" s="81">
        <v>1.591471660712759</v>
      </c>
      <c r="L26" s="81">
        <v>29.797893403904609</v>
      </c>
      <c r="M26" s="81">
        <v>43.84680542490203</v>
      </c>
      <c r="N26" s="81">
        <v>47.018743927090092</v>
      </c>
      <c r="O26" s="81">
        <v>44.181262685701704</v>
      </c>
      <c r="P26" s="81">
        <v>39.184961571460683</v>
      </c>
      <c r="Q26" s="81">
        <v>2.8570367988302663</v>
      </c>
      <c r="R26" s="81">
        <v>0</v>
      </c>
      <c r="S26" s="81">
        <v>4.162827311350858</v>
      </c>
      <c r="T26" s="82"/>
      <c r="U26" s="81">
        <v>28629792</v>
      </c>
      <c r="V26" s="81">
        <v>719</v>
      </c>
      <c r="W26" s="81">
        <v>670</v>
      </c>
      <c r="X26" s="81">
        <v>11642</v>
      </c>
      <c r="Y26" s="81">
        <v>18445</v>
      </c>
      <c r="Z26" s="81">
        <v>32508</v>
      </c>
      <c r="AA26" s="81">
        <v>8621</v>
      </c>
      <c r="AB26" s="81">
        <v>47880</v>
      </c>
      <c r="AC26" s="81">
        <v>0</v>
      </c>
      <c r="AD26" s="81">
        <v>4.162827311350858</v>
      </c>
      <c r="AE26" s="82"/>
      <c r="AF26" s="81">
        <v>174282545.58730993</v>
      </c>
      <c r="AG26" s="81">
        <v>1136754.4370446235</v>
      </c>
      <c r="AH26" s="81">
        <v>4600905.0539192203</v>
      </c>
      <c r="AI26" s="81">
        <v>72375878.759508848</v>
      </c>
      <c r="AJ26" s="81">
        <v>81795991.566942617</v>
      </c>
      <c r="AK26" s="81">
        <v>0</v>
      </c>
      <c r="AL26" s="81">
        <v>0</v>
      </c>
      <c r="AM26" s="81">
        <v>6284914.9482376035</v>
      </c>
      <c r="AN26" s="81">
        <v>0</v>
      </c>
      <c r="AO26" s="81">
        <v>0</v>
      </c>
      <c r="AP26" s="82"/>
      <c r="AQ26" s="81">
        <v>2379</v>
      </c>
      <c r="AR26" s="81">
        <v>914</v>
      </c>
      <c r="AS26" s="81">
        <v>1</v>
      </c>
      <c r="AT26" s="81">
        <v>1</v>
      </c>
      <c r="AU26" s="81">
        <v>0</v>
      </c>
      <c r="AV26" s="81">
        <v>1</v>
      </c>
      <c r="AW26" s="81"/>
      <c r="AX26" s="82"/>
      <c r="AY26" s="81">
        <v>11158.499999999971</v>
      </c>
      <c r="AZ26" s="81">
        <v>68410.5</v>
      </c>
      <c r="BA26" s="81">
        <v>18</v>
      </c>
      <c r="BB26" s="81">
        <v>169</v>
      </c>
      <c r="BC26" s="81">
        <v>0</v>
      </c>
      <c r="BD26" s="81">
        <v>120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1703</v>
      </c>
      <c r="B27" s="80">
        <v>238</v>
      </c>
      <c r="C27" s="80">
        <v>19</v>
      </c>
      <c r="D27" s="80">
        <v>14</v>
      </c>
      <c r="E27" s="80">
        <v>2022</v>
      </c>
      <c r="F27" s="80" t="s">
        <v>568</v>
      </c>
      <c r="G27" s="174" t="s">
        <v>1684</v>
      </c>
      <c r="H27" s="80" t="s">
        <v>1685</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2507</v>
      </c>
      <c r="AR27" s="81">
        <v>923</v>
      </c>
      <c r="AS27" s="81">
        <v>1</v>
      </c>
      <c r="AT27" s="81">
        <v>1</v>
      </c>
      <c r="AU27" s="81">
        <v>0</v>
      </c>
      <c r="AV27" s="81">
        <v>1</v>
      </c>
      <c r="AW27" s="81"/>
      <c r="AX27" s="82"/>
      <c r="AY27" s="81">
        <v>11905.699999999973</v>
      </c>
      <c r="AZ27" s="81">
        <v>69001</v>
      </c>
      <c r="BA27" s="81">
        <v>18</v>
      </c>
      <c r="BB27" s="81">
        <v>169</v>
      </c>
      <c r="BC27" s="81">
        <v>0</v>
      </c>
      <c r="BD27" s="81">
        <v>120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1704</v>
      </c>
      <c r="B28" s="80">
        <v>1</v>
      </c>
      <c r="C28" s="80">
        <v>1</v>
      </c>
      <c r="D28" s="80">
        <v>1</v>
      </c>
      <c r="E28" s="80">
        <v>1990</v>
      </c>
      <c r="F28" s="80" t="s">
        <v>562</v>
      </c>
      <c r="G28" s="80" t="s">
        <v>1705</v>
      </c>
      <c r="H28" s="80" t="s">
        <v>1706</v>
      </c>
      <c r="I28" s="177" t="s">
        <v>563</v>
      </c>
      <c r="J28" s="81">
        <v>70.459388552763329</v>
      </c>
      <c r="K28" s="81">
        <v>10.754772928795862</v>
      </c>
      <c r="L28" s="81">
        <v>19.084847207292025</v>
      </c>
      <c r="M28" s="81">
        <v>38.756258464514673</v>
      </c>
      <c r="N28" s="81">
        <v>48.562422483515029</v>
      </c>
      <c r="O28" s="81">
        <v>38.86833329380341</v>
      </c>
      <c r="P28" s="81">
        <v>57.703294371290319</v>
      </c>
      <c r="Q28" s="81">
        <v>3.3260651465732871</v>
      </c>
      <c r="R28" s="81">
        <v>0</v>
      </c>
      <c r="S28" s="81">
        <v>2.6401844822412914</v>
      </c>
      <c r="T28" s="82"/>
      <c r="U28" s="81">
        <v>5689304</v>
      </c>
      <c r="V28" s="81">
        <v>3123</v>
      </c>
      <c r="W28" s="81">
        <v>199</v>
      </c>
      <c r="X28" s="81">
        <v>14320</v>
      </c>
      <c r="Y28" s="81">
        <v>14759</v>
      </c>
      <c r="Z28" s="81">
        <v>15987</v>
      </c>
      <c r="AA28" s="81">
        <v>14011</v>
      </c>
      <c r="AB28" s="81">
        <v>54004</v>
      </c>
      <c r="AC28" s="81">
        <v>0</v>
      </c>
      <c r="AD28" s="81">
        <v>2.6401844822412914</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1707</v>
      </c>
      <c r="B29" s="80">
        <v>2</v>
      </c>
      <c r="C29" s="80">
        <v>2</v>
      </c>
      <c r="D29" s="80">
        <v>1</v>
      </c>
      <c r="E29" s="80">
        <v>2005</v>
      </c>
      <c r="F29" s="80" t="s">
        <v>565</v>
      </c>
      <c r="G29" s="80" t="s">
        <v>1705</v>
      </c>
      <c r="H29" s="80" t="s">
        <v>1706</v>
      </c>
      <c r="I29" s="177"/>
      <c r="J29" s="81">
        <v>62.251592338579691</v>
      </c>
      <c r="K29" s="81">
        <v>5.2240484848159605</v>
      </c>
      <c r="L29" s="81">
        <v>13.905939044932506</v>
      </c>
      <c r="M29" s="81">
        <v>66.19399328299518</v>
      </c>
      <c r="N29" s="81">
        <v>59.070082679944754</v>
      </c>
      <c r="O29" s="81">
        <v>60.222782121518989</v>
      </c>
      <c r="P29" s="81">
        <v>58.211808769004143</v>
      </c>
      <c r="Q29" s="81">
        <v>3.0957372328452917</v>
      </c>
      <c r="R29" s="81">
        <v>0</v>
      </c>
      <c r="S29" s="81">
        <v>2.9130910090109112</v>
      </c>
      <c r="T29" s="82"/>
      <c r="U29" s="81">
        <v>6318609</v>
      </c>
      <c r="V29" s="81">
        <v>2215</v>
      </c>
      <c r="W29" s="81">
        <v>219</v>
      </c>
      <c r="X29" s="81">
        <v>13299</v>
      </c>
      <c r="Y29" s="81">
        <v>16707</v>
      </c>
      <c r="Z29" s="81">
        <v>28664</v>
      </c>
      <c r="AA29" s="81">
        <v>11576</v>
      </c>
      <c r="AB29" s="81">
        <v>52546</v>
      </c>
      <c r="AC29" s="81">
        <v>0</v>
      </c>
      <c r="AD29" s="81">
        <v>2.9130910090109112</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1708</v>
      </c>
      <c r="B30" s="80">
        <v>3</v>
      </c>
      <c r="C30" s="80">
        <v>3</v>
      </c>
      <c r="D30" s="80">
        <v>1</v>
      </c>
      <c r="E30" s="80">
        <v>2006</v>
      </c>
      <c r="F30" s="80" t="s">
        <v>566</v>
      </c>
      <c r="G30" s="80" t="s">
        <v>1705</v>
      </c>
      <c r="H30" s="80" t="s">
        <v>1706</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1709</v>
      </c>
      <c r="B31" s="80">
        <v>4</v>
      </c>
      <c r="C31" s="80">
        <v>4</v>
      </c>
      <c r="D31" s="80">
        <v>1</v>
      </c>
      <c r="E31" s="80">
        <v>2007</v>
      </c>
      <c r="F31" s="80" t="s">
        <v>567</v>
      </c>
      <c r="G31" s="80" t="s">
        <v>1705</v>
      </c>
      <c r="H31" s="80" t="s">
        <v>1706</v>
      </c>
      <c r="I31" s="177"/>
      <c r="J31" s="81">
        <v>50.482169081232222</v>
      </c>
      <c r="K31" s="81">
        <v>4.6445044580313786</v>
      </c>
      <c r="L31" s="81">
        <v>16.840724127730663</v>
      </c>
      <c r="M31" s="81">
        <v>62.653489129628653</v>
      </c>
      <c r="N31" s="81">
        <v>61.920528953681774</v>
      </c>
      <c r="O31" s="81">
        <v>58.475161495230161</v>
      </c>
      <c r="P31" s="81">
        <v>56.069385486057868</v>
      </c>
      <c r="Q31" s="81">
        <v>3.2272320094162388</v>
      </c>
      <c r="R31" s="81">
        <v>0</v>
      </c>
      <c r="S31" s="81">
        <v>4.3228309892735348</v>
      </c>
      <c r="T31" s="82"/>
      <c r="U31" s="81">
        <v>7232987</v>
      </c>
      <c r="V31" s="81">
        <v>1946</v>
      </c>
      <c r="W31" s="81">
        <v>159</v>
      </c>
      <c r="X31" s="81">
        <v>15878</v>
      </c>
      <c r="Y31" s="81">
        <v>16817</v>
      </c>
      <c r="Z31" s="81">
        <v>28933</v>
      </c>
      <c r="AA31" s="81">
        <v>10980</v>
      </c>
      <c r="AB31" s="81">
        <v>51881</v>
      </c>
      <c r="AC31" s="81">
        <v>0</v>
      </c>
      <c r="AD31" s="81">
        <v>4.3228309892735348</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1710</v>
      </c>
      <c r="B32" s="80">
        <v>5</v>
      </c>
      <c r="C32" s="80">
        <v>5</v>
      </c>
      <c r="D32" s="80">
        <v>1</v>
      </c>
      <c r="E32" s="80">
        <v>2008</v>
      </c>
      <c r="F32" s="80" t="s">
        <v>84</v>
      </c>
      <c r="G32" s="80" t="s">
        <v>1705</v>
      </c>
      <c r="H32" s="80" t="s">
        <v>1706</v>
      </c>
      <c r="I32" s="177"/>
      <c r="J32" s="81">
        <v>52.128802131100613</v>
      </c>
      <c r="K32" s="81">
        <v>3.4442562817143121</v>
      </c>
      <c r="L32" s="81">
        <v>14.74325336440382</v>
      </c>
      <c r="M32" s="81">
        <v>67.714148628277883</v>
      </c>
      <c r="N32" s="81">
        <v>53.397983459611254</v>
      </c>
      <c r="O32" s="81">
        <v>57.066420095886485</v>
      </c>
      <c r="P32" s="81">
        <v>55.143470898303008</v>
      </c>
      <c r="Q32" s="81">
        <v>3.1578008347861091</v>
      </c>
      <c r="R32" s="81">
        <v>0</v>
      </c>
      <c r="S32" s="81">
        <v>3.4007340958741739</v>
      </c>
      <c r="T32" s="82"/>
      <c r="U32" s="81">
        <v>7059209</v>
      </c>
      <c r="V32" s="81">
        <v>1946</v>
      </c>
      <c r="W32" s="81">
        <v>159</v>
      </c>
      <c r="X32" s="81">
        <v>15878</v>
      </c>
      <c r="Y32" s="81">
        <v>16912</v>
      </c>
      <c r="Z32" s="81">
        <v>29227</v>
      </c>
      <c r="AA32" s="81">
        <v>10811</v>
      </c>
      <c r="AB32" s="81">
        <v>51599</v>
      </c>
      <c r="AC32" s="81">
        <v>0</v>
      </c>
      <c r="AD32" s="81">
        <v>3.4007340958741739</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1711</v>
      </c>
      <c r="B33" s="80">
        <v>6</v>
      </c>
      <c r="C33" s="80">
        <v>6</v>
      </c>
      <c r="D33" s="80">
        <v>1</v>
      </c>
      <c r="E33" s="80">
        <v>2009</v>
      </c>
      <c r="F33" s="80" t="s">
        <v>85</v>
      </c>
      <c r="G33" s="80" t="s">
        <v>1705</v>
      </c>
      <c r="H33" s="80" t="s">
        <v>1706</v>
      </c>
      <c r="I33" s="177"/>
      <c r="J33" s="81">
        <v>43.468748642528112</v>
      </c>
      <c r="K33" s="81">
        <v>3.63547979862195</v>
      </c>
      <c r="L33" s="81">
        <v>15.577155187179201</v>
      </c>
      <c r="M33" s="81">
        <v>74.779977125886461</v>
      </c>
      <c r="N33" s="81">
        <v>52.866771185285529</v>
      </c>
      <c r="O33" s="81">
        <v>58.497668146014249</v>
      </c>
      <c r="P33" s="81">
        <v>52.774948962141444</v>
      </c>
      <c r="Q33" s="81">
        <v>3.002241612938517</v>
      </c>
      <c r="R33" s="81">
        <v>0</v>
      </c>
      <c r="S33" s="81">
        <v>3.0156362217896739</v>
      </c>
      <c r="T33" s="82"/>
      <c r="U33" s="81">
        <v>5251190</v>
      </c>
      <c r="V33" s="81">
        <v>2032</v>
      </c>
      <c r="W33" s="81">
        <v>242</v>
      </c>
      <c r="X33" s="81">
        <v>17078</v>
      </c>
      <c r="Y33" s="81">
        <v>17047</v>
      </c>
      <c r="Z33" s="81">
        <v>29572</v>
      </c>
      <c r="AA33" s="81">
        <v>10622</v>
      </c>
      <c r="AB33" s="81">
        <v>51498</v>
      </c>
      <c r="AC33" s="81">
        <v>0</v>
      </c>
      <c r="AD33" s="81">
        <v>3.0156362217896739</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45.164999999999999</v>
      </c>
      <c r="BJ33" s="81">
        <v>0</v>
      </c>
      <c r="BK33" s="81">
        <v>5.71</v>
      </c>
      <c r="BL33" s="81">
        <v>0</v>
      </c>
      <c r="BM33" s="82"/>
      <c r="BN33" s="81">
        <v>0</v>
      </c>
      <c r="BO33" s="81">
        <v>0</v>
      </c>
      <c r="BP33" s="81">
        <v>5</v>
      </c>
      <c r="BQ33" s="81">
        <v>0</v>
      </c>
      <c r="BR33" s="81">
        <v>2</v>
      </c>
      <c r="BS33" s="81">
        <v>0</v>
      </c>
      <c r="BT33"/>
      <c r="BU33" s="80"/>
      <c r="BV33" s="80"/>
      <c r="BW33" s="80"/>
      <c r="BX33" s="80"/>
      <c r="BY33" s="80"/>
      <c r="BZ33" s="80"/>
      <c r="CA33" s="80"/>
      <c r="CB33" s="80"/>
      <c r="CC33" s="80"/>
    </row>
    <row r="34" spans="1:81">
      <c r="A34" s="80" t="s">
        <v>1712</v>
      </c>
      <c r="B34" s="80">
        <v>7</v>
      </c>
      <c r="C34" s="80">
        <v>7</v>
      </c>
      <c r="D34" s="80">
        <v>1</v>
      </c>
      <c r="E34" s="80">
        <v>2010</v>
      </c>
      <c r="F34" s="80" t="s">
        <v>86</v>
      </c>
      <c r="G34" s="80" t="s">
        <v>1705</v>
      </c>
      <c r="H34" s="80" t="s">
        <v>1706</v>
      </c>
      <c r="I34" s="177"/>
      <c r="J34" s="81">
        <v>41.534001708566706</v>
      </c>
      <c r="K34" s="81">
        <v>3.9474739282756226</v>
      </c>
      <c r="L34" s="81">
        <v>14.803898628716292</v>
      </c>
      <c r="M34" s="81">
        <v>78.681415998891197</v>
      </c>
      <c r="N34" s="81">
        <v>60.829309842043173</v>
      </c>
      <c r="O34" s="81">
        <v>59.207657637377757</v>
      </c>
      <c r="P34" s="81">
        <v>53.148314751862145</v>
      </c>
      <c r="Q34" s="81">
        <v>3.127241462037853</v>
      </c>
      <c r="R34" s="81">
        <v>0</v>
      </c>
      <c r="S34" s="81">
        <v>4.2884040420816216</v>
      </c>
      <c r="T34" s="82"/>
      <c r="U34" s="81">
        <v>5508524</v>
      </c>
      <c r="V34" s="81">
        <v>2032</v>
      </c>
      <c r="W34" s="81">
        <v>242</v>
      </c>
      <c r="X34" s="81">
        <v>17078</v>
      </c>
      <c r="Y34" s="81">
        <v>17213</v>
      </c>
      <c r="Z34" s="81">
        <v>30070</v>
      </c>
      <c r="AA34" s="81">
        <v>10430</v>
      </c>
      <c r="AB34" s="81">
        <v>51400</v>
      </c>
      <c r="AC34" s="81">
        <v>0</v>
      </c>
      <c r="AD34" s="81">
        <v>4.2884040420816216</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54.566000000000003</v>
      </c>
      <c r="BJ34" s="81">
        <v>0</v>
      </c>
      <c r="BK34" s="81">
        <v>5.6760000000000002</v>
      </c>
      <c r="BL34" s="81">
        <v>0</v>
      </c>
      <c r="BM34" s="82"/>
      <c r="BN34" s="81">
        <v>0</v>
      </c>
      <c r="BO34" s="81">
        <v>0</v>
      </c>
      <c r="BP34" s="81">
        <v>4</v>
      </c>
      <c r="BQ34" s="81">
        <v>0</v>
      </c>
      <c r="BR34" s="81">
        <v>2</v>
      </c>
      <c r="BS34" s="81">
        <v>0</v>
      </c>
      <c r="BT34"/>
      <c r="BU34" s="80">
        <v>60.241999999999997</v>
      </c>
      <c r="BV34" s="80">
        <v>0</v>
      </c>
      <c r="BW34" s="80">
        <v>0</v>
      </c>
      <c r="BX34" s="80">
        <v>0</v>
      </c>
      <c r="BY34" s="80">
        <v>0</v>
      </c>
      <c r="BZ34" s="80">
        <v>0</v>
      </c>
      <c r="CA34" s="80">
        <v>0</v>
      </c>
      <c r="CB34" s="80">
        <v>0</v>
      </c>
      <c r="CC34" s="80">
        <v>0</v>
      </c>
    </row>
    <row r="35" spans="1:81">
      <c r="A35" s="80" t="s">
        <v>1713</v>
      </c>
      <c r="B35" s="80">
        <v>8</v>
      </c>
      <c r="C35" s="80">
        <v>8</v>
      </c>
      <c r="D35" s="80">
        <v>1</v>
      </c>
      <c r="E35" s="80">
        <v>2011</v>
      </c>
      <c r="F35" s="80" t="s">
        <v>87</v>
      </c>
      <c r="G35" s="80" t="s">
        <v>1705</v>
      </c>
      <c r="H35" s="80" t="s">
        <v>1706</v>
      </c>
      <c r="I35" s="177"/>
      <c r="J35" s="81">
        <v>38.592554590867913</v>
      </c>
      <c r="K35" s="81">
        <v>5.2743289133702156</v>
      </c>
      <c r="L35" s="81">
        <v>10.57576502066865</v>
      </c>
      <c r="M35" s="81">
        <v>93.847108967723159</v>
      </c>
      <c r="N35" s="81">
        <v>78.062279116285936</v>
      </c>
      <c r="O35" s="81">
        <v>58.397742129441347</v>
      </c>
      <c r="P35" s="81">
        <v>51.048287399548435</v>
      </c>
      <c r="Q35" s="81">
        <v>3.5852697961135993</v>
      </c>
      <c r="R35" s="81">
        <v>0</v>
      </c>
      <c r="S35" s="81">
        <v>3.8158226738303211</v>
      </c>
      <c r="T35" s="82"/>
      <c r="U35" s="81">
        <v>3935452</v>
      </c>
      <c r="V35" s="81">
        <v>2032</v>
      </c>
      <c r="W35" s="81">
        <v>242</v>
      </c>
      <c r="X35" s="81">
        <v>17078</v>
      </c>
      <c r="Y35" s="81">
        <v>17357</v>
      </c>
      <c r="Z35" s="81">
        <v>30303</v>
      </c>
      <c r="AA35" s="81">
        <v>10316</v>
      </c>
      <c r="AB35" s="81">
        <v>51088</v>
      </c>
      <c r="AC35" s="81">
        <v>0</v>
      </c>
      <c r="AD35" s="81">
        <v>3.8158226738303211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62.941000000000003</v>
      </c>
      <c r="BJ35" s="81">
        <v>0</v>
      </c>
      <c r="BK35" s="81">
        <v>5.6440000000000001</v>
      </c>
      <c r="BL35" s="81">
        <v>0</v>
      </c>
      <c r="BM35" s="82"/>
      <c r="BN35" s="81">
        <v>0</v>
      </c>
      <c r="BO35" s="81">
        <v>0</v>
      </c>
      <c r="BP35" s="81">
        <v>4</v>
      </c>
      <c r="BQ35" s="81">
        <v>0</v>
      </c>
      <c r="BR35" s="81">
        <v>2</v>
      </c>
      <c r="BS35" s="81">
        <v>0</v>
      </c>
      <c r="BT35"/>
      <c r="BU35" s="80">
        <v>68.584999999999994</v>
      </c>
      <c r="BV35" s="80">
        <v>0</v>
      </c>
      <c r="BW35" s="80">
        <v>0</v>
      </c>
      <c r="BX35" s="80">
        <v>0</v>
      </c>
      <c r="BY35" s="80">
        <v>0</v>
      </c>
      <c r="BZ35" s="80">
        <v>0</v>
      </c>
      <c r="CA35" s="80">
        <v>0</v>
      </c>
      <c r="CB35" s="80">
        <v>0</v>
      </c>
      <c r="CC35" s="80">
        <v>0</v>
      </c>
    </row>
    <row r="36" spans="1:81">
      <c r="A36" s="80" t="s">
        <v>1714</v>
      </c>
      <c r="B36" s="80">
        <v>9</v>
      </c>
      <c r="C36" s="80">
        <v>9</v>
      </c>
      <c r="D36" s="80">
        <v>1</v>
      </c>
      <c r="E36" s="80">
        <v>2012</v>
      </c>
      <c r="F36" s="80" t="s">
        <v>88</v>
      </c>
      <c r="G36" s="80" t="s">
        <v>1705</v>
      </c>
      <c r="H36" s="80" t="s">
        <v>1706</v>
      </c>
      <c r="I36" s="177"/>
      <c r="J36" s="81">
        <v>48.064582928559666</v>
      </c>
      <c r="K36" s="81">
        <v>5.1123000395799778</v>
      </c>
      <c r="L36" s="81">
        <v>10.616311007663581</v>
      </c>
      <c r="M36" s="81">
        <v>108.93050137870193</v>
      </c>
      <c r="N36" s="81">
        <v>81.864907461922201</v>
      </c>
      <c r="O36" s="81">
        <v>58.993602367048773</v>
      </c>
      <c r="P36" s="81">
        <v>50.990370139011588</v>
      </c>
      <c r="Q36" s="81">
        <v>3.8796030437934634</v>
      </c>
      <c r="R36" s="81">
        <v>0</v>
      </c>
      <c r="S36" s="81">
        <v>4.0046429359691977</v>
      </c>
      <c r="T36" s="82"/>
      <c r="U36" s="81">
        <v>4959505</v>
      </c>
      <c r="V36" s="81">
        <v>2032</v>
      </c>
      <c r="W36" s="81">
        <v>242</v>
      </c>
      <c r="X36" s="81">
        <v>17078</v>
      </c>
      <c r="Y36" s="81">
        <v>17564</v>
      </c>
      <c r="Z36" s="81">
        <v>30855</v>
      </c>
      <c r="AA36" s="81">
        <v>10246</v>
      </c>
      <c r="AB36" s="81">
        <v>50882</v>
      </c>
      <c r="AC36" s="81">
        <v>0</v>
      </c>
      <c r="AD36" s="81">
        <v>4.0046429359691977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77.858999999999995</v>
      </c>
      <c r="BJ36" s="81">
        <v>0</v>
      </c>
      <c r="BK36" s="81">
        <v>7.2360000000000007</v>
      </c>
      <c r="BL36" s="81">
        <v>0</v>
      </c>
      <c r="BM36" s="82"/>
      <c r="BN36" s="81">
        <v>0</v>
      </c>
      <c r="BO36" s="81">
        <v>0</v>
      </c>
      <c r="BP36" s="81">
        <v>4</v>
      </c>
      <c r="BQ36" s="81">
        <v>0</v>
      </c>
      <c r="BR36" s="81">
        <v>2</v>
      </c>
      <c r="BS36" s="81">
        <v>0</v>
      </c>
      <c r="BT36"/>
      <c r="BU36" s="80">
        <v>85.094999999999999</v>
      </c>
      <c r="BV36" s="80">
        <v>0</v>
      </c>
      <c r="BW36" s="80">
        <v>0</v>
      </c>
      <c r="BX36" s="80">
        <v>0</v>
      </c>
      <c r="BY36" s="80">
        <v>0</v>
      </c>
      <c r="BZ36" s="80">
        <v>0</v>
      </c>
      <c r="CA36" s="80">
        <v>0</v>
      </c>
      <c r="CB36" s="80">
        <v>0</v>
      </c>
      <c r="CC36" s="80">
        <v>0</v>
      </c>
    </row>
    <row r="37" spans="1:81">
      <c r="A37" s="80" t="s">
        <v>1715</v>
      </c>
      <c r="B37" s="80">
        <v>10</v>
      </c>
      <c r="C37" s="80">
        <v>10</v>
      </c>
      <c r="D37" s="80">
        <v>1</v>
      </c>
      <c r="E37" s="80">
        <v>2013</v>
      </c>
      <c r="F37" s="80" t="s">
        <v>89</v>
      </c>
      <c r="G37" s="80" t="s">
        <v>1705</v>
      </c>
      <c r="H37" s="80" t="s">
        <v>1706</v>
      </c>
      <c r="I37" s="177"/>
      <c r="J37" s="81">
        <v>65.630705643060821</v>
      </c>
      <c r="K37" s="81">
        <v>4.227489999777907</v>
      </c>
      <c r="L37" s="81">
        <v>8.406040352757703</v>
      </c>
      <c r="M37" s="81">
        <v>117.0877549659572</v>
      </c>
      <c r="N37" s="81">
        <v>92.766649623520138</v>
      </c>
      <c r="O37" s="81">
        <v>57.330606620526233</v>
      </c>
      <c r="P37" s="81">
        <v>50.388233542569218</v>
      </c>
      <c r="Q37" s="81">
        <v>3.9211865703268813</v>
      </c>
      <c r="R37" s="81">
        <v>0</v>
      </c>
      <c r="S37" s="81">
        <v>3.8583998106063939</v>
      </c>
      <c r="T37" s="82"/>
      <c r="U37" s="81">
        <v>5928813</v>
      </c>
      <c r="V37" s="81">
        <v>2032</v>
      </c>
      <c r="W37" s="81">
        <v>242</v>
      </c>
      <c r="X37" s="81">
        <v>17078</v>
      </c>
      <c r="Y37" s="81">
        <v>17623</v>
      </c>
      <c r="Z37" s="81">
        <v>31324</v>
      </c>
      <c r="AA37" s="81">
        <v>10087</v>
      </c>
      <c r="AB37" s="81">
        <v>50690</v>
      </c>
      <c r="AC37" s="81">
        <v>0</v>
      </c>
      <c r="AD37" s="81">
        <v>3.8583998106063939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86.866</v>
      </c>
      <c r="BJ37" s="81">
        <v>0</v>
      </c>
      <c r="BK37" s="81">
        <v>8.1189999999999998</v>
      </c>
      <c r="BL37" s="81">
        <v>0</v>
      </c>
      <c r="BM37" s="82"/>
      <c r="BN37" s="81">
        <v>0</v>
      </c>
      <c r="BO37" s="81">
        <v>0</v>
      </c>
      <c r="BP37" s="81">
        <v>4</v>
      </c>
      <c r="BQ37" s="81">
        <v>0</v>
      </c>
      <c r="BR37" s="81">
        <v>2</v>
      </c>
      <c r="BS37" s="81">
        <v>0</v>
      </c>
      <c r="BT37"/>
      <c r="BU37" s="80">
        <v>94.984999999999999</v>
      </c>
      <c r="BV37" s="80">
        <v>0</v>
      </c>
      <c r="BW37" s="80">
        <v>0</v>
      </c>
      <c r="BX37" s="80">
        <v>0</v>
      </c>
      <c r="BY37" s="80">
        <v>0</v>
      </c>
      <c r="BZ37" s="80">
        <v>0</v>
      </c>
      <c r="CA37" s="80">
        <v>0</v>
      </c>
      <c r="CB37" s="80">
        <v>0</v>
      </c>
      <c r="CC37" s="80">
        <v>0</v>
      </c>
    </row>
    <row r="38" spans="1:81">
      <c r="A38" s="80" t="s">
        <v>1716</v>
      </c>
      <c r="B38" s="80">
        <v>11</v>
      </c>
      <c r="C38" s="80">
        <v>11</v>
      </c>
      <c r="D38" s="80">
        <v>1</v>
      </c>
      <c r="E38" s="80">
        <v>2014</v>
      </c>
      <c r="F38" s="80" t="s">
        <v>90</v>
      </c>
      <c r="G38" s="80" t="s">
        <v>1705</v>
      </c>
      <c r="H38" s="80" t="s">
        <v>1706</v>
      </c>
      <c r="I38" s="177"/>
      <c r="J38" s="81">
        <v>74.030057231709549</v>
      </c>
      <c r="K38" s="81">
        <v>4.1188911592399728</v>
      </c>
      <c r="L38" s="81">
        <v>10.659879680242982</v>
      </c>
      <c r="M38" s="81">
        <v>104.68270958354564</v>
      </c>
      <c r="N38" s="81">
        <v>82.054431386630313</v>
      </c>
      <c r="O38" s="81">
        <v>55.638380518277536</v>
      </c>
      <c r="P38" s="81">
        <v>50.906395616650805</v>
      </c>
      <c r="Q38" s="81">
        <v>3.7376346976246175</v>
      </c>
      <c r="R38" s="81">
        <v>0</v>
      </c>
      <c r="S38" s="81">
        <v>3.6485336444501657</v>
      </c>
      <c r="T38" s="82"/>
      <c r="U38" s="81">
        <v>7048039</v>
      </c>
      <c r="V38" s="81">
        <v>1717</v>
      </c>
      <c r="W38" s="81">
        <v>200</v>
      </c>
      <c r="X38" s="81">
        <v>17317</v>
      </c>
      <c r="Y38" s="81">
        <v>17709</v>
      </c>
      <c r="Z38" s="81">
        <v>32017</v>
      </c>
      <c r="AA38" s="81">
        <v>10138</v>
      </c>
      <c r="AB38" s="81">
        <v>50359</v>
      </c>
      <c r="AC38" s="81">
        <v>0</v>
      </c>
      <c r="AD38" s="81">
        <v>3.6485336444501657</v>
      </c>
      <c r="AE38" s="82"/>
      <c r="AF38" s="81">
        <v>82867200.04009968</v>
      </c>
      <c r="AG38" s="81">
        <v>3220991.370683731</v>
      </c>
      <c r="AH38" s="81">
        <v>2488023.5131803141</v>
      </c>
      <c r="AI38" s="81">
        <v>123183238.43346925</v>
      </c>
      <c r="AJ38" s="81">
        <v>111120935.86333619</v>
      </c>
      <c r="AK38" s="81">
        <v>0</v>
      </c>
      <c r="AL38" s="81">
        <v>0</v>
      </c>
      <c r="AM38" s="81">
        <v>6913538.1746374499</v>
      </c>
      <c r="AN38" s="81">
        <v>0</v>
      </c>
      <c r="AO38" s="81">
        <v>0</v>
      </c>
      <c r="AP38" s="82"/>
      <c r="AQ38" s="81">
        <v>1626</v>
      </c>
      <c r="AR38" s="81">
        <v>343</v>
      </c>
      <c r="AS38" s="81">
        <v>0</v>
      </c>
      <c r="AT38" s="81">
        <v>0</v>
      </c>
      <c r="AU38" s="81">
        <v>0</v>
      </c>
      <c r="AV38" s="81">
        <v>0</v>
      </c>
      <c r="AW38" s="81" t="s">
        <v>564</v>
      </c>
      <c r="AX38" s="82"/>
      <c r="AY38" s="81">
        <v>7169.58</v>
      </c>
      <c r="AZ38" s="81">
        <v>14049.98</v>
      </c>
      <c r="BA38" s="81">
        <v>0</v>
      </c>
      <c r="BB38" s="81">
        <v>0</v>
      </c>
      <c r="BC38" s="81">
        <v>0</v>
      </c>
      <c r="BD38" s="81">
        <v>0</v>
      </c>
      <c r="BE38" s="81" t="s">
        <v>564</v>
      </c>
      <c r="BF38" s="82"/>
      <c r="BG38" s="81">
        <v>0</v>
      </c>
      <c r="BH38" s="81">
        <v>0</v>
      </c>
      <c r="BI38" s="81">
        <v>83.825999999999993</v>
      </c>
      <c r="BJ38" s="81">
        <v>0</v>
      </c>
      <c r="BK38" s="81">
        <v>7.7629999999999999</v>
      </c>
      <c r="BL38" s="81">
        <v>0</v>
      </c>
      <c r="BM38" s="82"/>
      <c r="BN38" s="81">
        <v>0</v>
      </c>
      <c r="BO38" s="81">
        <v>0</v>
      </c>
      <c r="BP38" s="81">
        <v>4</v>
      </c>
      <c r="BQ38" s="81">
        <v>0</v>
      </c>
      <c r="BR38" s="81">
        <v>2</v>
      </c>
      <c r="BS38" s="81">
        <v>0</v>
      </c>
      <c r="BT38"/>
      <c r="BU38" s="80">
        <v>91.588999999999999</v>
      </c>
      <c r="BV38" s="80">
        <v>0</v>
      </c>
      <c r="BW38" s="80">
        <v>0</v>
      </c>
      <c r="BX38" s="80">
        <v>0</v>
      </c>
      <c r="BY38" s="80">
        <v>0</v>
      </c>
      <c r="BZ38" s="80">
        <v>0</v>
      </c>
      <c r="CA38" s="80">
        <v>0</v>
      </c>
      <c r="CB38" s="80">
        <v>0</v>
      </c>
      <c r="CC38" s="80">
        <v>0</v>
      </c>
    </row>
    <row r="39" spans="1:81">
      <c r="A39" s="80" t="s">
        <v>1717</v>
      </c>
      <c r="B39" s="80">
        <v>12</v>
      </c>
      <c r="C39" s="80">
        <v>12</v>
      </c>
      <c r="D39" s="80">
        <v>1</v>
      </c>
      <c r="E39" s="80">
        <v>2015</v>
      </c>
      <c r="F39" s="80" t="s">
        <v>91</v>
      </c>
      <c r="G39" s="80" t="s">
        <v>1705</v>
      </c>
      <c r="H39" s="80" t="s">
        <v>1706</v>
      </c>
      <c r="I39" s="177"/>
      <c r="J39" s="81">
        <v>62.439820546600991</v>
      </c>
      <c r="K39" s="81">
        <v>3.8636885302389143</v>
      </c>
      <c r="L39" s="81">
        <v>13.206350242249927</v>
      </c>
      <c r="M39" s="81">
        <v>82.401177649766055</v>
      </c>
      <c r="N39" s="81">
        <v>73.081392088743755</v>
      </c>
      <c r="O39" s="81">
        <v>55.291601223682683</v>
      </c>
      <c r="P39" s="81">
        <v>49.524290889223941</v>
      </c>
      <c r="Q39" s="81">
        <v>3.6303317666149812</v>
      </c>
      <c r="R39" s="81">
        <v>0</v>
      </c>
      <c r="S39" s="81">
        <v>5.2736258400798137</v>
      </c>
      <c r="T39" s="82"/>
      <c r="U39" s="81">
        <v>7227989</v>
      </c>
      <c r="V39" s="81">
        <v>1717</v>
      </c>
      <c r="W39" s="81">
        <v>200</v>
      </c>
      <c r="X39" s="81">
        <v>17317</v>
      </c>
      <c r="Y39" s="81">
        <v>17786</v>
      </c>
      <c r="Z39" s="81">
        <v>32124</v>
      </c>
      <c r="AA39" s="81">
        <v>9855</v>
      </c>
      <c r="AB39" s="81">
        <v>49965</v>
      </c>
      <c r="AC39" s="81">
        <v>0</v>
      </c>
      <c r="AD39" s="81">
        <v>5.2736258400798137</v>
      </c>
      <c r="AE39" s="82"/>
      <c r="AF39" s="81">
        <v>72613131.639974311</v>
      </c>
      <c r="AG39" s="81">
        <v>2961184.8947591349</v>
      </c>
      <c r="AH39" s="81">
        <v>3355115.5220000669</v>
      </c>
      <c r="AI39" s="81">
        <v>112831539.75299916</v>
      </c>
      <c r="AJ39" s="81">
        <v>111768990.04312672</v>
      </c>
      <c r="AK39" s="81">
        <v>0</v>
      </c>
      <c r="AL39" s="81">
        <v>0</v>
      </c>
      <c r="AM39" s="81">
        <v>6847493.6547080297</v>
      </c>
      <c r="AN39" s="81">
        <v>0</v>
      </c>
      <c r="AO39" s="81">
        <v>0</v>
      </c>
      <c r="AP39" s="82"/>
      <c r="AQ39" s="81">
        <v>1712</v>
      </c>
      <c r="AR39" s="81">
        <v>425</v>
      </c>
      <c r="AS39" s="81">
        <v>0</v>
      </c>
      <c r="AT39" s="81">
        <v>0</v>
      </c>
      <c r="AU39" s="81">
        <v>0</v>
      </c>
      <c r="AV39" s="81">
        <v>0</v>
      </c>
      <c r="AW39" s="81" t="s">
        <v>564</v>
      </c>
      <c r="AX39" s="82"/>
      <c r="AY39" s="81">
        <v>7682.09</v>
      </c>
      <c r="AZ39" s="81">
        <v>27322.68</v>
      </c>
      <c r="BA39" s="81">
        <v>0</v>
      </c>
      <c r="BB39" s="81">
        <v>0</v>
      </c>
      <c r="BC39" s="81">
        <v>0</v>
      </c>
      <c r="BD39" s="81">
        <v>0</v>
      </c>
      <c r="BE39" s="81" t="s">
        <v>564</v>
      </c>
      <c r="BF39" s="82"/>
      <c r="BG39" s="81">
        <v>0</v>
      </c>
      <c r="BH39" s="81">
        <v>0</v>
      </c>
      <c r="BI39" s="81">
        <v>73.813000000000002</v>
      </c>
      <c r="BJ39" s="81">
        <v>0</v>
      </c>
      <c r="BK39" s="81">
        <v>3.3359999999999999</v>
      </c>
      <c r="BL39" s="81">
        <v>0</v>
      </c>
      <c r="BM39" s="82"/>
      <c r="BN39" s="81">
        <v>0</v>
      </c>
      <c r="BO39" s="81">
        <v>0</v>
      </c>
      <c r="BP39" s="81">
        <v>4</v>
      </c>
      <c r="BQ39" s="81">
        <v>0</v>
      </c>
      <c r="BR39" s="81">
        <v>1</v>
      </c>
      <c r="BS39" s="81">
        <v>0</v>
      </c>
      <c r="BT39"/>
      <c r="BU39" s="80">
        <v>77.149000000000001</v>
      </c>
      <c r="BV39" s="80">
        <v>0</v>
      </c>
      <c r="BW39" s="80">
        <v>0</v>
      </c>
      <c r="BX39" s="80">
        <v>0</v>
      </c>
      <c r="BY39" s="80">
        <v>0</v>
      </c>
      <c r="BZ39" s="80">
        <v>0</v>
      </c>
      <c r="CA39" s="80">
        <v>0</v>
      </c>
      <c r="CB39" s="80">
        <v>0</v>
      </c>
      <c r="CC39" s="80">
        <v>0</v>
      </c>
    </row>
    <row r="40" spans="1:81">
      <c r="A40" s="80" t="s">
        <v>1718</v>
      </c>
      <c r="B40" s="80">
        <v>13</v>
      </c>
      <c r="C40" s="80">
        <v>13</v>
      </c>
      <c r="D40" s="80">
        <v>1</v>
      </c>
      <c r="E40" s="80">
        <v>2016</v>
      </c>
      <c r="F40" s="80" t="s">
        <v>92</v>
      </c>
      <c r="G40" s="80" t="s">
        <v>1705</v>
      </c>
      <c r="H40" s="80" t="s">
        <v>1706</v>
      </c>
      <c r="I40" s="177"/>
      <c r="J40" s="81">
        <v>55.701675863827873</v>
      </c>
      <c r="K40" s="81">
        <v>3.6880480781340741</v>
      </c>
      <c r="L40" s="81">
        <v>21.801891465893174</v>
      </c>
      <c r="M40" s="81">
        <v>67.606750184594816</v>
      </c>
      <c r="N40" s="81">
        <v>65.754779148117194</v>
      </c>
      <c r="O40" s="81">
        <v>55.028240614985762</v>
      </c>
      <c r="P40" s="81">
        <v>47.367680135157947</v>
      </c>
      <c r="Q40" s="81">
        <v>3.5085753514857778</v>
      </c>
      <c r="R40" s="81">
        <v>0</v>
      </c>
      <c r="S40" s="81">
        <v>6.8447321336299662</v>
      </c>
      <c r="T40" s="82"/>
      <c r="U40" s="81">
        <v>6490619</v>
      </c>
      <c r="V40" s="81">
        <v>1717</v>
      </c>
      <c r="W40" s="81">
        <v>200</v>
      </c>
      <c r="X40" s="81">
        <v>17317</v>
      </c>
      <c r="Y40" s="81">
        <v>17892</v>
      </c>
      <c r="Z40" s="81">
        <v>32364</v>
      </c>
      <c r="AA40" s="81">
        <v>9749</v>
      </c>
      <c r="AB40" s="81">
        <v>49674</v>
      </c>
      <c r="AC40" s="81">
        <v>0</v>
      </c>
      <c r="AD40" s="81">
        <v>6.8447321336299662</v>
      </c>
      <c r="AE40" s="82"/>
      <c r="AF40" s="81">
        <v>70748537.760343805</v>
      </c>
      <c r="AG40" s="81">
        <v>2770593.8872792549</v>
      </c>
      <c r="AH40" s="81">
        <v>23387840.92045632</v>
      </c>
      <c r="AI40" s="81">
        <v>107699409.0528902</v>
      </c>
      <c r="AJ40" s="81">
        <v>111273633.19852</v>
      </c>
      <c r="AK40" s="81">
        <v>0</v>
      </c>
      <c r="AL40" s="81">
        <v>0</v>
      </c>
      <c r="AM40" s="81">
        <v>6812902.1730039278</v>
      </c>
      <c r="AN40" s="81">
        <v>0</v>
      </c>
      <c r="AO40" s="81">
        <v>0</v>
      </c>
      <c r="AP40" s="82"/>
      <c r="AQ40" s="81">
        <v>1797</v>
      </c>
      <c r="AR40" s="81">
        <v>453</v>
      </c>
      <c r="AS40" s="81">
        <v>0</v>
      </c>
      <c r="AT40" s="81">
        <v>0</v>
      </c>
      <c r="AU40" s="81">
        <v>0</v>
      </c>
      <c r="AV40" s="81">
        <v>0</v>
      </c>
      <c r="AW40" s="81" t="s">
        <v>564</v>
      </c>
      <c r="AX40" s="82"/>
      <c r="AY40" s="81">
        <v>8186.65</v>
      </c>
      <c r="AZ40" s="81">
        <v>28496.28</v>
      </c>
      <c r="BA40" s="81">
        <v>0</v>
      </c>
      <c r="BB40" s="81">
        <v>0</v>
      </c>
      <c r="BC40" s="81">
        <v>0</v>
      </c>
      <c r="BD40" s="81">
        <v>0</v>
      </c>
      <c r="BE40" s="81" t="s">
        <v>564</v>
      </c>
      <c r="BF40" s="82"/>
      <c r="BG40" s="81">
        <v>0</v>
      </c>
      <c r="BH40" s="81">
        <v>0</v>
      </c>
      <c r="BI40" s="81">
        <v>69.129000000000005</v>
      </c>
      <c r="BJ40" s="81">
        <v>0</v>
      </c>
      <c r="BK40" s="81">
        <v>2.9590000000000001</v>
      </c>
      <c r="BL40" s="81">
        <v>0</v>
      </c>
      <c r="BM40" s="82"/>
      <c r="BN40" s="81">
        <v>0</v>
      </c>
      <c r="BO40" s="81">
        <v>0</v>
      </c>
      <c r="BP40" s="81">
        <v>4</v>
      </c>
      <c r="BQ40" s="81">
        <v>0</v>
      </c>
      <c r="BR40" s="81">
        <v>1</v>
      </c>
      <c r="BS40" s="81">
        <v>0</v>
      </c>
      <c r="BT40"/>
      <c r="BU40" s="80">
        <v>72.087999999999994</v>
      </c>
      <c r="BV40" s="80">
        <v>0</v>
      </c>
      <c r="BW40" s="80">
        <v>0</v>
      </c>
      <c r="BX40" s="80">
        <v>0</v>
      </c>
      <c r="BY40" s="80">
        <v>0</v>
      </c>
      <c r="BZ40" s="80">
        <v>0</v>
      </c>
      <c r="CA40" s="80">
        <v>0</v>
      </c>
      <c r="CB40" s="80">
        <v>0</v>
      </c>
      <c r="CC40" s="80">
        <v>0</v>
      </c>
    </row>
    <row r="41" spans="1:81">
      <c r="A41" s="80" t="s">
        <v>1719</v>
      </c>
      <c r="B41" s="80">
        <v>14</v>
      </c>
      <c r="C41" s="80">
        <v>14</v>
      </c>
      <c r="D41" s="80">
        <v>1</v>
      </c>
      <c r="E41" s="80">
        <v>2017</v>
      </c>
      <c r="F41" s="80" t="s">
        <v>71</v>
      </c>
      <c r="G41" s="80" t="s">
        <v>1705</v>
      </c>
      <c r="H41" s="80" t="s">
        <v>1706</v>
      </c>
      <c r="I41" s="177"/>
      <c r="J41" s="81">
        <v>55.109044879187223</v>
      </c>
      <c r="K41" s="81">
        <v>3.54816472873138</v>
      </c>
      <c r="L41" s="81">
        <v>11.376330998480435</v>
      </c>
      <c r="M41" s="81">
        <v>62.708964293505858</v>
      </c>
      <c r="N41" s="81">
        <v>67.247064039421176</v>
      </c>
      <c r="O41" s="81">
        <v>54.799329643115755</v>
      </c>
      <c r="P41" s="81">
        <v>47.043483077561049</v>
      </c>
      <c r="Q41" s="81">
        <v>3.3682469919496514</v>
      </c>
      <c r="R41" s="81">
        <v>0</v>
      </c>
      <c r="S41" s="81">
        <v>5.9923777327858119</v>
      </c>
      <c r="T41" s="82"/>
      <c r="U41" s="81">
        <v>6508191</v>
      </c>
      <c r="V41" s="81">
        <v>1717</v>
      </c>
      <c r="W41" s="81">
        <v>200</v>
      </c>
      <c r="X41" s="81">
        <v>17317</v>
      </c>
      <c r="Y41" s="81">
        <v>18039</v>
      </c>
      <c r="Z41" s="81">
        <v>32764</v>
      </c>
      <c r="AA41" s="81">
        <v>9744</v>
      </c>
      <c r="AB41" s="81">
        <v>49315</v>
      </c>
      <c r="AC41" s="81">
        <v>0</v>
      </c>
      <c r="AD41" s="81">
        <v>5.9923777327858119</v>
      </c>
      <c r="AE41" s="82"/>
      <c r="AF41" s="81">
        <v>74883709.194450125</v>
      </c>
      <c r="AG41" s="81">
        <v>2729533.5885637659</v>
      </c>
      <c r="AH41" s="81">
        <v>2447045.8281554799</v>
      </c>
      <c r="AI41" s="81">
        <v>106967178.90940259</v>
      </c>
      <c r="AJ41" s="81">
        <v>119710351.29060631</v>
      </c>
      <c r="AK41" s="81">
        <v>0</v>
      </c>
      <c r="AL41" s="81">
        <v>0</v>
      </c>
      <c r="AM41" s="81">
        <v>6774247.7944812858</v>
      </c>
      <c r="AN41" s="81">
        <v>0</v>
      </c>
      <c r="AO41" s="81">
        <v>0</v>
      </c>
      <c r="AP41" s="82"/>
      <c r="AQ41" s="81">
        <v>1863</v>
      </c>
      <c r="AR41" s="81">
        <v>473</v>
      </c>
      <c r="AS41" s="81">
        <v>0</v>
      </c>
      <c r="AT41" s="81">
        <v>0</v>
      </c>
      <c r="AU41" s="81">
        <v>0</v>
      </c>
      <c r="AV41" s="81">
        <v>0</v>
      </c>
      <c r="AW41" s="81" t="s">
        <v>564</v>
      </c>
      <c r="AX41" s="82"/>
      <c r="AY41" s="81">
        <v>8568.57</v>
      </c>
      <c r="AZ41" s="81">
        <v>29174.979999999989</v>
      </c>
      <c r="BA41" s="81">
        <v>0</v>
      </c>
      <c r="BB41" s="81">
        <v>0</v>
      </c>
      <c r="BC41" s="81">
        <v>0</v>
      </c>
      <c r="BD41" s="81">
        <v>0</v>
      </c>
      <c r="BE41" s="81" t="s">
        <v>564</v>
      </c>
      <c r="BF41" s="82"/>
      <c r="BG41" s="81">
        <v>0</v>
      </c>
      <c r="BH41" s="81">
        <v>0</v>
      </c>
      <c r="BI41" s="81">
        <v>67.361999999999995</v>
      </c>
      <c r="BJ41" s="81">
        <v>0</v>
      </c>
      <c r="BK41" s="81">
        <v>2.7330000000000001</v>
      </c>
      <c r="BL41" s="81">
        <v>0</v>
      </c>
      <c r="BM41" s="82"/>
      <c r="BN41" s="81">
        <v>0</v>
      </c>
      <c r="BO41" s="81">
        <v>0</v>
      </c>
      <c r="BP41" s="81">
        <v>4</v>
      </c>
      <c r="BQ41" s="81">
        <v>0</v>
      </c>
      <c r="BR41" s="81">
        <v>1</v>
      </c>
      <c r="BS41" s="81">
        <v>0</v>
      </c>
      <c r="BT41"/>
      <c r="BU41" s="80">
        <v>70.094999999999999</v>
      </c>
      <c r="BV41" s="80">
        <v>0</v>
      </c>
      <c r="BW41" s="80">
        <v>0</v>
      </c>
      <c r="BX41" s="80">
        <v>0</v>
      </c>
      <c r="BY41" s="80">
        <v>0</v>
      </c>
      <c r="BZ41" s="80">
        <v>0</v>
      </c>
      <c r="CA41" s="80">
        <v>0</v>
      </c>
      <c r="CB41" s="80">
        <v>0</v>
      </c>
      <c r="CC41" s="80">
        <v>0</v>
      </c>
    </row>
    <row r="42" spans="1:81">
      <c r="A42" s="80" t="s">
        <v>1720</v>
      </c>
      <c r="B42" s="80">
        <v>15</v>
      </c>
      <c r="C42" s="80">
        <v>15</v>
      </c>
      <c r="D42" s="80">
        <v>1</v>
      </c>
      <c r="E42" s="80">
        <v>2018</v>
      </c>
      <c r="F42" s="80" t="s">
        <v>93</v>
      </c>
      <c r="G42" s="80" t="s">
        <v>1705</v>
      </c>
      <c r="H42" s="80" t="s">
        <v>1706</v>
      </c>
      <c r="I42" s="177"/>
      <c r="J42" s="81">
        <v>43.147840107296332</v>
      </c>
      <c r="K42" s="81">
        <v>3.078921387023029</v>
      </c>
      <c r="L42" s="81">
        <v>10.595000320201716</v>
      </c>
      <c r="M42" s="81">
        <v>52.073757289008782</v>
      </c>
      <c r="N42" s="81">
        <v>42.255003495308799</v>
      </c>
      <c r="O42" s="81">
        <v>53.988039258955965</v>
      </c>
      <c r="P42" s="81">
        <v>46.470043607206982</v>
      </c>
      <c r="Q42" s="81">
        <v>3.1131408323219949</v>
      </c>
      <c r="R42" s="81">
        <v>0</v>
      </c>
      <c r="S42" s="81">
        <v>4.9699760900376031</v>
      </c>
      <c r="T42" s="82"/>
      <c r="U42" s="81">
        <v>6731948</v>
      </c>
      <c r="V42" s="81">
        <v>1717</v>
      </c>
      <c r="W42" s="81">
        <v>200</v>
      </c>
      <c r="X42" s="81">
        <v>17317</v>
      </c>
      <c r="Y42" s="81">
        <v>18292</v>
      </c>
      <c r="Z42" s="81">
        <v>32897</v>
      </c>
      <c r="AA42" s="81">
        <v>9722</v>
      </c>
      <c r="AB42" s="81">
        <v>49119</v>
      </c>
      <c r="AC42" s="81">
        <v>0</v>
      </c>
      <c r="AD42" s="81">
        <v>4.9699760900376031</v>
      </c>
      <c r="AE42" s="82"/>
      <c r="AF42" s="81">
        <v>67152122.202627838</v>
      </c>
      <c r="AG42" s="81">
        <v>2414077.0601379541</v>
      </c>
      <c r="AH42" s="81">
        <v>3059766.9877770301</v>
      </c>
      <c r="AI42" s="81">
        <v>100335309.35126559</v>
      </c>
      <c r="AJ42" s="81">
        <v>101846641.1813671</v>
      </c>
      <c r="AK42" s="81">
        <v>0</v>
      </c>
      <c r="AL42" s="81">
        <v>0</v>
      </c>
      <c r="AM42" s="81">
        <v>6761284.9070454808</v>
      </c>
      <c r="AN42" s="81">
        <v>0</v>
      </c>
      <c r="AO42" s="81">
        <v>0</v>
      </c>
      <c r="AP42" s="82"/>
      <c r="AQ42" s="81">
        <v>1950</v>
      </c>
      <c r="AR42" s="81">
        <v>535</v>
      </c>
      <c r="AS42" s="81">
        <v>0</v>
      </c>
      <c r="AT42" s="81">
        <v>0</v>
      </c>
      <c r="AU42" s="81">
        <v>0</v>
      </c>
      <c r="AV42" s="81">
        <v>0</v>
      </c>
      <c r="AW42" s="81" t="s">
        <v>564</v>
      </c>
      <c r="AX42" s="82"/>
      <c r="AY42" s="81">
        <v>9056.7400000000034</v>
      </c>
      <c r="AZ42" s="81">
        <v>33215.18</v>
      </c>
      <c r="BA42" s="81">
        <v>0</v>
      </c>
      <c r="BB42" s="81">
        <v>0</v>
      </c>
      <c r="BC42" s="81">
        <v>0</v>
      </c>
      <c r="BD42" s="81">
        <v>0</v>
      </c>
      <c r="BE42" s="81" t="s">
        <v>564</v>
      </c>
      <c r="BF42" s="82"/>
      <c r="BG42" s="81">
        <v>0</v>
      </c>
      <c r="BH42" s="81">
        <v>0</v>
      </c>
      <c r="BI42" s="81">
        <v>60.186999999999998</v>
      </c>
      <c r="BJ42" s="81">
        <v>0</v>
      </c>
      <c r="BK42" s="81">
        <v>2.577</v>
      </c>
      <c r="BL42" s="81">
        <v>0</v>
      </c>
      <c r="BM42" s="82"/>
      <c r="BN42" s="81">
        <v>0</v>
      </c>
      <c r="BO42" s="81">
        <v>0</v>
      </c>
      <c r="BP42" s="81">
        <v>4</v>
      </c>
      <c r="BQ42" s="81">
        <v>0</v>
      </c>
      <c r="BR42" s="81">
        <v>1</v>
      </c>
      <c r="BS42" s="81">
        <v>0</v>
      </c>
      <c r="BT42"/>
      <c r="BU42" s="80">
        <v>62.764000000000003</v>
      </c>
      <c r="BV42" s="80">
        <v>0</v>
      </c>
      <c r="BW42" s="80">
        <v>0</v>
      </c>
      <c r="BX42" s="80">
        <v>0</v>
      </c>
      <c r="BY42" s="80">
        <v>0</v>
      </c>
      <c r="BZ42" s="80">
        <v>0</v>
      </c>
      <c r="CA42" s="80">
        <v>0</v>
      </c>
      <c r="CB42" s="80">
        <v>0</v>
      </c>
      <c r="CC42" s="80">
        <v>0</v>
      </c>
    </row>
    <row r="43" spans="1:81">
      <c r="A43" s="80" t="s">
        <v>1721</v>
      </c>
      <c r="B43" s="80">
        <v>16</v>
      </c>
      <c r="C43" s="80">
        <v>16</v>
      </c>
      <c r="D43" s="80">
        <v>1</v>
      </c>
      <c r="E43" s="80">
        <v>2019</v>
      </c>
      <c r="F43" s="80" t="s">
        <v>73</v>
      </c>
      <c r="G43" s="80" t="s">
        <v>1705</v>
      </c>
      <c r="H43" s="80" t="s">
        <v>1706</v>
      </c>
      <c r="I43" s="177"/>
      <c r="J43" s="81">
        <v>42.470966940930232</v>
      </c>
      <c r="K43" s="81">
        <v>2.900811728861274</v>
      </c>
      <c r="L43" s="81">
        <v>10.77838098537168</v>
      </c>
      <c r="M43" s="81">
        <v>66.19312416503108</v>
      </c>
      <c r="N43" s="81">
        <v>52.829365299616526</v>
      </c>
      <c r="O43" s="81">
        <v>53.074062699408763</v>
      </c>
      <c r="P43" s="81">
        <v>46.714518536624468</v>
      </c>
      <c r="Q43" s="81">
        <v>3.0147212227903553</v>
      </c>
      <c r="R43" s="81">
        <v>0</v>
      </c>
      <c r="S43" s="81">
        <v>5.7788992826879495</v>
      </c>
      <c r="T43" s="82"/>
      <c r="U43" s="81">
        <v>6780565</v>
      </c>
      <c r="V43" s="81">
        <v>1717</v>
      </c>
      <c r="W43" s="81">
        <v>200</v>
      </c>
      <c r="X43" s="81">
        <v>17317</v>
      </c>
      <c r="Y43" s="81">
        <v>18499</v>
      </c>
      <c r="Z43" s="81">
        <v>33228</v>
      </c>
      <c r="AA43" s="81">
        <v>9700</v>
      </c>
      <c r="AB43" s="81">
        <v>48854</v>
      </c>
      <c r="AC43" s="81">
        <v>0</v>
      </c>
      <c r="AD43" s="81">
        <v>5.7788992826879504</v>
      </c>
      <c r="AE43" s="82"/>
      <c r="AF43" s="81">
        <v>63155123.317057773</v>
      </c>
      <c r="AG43" s="81">
        <v>2339854.4195895609</v>
      </c>
      <c r="AH43" s="81">
        <v>3194093.3398671402</v>
      </c>
      <c r="AI43" s="81">
        <v>112295414.9033625</v>
      </c>
      <c r="AJ43" s="81">
        <v>110997377.67152481</v>
      </c>
      <c r="AK43" s="81">
        <v>0</v>
      </c>
      <c r="AL43" s="81">
        <v>0</v>
      </c>
      <c r="AM43" s="81">
        <v>6653547.0272849044</v>
      </c>
      <c r="AN43" s="81">
        <v>0</v>
      </c>
      <c r="AO43" s="81">
        <v>0</v>
      </c>
      <c r="AP43" s="82"/>
      <c r="AQ43" s="81">
        <v>2054</v>
      </c>
      <c r="AR43" s="81">
        <v>563</v>
      </c>
      <c r="AS43" s="81">
        <v>0</v>
      </c>
      <c r="AT43" s="81">
        <v>0</v>
      </c>
      <c r="AU43" s="81">
        <v>0</v>
      </c>
      <c r="AV43" s="81">
        <v>0</v>
      </c>
      <c r="AW43" s="81" t="s">
        <v>564</v>
      </c>
      <c r="AX43" s="82"/>
      <c r="AY43" s="81">
        <v>9625.9399999999987</v>
      </c>
      <c r="AZ43" s="81">
        <v>34381.280000000021</v>
      </c>
      <c r="BA43" s="81">
        <v>0</v>
      </c>
      <c r="BB43" s="81">
        <v>0</v>
      </c>
      <c r="BC43" s="81">
        <v>0</v>
      </c>
      <c r="BD43" s="81">
        <v>0</v>
      </c>
      <c r="BE43" s="81" t="s">
        <v>564</v>
      </c>
      <c r="BF43" s="82"/>
      <c r="BG43" s="81">
        <v>0</v>
      </c>
      <c r="BH43" s="81">
        <v>0</v>
      </c>
      <c r="BI43" s="81">
        <v>21.678999999999998</v>
      </c>
      <c r="BJ43" s="81">
        <v>0</v>
      </c>
      <c r="BK43" s="81">
        <v>1.786</v>
      </c>
      <c r="BL43" s="81">
        <v>0</v>
      </c>
      <c r="BM43" s="82"/>
      <c r="BN43" s="81">
        <v>0</v>
      </c>
      <c r="BO43" s="81">
        <v>0</v>
      </c>
      <c r="BP43" s="81">
        <v>3</v>
      </c>
      <c r="BQ43" s="81">
        <v>0</v>
      </c>
      <c r="BR43" s="81">
        <v>1</v>
      </c>
      <c r="BS43" s="81">
        <v>0</v>
      </c>
      <c r="BT43"/>
      <c r="BU43" s="80">
        <v>23.465</v>
      </c>
      <c r="BV43" s="80">
        <v>0</v>
      </c>
      <c r="BW43" s="80">
        <v>0</v>
      </c>
      <c r="BX43" s="80">
        <v>0</v>
      </c>
      <c r="BY43" s="80">
        <v>0</v>
      </c>
      <c r="BZ43" s="80">
        <v>0</v>
      </c>
      <c r="CA43" s="80">
        <v>0</v>
      </c>
      <c r="CB43" s="80">
        <v>0</v>
      </c>
      <c r="CC43" s="80">
        <v>0</v>
      </c>
    </row>
    <row r="44" spans="1:81">
      <c r="A44" s="80" t="s">
        <v>1722</v>
      </c>
      <c r="B44" s="80">
        <v>17</v>
      </c>
      <c r="C44" s="80">
        <v>17</v>
      </c>
      <c r="D44" s="80">
        <v>1</v>
      </c>
      <c r="E44" s="80">
        <v>2020</v>
      </c>
      <c r="F44" s="80" t="s">
        <v>218</v>
      </c>
      <c r="G44" s="80" t="s">
        <v>1705</v>
      </c>
      <c r="H44" s="80" t="s">
        <v>1706</v>
      </c>
      <c r="I44" s="177"/>
      <c r="J44" s="81">
        <v>44.936287522538457</v>
      </c>
      <c r="K44" s="81">
        <v>3.2589649840905031</v>
      </c>
      <c r="L44" s="81">
        <v>10.897591833760746</v>
      </c>
      <c r="M44" s="81">
        <v>57.751773794990001</v>
      </c>
      <c r="N44" s="81">
        <v>51.854046316885444</v>
      </c>
      <c r="O44" s="81">
        <v>46.71450236870637</v>
      </c>
      <c r="P44" s="81">
        <v>43.434910481096871</v>
      </c>
      <c r="Q44" s="81">
        <v>2.8677917504657562</v>
      </c>
      <c r="R44" s="81">
        <v>0</v>
      </c>
      <c r="S44" s="81">
        <v>5.7687614609573314</v>
      </c>
      <c r="T44" s="82"/>
      <c r="U44" s="81">
        <v>6891894</v>
      </c>
      <c r="V44" s="81">
        <v>1662</v>
      </c>
      <c r="W44" s="81">
        <v>328</v>
      </c>
      <c r="X44" s="81">
        <v>17060</v>
      </c>
      <c r="Y44" s="81">
        <v>18729</v>
      </c>
      <c r="Z44" s="81">
        <v>33381</v>
      </c>
      <c r="AA44" s="81">
        <v>9799</v>
      </c>
      <c r="AB44" s="81">
        <v>48637</v>
      </c>
      <c r="AC44" s="81">
        <v>0</v>
      </c>
      <c r="AD44" s="81">
        <v>5.7687614609573314</v>
      </c>
      <c r="AE44" s="82"/>
      <c r="AF44" s="81">
        <v>65930396.18850641</v>
      </c>
      <c r="AG44" s="81">
        <v>2398808.513749009</v>
      </c>
      <c r="AH44" s="81">
        <v>2694766.1515731527</v>
      </c>
      <c r="AI44" s="81">
        <v>93199036.548470169</v>
      </c>
      <c r="AJ44" s="81">
        <v>106842122.30742879</v>
      </c>
      <c r="AK44" s="81"/>
      <c r="AL44" s="81"/>
      <c r="AM44" s="81">
        <v>6347668.8683404876</v>
      </c>
      <c r="AN44" s="81"/>
      <c r="AO44" s="81"/>
      <c r="AP44" s="82"/>
      <c r="AQ44" s="81">
        <v>2127</v>
      </c>
      <c r="AR44" s="81">
        <v>614</v>
      </c>
      <c r="AS44" s="81">
        <v>0</v>
      </c>
      <c r="AT44" s="81">
        <v>0</v>
      </c>
      <c r="AU44" s="81">
        <v>0</v>
      </c>
      <c r="AV44" s="81">
        <v>0</v>
      </c>
      <c r="AW44" s="81">
        <v>0</v>
      </c>
      <c r="AX44" s="82"/>
      <c r="AY44" s="81">
        <v>10084.009999999989</v>
      </c>
      <c r="AZ44" s="81">
        <v>55656.679999999949</v>
      </c>
      <c r="BA44" s="81">
        <v>0</v>
      </c>
      <c r="BB44" s="81">
        <v>0</v>
      </c>
      <c r="BC44" s="81">
        <v>0</v>
      </c>
      <c r="BD44" s="81">
        <v>0</v>
      </c>
      <c r="BE44" s="81">
        <v>0</v>
      </c>
      <c r="BF44" s="82"/>
      <c r="BG44" s="81">
        <v>0</v>
      </c>
      <c r="BH44" s="81">
        <v>0</v>
      </c>
      <c r="BI44" s="81">
        <v>45.728999999999999</v>
      </c>
      <c r="BJ44" s="81">
        <v>0</v>
      </c>
      <c r="BK44" s="81">
        <v>1.7989999999999999</v>
      </c>
      <c r="BL44" s="81">
        <v>0</v>
      </c>
      <c r="BM44" s="82"/>
      <c r="BN44" s="81">
        <v>0</v>
      </c>
      <c r="BO44" s="81">
        <v>0</v>
      </c>
      <c r="BP44" s="81">
        <v>4</v>
      </c>
      <c r="BQ44" s="81">
        <v>0</v>
      </c>
      <c r="BR44" s="81">
        <v>1</v>
      </c>
      <c r="BS44" s="81">
        <v>0</v>
      </c>
      <c r="BT44"/>
      <c r="BU44" s="80">
        <v>47.527999999999999</v>
      </c>
      <c r="BV44" s="80">
        <v>0</v>
      </c>
      <c r="BW44" s="80">
        <v>0</v>
      </c>
      <c r="BX44" s="80">
        <v>0</v>
      </c>
      <c r="BY44" s="80">
        <v>0</v>
      </c>
      <c r="BZ44" s="80">
        <v>0</v>
      </c>
      <c r="CA44" s="80">
        <v>0</v>
      </c>
      <c r="CB44" s="80">
        <v>0</v>
      </c>
      <c r="CC44" s="80">
        <v>0</v>
      </c>
    </row>
    <row r="45" spans="1:81">
      <c r="A45" s="80" t="s">
        <v>1723</v>
      </c>
      <c r="B45" s="80">
        <v>17</v>
      </c>
      <c r="C45" s="80">
        <v>18</v>
      </c>
      <c r="D45" s="80">
        <v>1</v>
      </c>
      <c r="E45" s="80">
        <v>2021</v>
      </c>
      <c r="F45" s="80" t="s">
        <v>75</v>
      </c>
      <c r="G45" s="174" t="s">
        <v>1705</v>
      </c>
      <c r="H45" s="80" t="s">
        <v>1706</v>
      </c>
      <c r="I45" s="177"/>
      <c r="J45" s="81">
        <v>36.355061717488773</v>
      </c>
      <c r="K45" s="81">
        <v>3.2413065539146357</v>
      </c>
      <c r="L45" s="81">
        <v>9.866186300959507</v>
      </c>
      <c r="M45" s="81">
        <v>49.813437973865156</v>
      </c>
      <c r="N45" s="81">
        <v>41.513536888442459</v>
      </c>
      <c r="O45" s="81">
        <v>44.996716039073824</v>
      </c>
      <c r="P45" s="81">
        <v>44.489317232508668</v>
      </c>
      <c r="Q45" s="81">
        <v>2.8732075793750242</v>
      </c>
      <c r="R45" s="81">
        <v>0</v>
      </c>
      <c r="S45" s="81">
        <v>4.5570772580851404</v>
      </c>
      <c r="T45" s="82"/>
      <c r="U45" s="81">
        <v>7341240</v>
      </c>
      <c r="V45" s="81">
        <v>1662</v>
      </c>
      <c r="W45" s="81">
        <v>328</v>
      </c>
      <c r="X45" s="81">
        <v>17060</v>
      </c>
      <c r="Y45" s="81">
        <v>18804</v>
      </c>
      <c r="Z45" s="81">
        <v>33108</v>
      </c>
      <c r="AA45" s="81">
        <v>9788</v>
      </c>
      <c r="AB45" s="81">
        <v>48151</v>
      </c>
      <c r="AC45" s="81">
        <v>0</v>
      </c>
      <c r="AD45" s="81">
        <v>4.5570772580851404</v>
      </c>
      <c r="AE45" s="82"/>
      <c r="AF45" s="81">
        <v>53544402.042506009</v>
      </c>
      <c r="AG45" s="81">
        <v>2510373.0436995956</v>
      </c>
      <c r="AH45" s="81">
        <v>2988509.7328510801</v>
      </c>
      <c r="AI45" s="81">
        <v>99290318.687879741</v>
      </c>
      <c r="AJ45" s="81">
        <v>102984650.38075238</v>
      </c>
      <c r="AK45" s="81">
        <v>0</v>
      </c>
      <c r="AL45" s="81">
        <v>0</v>
      </c>
      <c r="AM45" s="81">
        <v>6320487.461833518</v>
      </c>
      <c r="AN45" s="81">
        <v>0</v>
      </c>
      <c r="AO45" s="81">
        <v>0</v>
      </c>
      <c r="AP45" s="82"/>
      <c r="AQ45" s="81">
        <v>2203</v>
      </c>
      <c r="AR45" s="81">
        <v>623</v>
      </c>
      <c r="AS45" s="81">
        <v>0</v>
      </c>
      <c r="AT45" s="81">
        <v>0</v>
      </c>
      <c r="AU45" s="81">
        <v>0</v>
      </c>
      <c r="AV45" s="81">
        <v>0</v>
      </c>
      <c r="AW45" s="81"/>
      <c r="AX45" s="82"/>
      <c r="AY45" s="81">
        <v>10551.44999999999</v>
      </c>
      <c r="AZ45" s="81">
        <v>57586.179999999949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1724</v>
      </c>
      <c r="B46" s="80">
        <v>17</v>
      </c>
      <c r="C46" s="80">
        <v>19</v>
      </c>
      <c r="D46" s="80">
        <v>1</v>
      </c>
      <c r="E46" s="80">
        <v>2022</v>
      </c>
      <c r="F46" s="80" t="s">
        <v>568</v>
      </c>
      <c r="G46" s="174" t="s">
        <v>1705</v>
      </c>
      <c r="H46" s="80" t="s">
        <v>1706</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2347</v>
      </c>
      <c r="AR46" s="81">
        <v>627</v>
      </c>
      <c r="AS46" s="81">
        <v>0</v>
      </c>
      <c r="AT46" s="81">
        <v>0</v>
      </c>
      <c r="AU46" s="81">
        <v>0</v>
      </c>
      <c r="AV46" s="81">
        <v>0</v>
      </c>
      <c r="AW46" s="81"/>
      <c r="AX46" s="82"/>
      <c r="AY46" s="81">
        <v>11529.059999999969</v>
      </c>
      <c r="AZ46" s="81">
        <v>58422.279999999948</v>
      </c>
      <c r="BA46" s="81">
        <v>0</v>
      </c>
      <c r="BB46" s="81">
        <v>0</v>
      </c>
      <c r="BC46" s="81">
        <v>0</v>
      </c>
      <c r="BD46" s="81">
        <v>0</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1725</v>
      </c>
      <c r="B47" s="80">
        <v>358</v>
      </c>
      <c r="C47" s="80">
        <v>1</v>
      </c>
      <c r="D47" s="80">
        <v>22</v>
      </c>
      <c r="E47" s="80">
        <v>1990</v>
      </c>
      <c r="F47" s="80" t="s">
        <v>562</v>
      </c>
      <c r="G47" s="80" t="s">
        <v>1726</v>
      </c>
      <c r="H47" s="80" t="s">
        <v>1727</v>
      </c>
      <c r="I47" s="177"/>
      <c r="J47" s="81">
        <v>190.65805954811884</v>
      </c>
      <c r="K47" s="81">
        <v>8.8166499752170413</v>
      </c>
      <c r="L47" s="81">
        <v>4.5664404584020613</v>
      </c>
      <c r="M47" s="81">
        <v>42.723858021181982</v>
      </c>
      <c r="N47" s="81">
        <v>75.17541395983433</v>
      </c>
      <c r="O47" s="81">
        <v>54.058759666461427</v>
      </c>
      <c r="P47" s="81">
        <v>54.861579067872263</v>
      </c>
      <c r="Q47" s="81">
        <v>3.6860542359318695</v>
      </c>
      <c r="R47" s="81">
        <v>0</v>
      </c>
      <c r="S47" s="81">
        <v>3.3229299074340961</v>
      </c>
      <c r="T47" s="82"/>
      <c r="U47" s="81">
        <v>28384630</v>
      </c>
      <c r="V47" s="81">
        <v>2571</v>
      </c>
      <c r="W47" s="81">
        <v>65</v>
      </c>
      <c r="X47" s="81">
        <v>14703</v>
      </c>
      <c r="Y47" s="81">
        <v>18684</v>
      </c>
      <c r="Z47" s="81">
        <v>22235</v>
      </c>
      <c r="AA47" s="81">
        <v>13321</v>
      </c>
      <c r="AB47" s="81">
        <v>59849</v>
      </c>
      <c r="AC47" s="81">
        <v>0</v>
      </c>
      <c r="AD47" s="81">
        <v>3.3229299074340961</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1728</v>
      </c>
      <c r="B48" s="80">
        <v>359</v>
      </c>
      <c r="C48" s="80">
        <v>2</v>
      </c>
      <c r="D48" s="80">
        <v>22</v>
      </c>
      <c r="E48" s="80">
        <v>2005</v>
      </c>
      <c r="F48" s="80" t="s">
        <v>565</v>
      </c>
      <c r="G48" s="80" t="s">
        <v>1726</v>
      </c>
      <c r="H48" s="80" t="s">
        <v>1727</v>
      </c>
      <c r="I48" s="177"/>
      <c r="J48" s="81">
        <v>125.58177926909993</v>
      </c>
      <c r="K48" s="81">
        <v>5.2584866156330889</v>
      </c>
      <c r="L48" s="81">
        <v>0.29913568785183819</v>
      </c>
      <c r="M48" s="81">
        <v>61.980311446999821</v>
      </c>
      <c r="N48" s="81">
        <v>108.53060655949015</v>
      </c>
      <c r="O48" s="81">
        <v>71.286596336280326</v>
      </c>
      <c r="P48" s="81">
        <v>45.609978017870382</v>
      </c>
      <c r="Q48" s="81">
        <v>3.2242893327590516</v>
      </c>
      <c r="R48" s="81">
        <v>0</v>
      </c>
      <c r="S48" s="81">
        <v>7.0889821440000009</v>
      </c>
      <c r="T48" s="82"/>
      <c r="U48" s="81">
        <v>22628173</v>
      </c>
      <c r="V48" s="81">
        <v>2020</v>
      </c>
      <c r="W48" s="81">
        <v>4</v>
      </c>
      <c r="X48" s="81">
        <v>11375</v>
      </c>
      <c r="Y48" s="81">
        <v>20280</v>
      </c>
      <c r="Z48" s="81">
        <v>33930</v>
      </c>
      <c r="AA48" s="81">
        <v>9070</v>
      </c>
      <c r="AB48" s="81">
        <v>54728</v>
      </c>
      <c r="AC48" s="81">
        <v>0</v>
      </c>
      <c r="AD48" s="81">
        <v>7.0889821440000009</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1729</v>
      </c>
      <c r="B49" s="80">
        <v>360</v>
      </c>
      <c r="C49" s="80">
        <v>3</v>
      </c>
      <c r="D49" s="80">
        <v>22</v>
      </c>
      <c r="E49" s="80">
        <v>2006</v>
      </c>
      <c r="F49" s="80" t="s">
        <v>566</v>
      </c>
      <c r="G49" s="80" t="s">
        <v>1726</v>
      </c>
      <c r="H49" s="80" t="s">
        <v>1727</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1730</v>
      </c>
      <c r="B50" s="80">
        <v>361</v>
      </c>
      <c r="C50" s="80">
        <v>4</v>
      </c>
      <c r="D50" s="80">
        <v>22</v>
      </c>
      <c r="E50" s="80">
        <v>2007</v>
      </c>
      <c r="F50" s="80" t="s">
        <v>567</v>
      </c>
      <c r="G50" s="80" t="s">
        <v>1726</v>
      </c>
      <c r="H50" s="80" t="s">
        <v>1727</v>
      </c>
      <c r="I50" s="177"/>
      <c r="J50" s="81">
        <v>112.96650206494225</v>
      </c>
      <c r="K50" s="81">
        <v>4.4312627795756114</v>
      </c>
      <c r="L50" s="81">
        <v>0.55265983509525396</v>
      </c>
      <c r="M50" s="81">
        <v>63.187968803817824</v>
      </c>
      <c r="N50" s="81">
        <v>95.563988188019934</v>
      </c>
      <c r="O50" s="81">
        <v>68.200474359953745</v>
      </c>
      <c r="P50" s="81">
        <v>44.298899735114034</v>
      </c>
      <c r="Q50" s="81">
        <v>3.3524496812991034</v>
      </c>
      <c r="R50" s="81">
        <v>0</v>
      </c>
      <c r="S50" s="81">
        <v>5.7219815280000006</v>
      </c>
      <c r="T50" s="82"/>
      <c r="U50" s="81">
        <v>20823783</v>
      </c>
      <c r="V50" s="81">
        <v>1656</v>
      </c>
      <c r="W50" s="81">
        <v>9</v>
      </c>
      <c r="X50" s="81">
        <v>13531</v>
      </c>
      <c r="Y50" s="81">
        <v>20342</v>
      </c>
      <c r="Z50" s="81">
        <v>33745</v>
      </c>
      <c r="AA50" s="81">
        <v>8675</v>
      </c>
      <c r="AB50" s="81">
        <v>53894</v>
      </c>
      <c r="AC50" s="81">
        <v>0</v>
      </c>
      <c r="AD50" s="81">
        <v>5.7219815280000006</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1731</v>
      </c>
      <c r="B51" s="80">
        <v>362</v>
      </c>
      <c r="C51" s="80">
        <v>5</v>
      </c>
      <c r="D51" s="80">
        <v>22</v>
      </c>
      <c r="E51" s="80">
        <v>2008</v>
      </c>
      <c r="F51" s="80" t="s">
        <v>84</v>
      </c>
      <c r="G51" s="80" t="s">
        <v>1726</v>
      </c>
      <c r="H51" s="80" t="s">
        <v>1727</v>
      </c>
      <c r="I51" s="177"/>
      <c r="J51" s="81">
        <v>92.493754537020436</v>
      </c>
      <c r="K51" s="81">
        <v>3.2848315058025315</v>
      </c>
      <c r="L51" s="81">
        <v>0.50210428011096964</v>
      </c>
      <c r="M51" s="81">
        <v>68.356992152124604</v>
      </c>
      <c r="N51" s="81">
        <v>87.442224836928375</v>
      </c>
      <c r="O51" s="81">
        <v>65.520849185946659</v>
      </c>
      <c r="P51" s="81">
        <v>42.932438678292144</v>
      </c>
      <c r="Q51" s="81">
        <v>3.2858288846780166</v>
      </c>
      <c r="R51" s="81">
        <v>0</v>
      </c>
      <c r="S51" s="81">
        <v>7.9798954480000015</v>
      </c>
      <c r="T51" s="82"/>
      <c r="U51" s="81">
        <v>19785013</v>
      </c>
      <c r="V51" s="81">
        <v>1656</v>
      </c>
      <c r="W51" s="81">
        <v>9</v>
      </c>
      <c r="X51" s="81">
        <v>13531</v>
      </c>
      <c r="Y51" s="81">
        <v>20480</v>
      </c>
      <c r="Z51" s="81">
        <v>33557</v>
      </c>
      <c r="AA51" s="81">
        <v>8417</v>
      </c>
      <c r="AB51" s="81">
        <v>53691</v>
      </c>
      <c r="AC51" s="81">
        <v>0</v>
      </c>
      <c r="AD51" s="81">
        <v>7.9798954480000015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1732</v>
      </c>
      <c r="B52" s="80">
        <v>363</v>
      </c>
      <c r="C52" s="80">
        <v>6</v>
      </c>
      <c r="D52" s="80">
        <v>22</v>
      </c>
      <c r="E52" s="80">
        <v>2009</v>
      </c>
      <c r="F52" s="80" t="s">
        <v>85</v>
      </c>
      <c r="G52" s="80" t="s">
        <v>1726</v>
      </c>
      <c r="H52" s="80" t="s">
        <v>1727</v>
      </c>
      <c r="I52" s="177"/>
      <c r="J52" s="81">
        <v>87.064111213919091</v>
      </c>
      <c r="K52" s="81">
        <v>3.4406291538866443</v>
      </c>
      <c r="L52" s="81">
        <v>2.1626182056143457</v>
      </c>
      <c r="M52" s="81">
        <v>80.918928599329931</v>
      </c>
      <c r="N52" s="81">
        <v>88.253829498662881</v>
      </c>
      <c r="O52" s="81">
        <v>66.453762467780422</v>
      </c>
      <c r="P52" s="81">
        <v>40.641977265139992</v>
      </c>
      <c r="Q52" s="81">
        <v>3.1089856494698469</v>
      </c>
      <c r="R52" s="81">
        <v>0</v>
      </c>
      <c r="S52" s="81">
        <v>7.0215426400000007</v>
      </c>
      <c r="T52" s="82"/>
      <c r="U52" s="81">
        <v>13834678</v>
      </c>
      <c r="V52" s="81">
        <v>1662</v>
      </c>
      <c r="W52" s="81">
        <v>54</v>
      </c>
      <c r="X52" s="81">
        <v>16332</v>
      </c>
      <c r="Y52" s="81">
        <v>20511</v>
      </c>
      <c r="Z52" s="81">
        <v>33594</v>
      </c>
      <c r="AA52" s="81">
        <v>8180</v>
      </c>
      <c r="AB52" s="81">
        <v>53329</v>
      </c>
      <c r="AC52" s="81">
        <v>0</v>
      </c>
      <c r="AD52" s="81">
        <v>7.0215426400000007</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43</v>
      </c>
      <c r="BJ52" s="81">
        <v>0</v>
      </c>
      <c r="BK52" s="81">
        <v>0</v>
      </c>
      <c r="BL52" s="81">
        <v>0</v>
      </c>
      <c r="BM52" s="82"/>
      <c r="BN52" s="81">
        <v>0</v>
      </c>
      <c r="BO52" s="81">
        <v>0</v>
      </c>
      <c r="BP52" s="81">
        <v>4</v>
      </c>
      <c r="BQ52" s="81">
        <v>0</v>
      </c>
      <c r="BR52" s="81">
        <v>0</v>
      </c>
      <c r="BS52" s="81">
        <v>0</v>
      </c>
      <c r="BT52"/>
      <c r="BU52" s="80"/>
      <c r="BV52" s="80"/>
      <c r="BW52" s="80"/>
      <c r="BX52" s="80"/>
      <c r="BY52" s="80"/>
      <c r="BZ52" s="80"/>
      <c r="CA52" s="80"/>
      <c r="CB52" s="80"/>
      <c r="CC52" s="80"/>
    </row>
    <row r="53" spans="1:81">
      <c r="A53" s="80" t="s">
        <v>1733</v>
      </c>
      <c r="B53" s="80">
        <v>364</v>
      </c>
      <c r="C53" s="80">
        <v>7</v>
      </c>
      <c r="D53" s="80">
        <v>22</v>
      </c>
      <c r="E53" s="80">
        <v>2010</v>
      </c>
      <c r="F53" s="80" t="s">
        <v>86</v>
      </c>
      <c r="G53" s="80" t="s">
        <v>1726</v>
      </c>
      <c r="H53" s="80" t="s">
        <v>1727</v>
      </c>
      <c r="I53" s="177"/>
      <c r="J53" s="81">
        <v>82.389868032765847</v>
      </c>
      <c r="K53" s="81">
        <v>3.6859071990940055</v>
      </c>
      <c r="L53" s="81">
        <v>2.2022897610330157</v>
      </c>
      <c r="M53" s="81">
        <v>83.605219303130283</v>
      </c>
      <c r="N53" s="81">
        <v>93.76980797257005</v>
      </c>
      <c r="O53" s="81">
        <v>66.06172668412573</v>
      </c>
      <c r="P53" s="81">
        <v>40.521131247057312</v>
      </c>
      <c r="Q53" s="81">
        <v>3.2160697214653871</v>
      </c>
      <c r="R53" s="81">
        <v>0</v>
      </c>
      <c r="S53" s="81">
        <v>4.1050140053999993</v>
      </c>
      <c r="T53" s="82"/>
      <c r="U53" s="81">
        <v>15288093</v>
      </c>
      <c r="V53" s="81">
        <v>1662</v>
      </c>
      <c r="W53" s="81">
        <v>54</v>
      </c>
      <c r="X53" s="81">
        <v>16332</v>
      </c>
      <c r="Y53" s="81">
        <v>20477</v>
      </c>
      <c r="Z53" s="81">
        <v>33551</v>
      </c>
      <c r="AA53" s="81">
        <v>7952</v>
      </c>
      <c r="AB53" s="81">
        <v>52860</v>
      </c>
      <c r="AC53" s="81">
        <v>0</v>
      </c>
      <c r="AD53" s="81">
        <v>4.1050140053999993</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56.067999999999998</v>
      </c>
      <c r="BJ53" s="81">
        <v>0</v>
      </c>
      <c r="BK53" s="81">
        <v>0</v>
      </c>
      <c r="BL53" s="81">
        <v>0</v>
      </c>
      <c r="BM53" s="82"/>
      <c r="BN53" s="81">
        <v>0</v>
      </c>
      <c r="BO53" s="81">
        <v>0</v>
      </c>
      <c r="BP53" s="81">
        <v>4</v>
      </c>
      <c r="BQ53" s="81">
        <v>0</v>
      </c>
      <c r="BR53" s="81">
        <v>0</v>
      </c>
      <c r="BS53" s="81">
        <v>0</v>
      </c>
      <c r="BT53"/>
      <c r="BU53" s="80">
        <v>56.067999999999998</v>
      </c>
      <c r="BV53" s="80">
        <v>0</v>
      </c>
      <c r="BW53" s="80">
        <v>0</v>
      </c>
      <c r="BX53" s="80">
        <v>0</v>
      </c>
      <c r="BY53" s="80">
        <v>0</v>
      </c>
      <c r="BZ53" s="80">
        <v>0</v>
      </c>
      <c r="CA53" s="80">
        <v>0</v>
      </c>
      <c r="CB53" s="80">
        <v>0</v>
      </c>
      <c r="CC53" s="80">
        <v>0</v>
      </c>
    </row>
    <row r="54" spans="1:81">
      <c r="A54" s="80" t="s">
        <v>1734</v>
      </c>
      <c r="B54" s="80">
        <v>365</v>
      </c>
      <c r="C54" s="80">
        <v>8</v>
      </c>
      <c r="D54" s="80">
        <v>22</v>
      </c>
      <c r="E54" s="80">
        <v>2011</v>
      </c>
      <c r="F54" s="80" t="s">
        <v>87</v>
      </c>
      <c r="G54" s="80" t="s">
        <v>1726</v>
      </c>
      <c r="H54" s="80" t="s">
        <v>1727</v>
      </c>
      <c r="I54" s="177"/>
      <c r="J54" s="81">
        <v>106.51176833795256</v>
      </c>
      <c r="K54" s="81">
        <v>4.6262929001520483</v>
      </c>
      <c r="L54" s="81">
        <v>1.9650181411149288</v>
      </c>
      <c r="M54" s="81">
        <v>92.008550674159096</v>
      </c>
      <c r="N54" s="81">
        <v>87.96564032692703</v>
      </c>
      <c r="O54" s="81">
        <v>64.722574313344793</v>
      </c>
      <c r="P54" s="81">
        <v>38.682092148339486</v>
      </c>
      <c r="Q54" s="81">
        <v>3.6753787535636828</v>
      </c>
      <c r="R54" s="81">
        <v>0</v>
      </c>
      <c r="S54" s="81">
        <v>6.2368075761899995</v>
      </c>
      <c r="T54" s="82"/>
      <c r="U54" s="81">
        <v>18741357</v>
      </c>
      <c r="V54" s="81">
        <v>1662</v>
      </c>
      <c r="W54" s="81">
        <v>54</v>
      </c>
      <c r="X54" s="81">
        <v>16332</v>
      </c>
      <c r="Y54" s="81">
        <v>20456</v>
      </c>
      <c r="Z54" s="81">
        <v>33585</v>
      </c>
      <c r="AA54" s="81">
        <v>7817</v>
      </c>
      <c r="AB54" s="81">
        <v>52372</v>
      </c>
      <c r="AC54" s="81">
        <v>0</v>
      </c>
      <c r="AD54" s="81">
        <v>6.2368075761899995</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62.302</v>
      </c>
      <c r="BJ54" s="81">
        <v>0</v>
      </c>
      <c r="BK54" s="81">
        <v>0</v>
      </c>
      <c r="BL54" s="81">
        <v>0</v>
      </c>
      <c r="BM54" s="82"/>
      <c r="BN54" s="81">
        <v>0</v>
      </c>
      <c r="BO54" s="81">
        <v>0</v>
      </c>
      <c r="BP54" s="81">
        <v>5</v>
      </c>
      <c r="BQ54" s="81">
        <v>0</v>
      </c>
      <c r="BR54" s="81">
        <v>0</v>
      </c>
      <c r="BS54" s="81">
        <v>0</v>
      </c>
      <c r="BT54"/>
      <c r="BU54" s="80">
        <v>62.302</v>
      </c>
      <c r="BV54" s="80">
        <v>0</v>
      </c>
      <c r="BW54" s="80">
        <v>0</v>
      </c>
      <c r="BX54" s="80">
        <v>0</v>
      </c>
      <c r="BY54" s="80">
        <v>0</v>
      </c>
      <c r="BZ54" s="80">
        <v>0</v>
      </c>
      <c r="CA54" s="80">
        <v>0</v>
      </c>
      <c r="CB54" s="80">
        <v>0</v>
      </c>
      <c r="CC54" s="80">
        <v>0</v>
      </c>
    </row>
    <row r="55" spans="1:81">
      <c r="A55" s="80" t="s">
        <v>1735</v>
      </c>
      <c r="B55" s="80">
        <v>366</v>
      </c>
      <c r="C55" s="80">
        <v>9</v>
      </c>
      <c r="D55" s="80">
        <v>22</v>
      </c>
      <c r="E55" s="80">
        <v>2012</v>
      </c>
      <c r="F55" s="80" t="s">
        <v>88</v>
      </c>
      <c r="G55" s="80" t="s">
        <v>1726</v>
      </c>
      <c r="H55" s="80" t="s">
        <v>1727</v>
      </c>
      <c r="I55" s="177"/>
      <c r="J55" s="81">
        <v>121.43278327771039</v>
      </c>
      <c r="K55" s="81">
        <v>4.1758146504222449</v>
      </c>
      <c r="L55" s="81">
        <v>1.9979572672938357</v>
      </c>
      <c r="M55" s="81">
        <v>82.836112993226507</v>
      </c>
      <c r="N55" s="81">
        <v>86.632093810091988</v>
      </c>
      <c r="O55" s="81">
        <v>64.522997863581111</v>
      </c>
      <c r="P55" s="81">
        <v>38.215406236333209</v>
      </c>
      <c r="Q55" s="81">
        <v>4.0085368268022838</v>
      </c>
      <c r="R55" s="81">
        <v>0</v>
      </c>
      <c r="S55" s="81">
        <v>6.327169744559999</v>
      </c>
      <c r="T55" s="82"/>
      <c r="U55" s="81">
        <v>21924083</v>
      </c>
      <c r="V55" s="81">
        <v>1662</v>
      </c>
      <c r="W55" s="81">
        <v>54</v>
      </c>
      <c r="X55" s="81">
        <v>16332</v>
      </c>
      <c r="Y55" s="81">
        <v>20799</v>
      </c>
      <c r="Z55" s="81">
        <v>33747</v>
      </c>
      <c r="AA55" s="81">
        <v>7679</v>
      </c>
      <c r="AB55" s="81">
        <v>52573</v>
      </c>
      <c r="AC55" s="81">
        <v>0</v>
      </c>
      <c r="AD55" s="81">
        <v>6.327169744559999</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60.061</v>
      </c>
      <c r="BJ55" s="81">
        <v>0</v>
      </c>
      <c r="BK55" s="81">
        <v>0</v>
      </c>
      <c r="BL55" s="81">
        <v>0</v>
      </c>
      <c r="BM55" s="82"/>
      <c r="BN55" s="81">
        <v>0</v>
      </c>
      <c r="BO55" s="81">
        <v>0</v>
      </c>
      <c r="BP55" s="81">
        <v>5</v>
      </c>
      <c r="BQ55" s="81">
        <v>0</v>
      </c>
      <c r="BR55" s="81">
        <v>0</v>
      </c>
      <c r="BS55" s="81">
        <v>0</v>
      </c>
      <c r="BT55"/>
      <c r="BU55" s="80">
        <v>60.061</v>
      </c>
      <c r="BV55" s="80">
        <v>0</v>
      </c>
      <c r="BW55" s="80">
        <v>0</v>
      </c>
      <c r="BX55" s="80">
        <v>0</v>
      </c>
      <c r="BY55" s="80">
        <v>0</v>
      </c>
      <c r="BZ55" s="80">
        <v>0</v>
      </c>
      <c r="CA55" s="80">
        <v>0</v>
      </c>
      <c r="CB55" s="80">
        <v>0</v>
      </c>
      <c r="CC55" s="80">
        <v>0</v>
      </c>
    </row>
    <row r="56" spans="1:81">
      <c r="A56" s="80" t="s">
        <v>1736</v>
      </c>
      <c r="B56" s="80">
        <v>367</v>
      </c>
      <c r="C56" s="80">
        <v>10</v>
      </c>
      <c r="D56" s="80">
        <v>22</v>
      </c>
      <c r="E56" s="80">
        <v>2013</v>
      </c>
      <c r="F56" s="80" t="s">
        <v>89</v>
      </c>
      <c r="G56" s="80" t="s">
        <v>1726</v>
      </c>
      <c r="H56" s="80" t="s">
        <v>1727</v>
      </c>
      <c r="I56" s="177"/>
      <c r="J56" s="81">
        <v>120.06048513452382</v>
      </c>
      <c r="K56" s="81">
        <v>3.4349630882944369</v>
      </c>
      <c r="L56" s="81">
        <v>2.0309961279629167</v>
      </c>
      <c r="M56" s="81">
        <v>79.85556008554677</v>
      </c>
      <c r="N56" s="81">
        <v>92.683492028821277</v>
      </c>
      <c r="O56" s="81">
        <v>61.919031815190358</v>
      </c>
      <c r="P56" s="81">
        <v>37.749963406483161</v>
      </c>
      <c r="Q56" s="81">
        <v>4.0468904207269842</v>
      </c>
      <c r="R56" s="81">
        <v>0</v>
      </c>
      <c r="S56" s="81">
        <v>2.3928166883600004</v>
      </c>
      <c r="T56" s="82"/>
      <c r="U56" s="81">
        <v>21525443</v>
      </c>
      <c r="V56" s="81">
        <v>1662</v>
      </c>
      <c r="W56" s="81">
        <v>54</v>
      </c>
      <c r="X56" s="81">
        <v>16332</v>
      </c>
      <c r="Y56" s="81">
        <v>20791</v>
      </c>
      <c r="Z56" s="81">
        <v>33831</v>
      </c>
      <c r="AA56" s="81">
        <v>7557</v>
      </c>
      <c r="AB56" s="81">
        <v>52315</v>
      </c>
      <c r="AC56" s="81">
        <v>0</v>
      </c>
      <c r="AD56" s="81">
        <v>2.3928166883600004</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60.006999999999998</v>
      </c>
      <c r="BJ56" s="81">
        <v>0</v>
      </c>
      <c r="BK56" s="81">
        <v>0</v>
      </c>
      <c r="BL56" s="81">
        <v>0</v>
      </c>
      <c r="BM56" s="82"/>
      <c r="BN56" s="81">
        <v>0</v>
      </c>
      <c r="BO56" s="81">
        <v>0</v>
      </c>
      <c r="BP56" s="81">
        <v>5</v>
      </c>
      <c r="BQ56" s="81">
        <v>0</v>
      </c>
      <c r="BR56" s="81">
        <v>0</v>
      </c>
      <c r="BS56" s="81">
        <v>0</v>
      </c>
      <c r="BT56"/>
      <c r="BU56" s="80">
        <v>60.006999999999998</v>
      </c>
      <c r="BV56" s="80">
        <v>0</v>
      </c>
      <c r="BW56" s="80">
        <v>0</v>
      </c>
      <c r="BX56" s="80">
        <v>0</v>
      </c>
      <c r="BY56" s="80">
        <v>0</v>
      </c>
      <c r="BZ56" s="80">
        <v>0</v>
      </c>
      <c r="CA56" s="80">
        <v>0</v>
      </c>
      <c r="CB56" s="80">
        <v>0</v>
      </c>
      <c r="CC56" s="80">
        <v>0</v>
      </c>
    </row>
    <row r="57" spans="1:81">
      <c r="A57" s="80" t="s">
        <v>1737</v>
      </c>
      <c r="B57" s="80">
        <v>368</v>
      </c>
      <c r="C57" s="80">
        <v>11</v>
      </c>
      <c r="D57" s="80">
        <v>22</v>
      </c>
      <c r="E57" s="80">
        <v>2014</v>
      </c>
      <c r="F57" s="80" t="s">
        <v>90</v>
      </c>
      <c r="G57" s="80" t="s">
        <v>1726</v>
      </c>
      <c r="H57" s="80" t="s">
        <v>1727</v>
      </c>
      <c r="I57" s="177"/>
      <c r="J57" s="81">
        <v>95.023209018824474</v>
      </c>
      <c r="K57" s="81">
        <v>3.1745410434831518</v>
      </c>
      <c r="L57" s="81">
        <v>1.4355524902549794</v>
      </c>
      <c r="M57" s="81">
        <v>70.605222429549059</v>
      </c>
      <c r="N57" s="81">
        <v>91.761518615513367</v>
      </c>
      <c r="O57" s="81">
        <v>58.764639897744104</v>
      </c>
      <c r="P57" s="81">
        <v>37.57472463990905</v>
      </c>
      <c r="Q57" s="81">
        <v>3.8386478397336172</v>
      </c>
      <c r="R57" s="81">
        <v>0</v>
      </c>
      <c r="S57" s="81">
        <v>0</v>
      </c>
      <c r="T57" s="82"/>
      <c r="U57" s="81">
        <v>18649248</v>
      </c>
      <c r="V57" s="81">
        <v>1308</v>
      </c>
      <c r="W57" s="81">
        <v>53</v>
      </c>
      <c r="X57" s="81">
        <v>14505</v>
      </c>
      <c r="Y57" s="81">
        <v>20763</v>
      </c>
      <c r="Z57" s="81">
        <v>33816</v>
      </c>
      <c r="AA57" s="81">
        <v>7483</v>
      </c>
      <c r="AB57" s="81">
        <v>51720</v>
      </c>
      <c r="AC57" s="81">
        <v>0</v>
      </c>
      <c r="AD57" s="81">
        <v>0</v>
      </c>
      <c r="AE57" s="82"/>
      <c r="AF57" s="81">
        <v>132482827.80592601</v>
      </c>
      <c r="AG57" s="81">
        <v>2616466.514854867</v>
      </c>
      <c r="AH57" s="81">
        <v>367042.54868583556</v>
      </c>
      <c r="AI57" s="81">
        <v>87780838.521291405</v>
      </c>
      <c r="AJ57" s="81">
        <v>113977090.55584414</v>
      </c>
      <c r="AK57" s="81">
        <v>0</v>
      </c>
      <c r="AL57" s="81">
        <v>0</v>
      </c>
      <c r="AM57" s="81">
        <v>7100383.1369218798</v>
      </c>
      <c r="AN57" s="81">
        <v>0</v>
      </c>
      <c r="AO57" s="81">
        <v>0</v>
      </c>
      <c r="AP57" s="82"/>
      <c r="AQ57" s="81">
        <v>1341</v>
      </c>
      <c r="AR57" s="81">
        <v>181</v>
      </c>
      <c r="AS57" s="81">
        <v>0</v>
      </c>
      <c r="AT57" s="81">
        <v>0</v>
      </c>
      <c r="AU57" s="81">
        <v>0</v>
      </c>
      <c r="AV57" s="81">
        <v>0</v>
      </c>
      <c r="AW57" s="81" t="s">
        <v>564</v>
      </c>
      <c r="AX57" s="82"/>
      <c r="AY57" s="81">
        <v>5531.7</v>
      </c>
      <c r="AZ57" s="81">
        <v>5203.7</v>
      </c>
      <c r="BA57" s="81">
        <v>0</v>
      </c>
      <c r="BB57" s="81">
        <v>0</v>
      </c>
      <c r="BC57" s="81">
        <v>0</v>
      </c>
      <c r="BD57" s="81">
        <v>0</v>
      </c>
      <c r="BE57" s="81" t="s">
        <v>564</v>
      </c>
      <c r="BF57" s="82"/>
      <c r="BG57" s="81">
        <v>0</v>
      </c>
      <c r="BH57" s="81">
        <v>0</v>
      </c>
      <c r="BI57" s="81">
        <v>63.85</v>
      </c>
      <c r="BJ57" s="81">
        <v>0</v>
      </c>
      <c r="BK57" s="81">
        <v>0</v>
      </c>
      <c r="BL57" s="81">
        <v>0</v>
      </c>
      <c r="BM57" s="82"/>
      <c r="BN57" s="81">
        <v>0</v>
      </c>
      <c r="BO57" s="81">
        <v>0</v>
      </c>
      <c r="BP57" s="81">
        <v>5</v>
      </c>
      <c r="BQ57" s="81">
        <v>0</v>
      </c>
      <c r="BR57" s="81">
        <v>0</v>
      </c>
      <c r="BS57" s="81">
        <v>0</v>
      </c>
      <c r="BT57"/>
      <c r="BU57" s="80">
        <v>63.85</v>
      </c>
      <c r="BV57" s="80">
        <v>0</v>
      </c>
      <c r="BW57" s="80">
        <v>0</v>
      </c>
      <c r="BX57" s="80">
        <v>0</v>
      </c>
      <c r="BY57" s="80">
        <v>0</v>
      </c>
      <c r="BZ57" s="80">
        <v>0</v>
      </c>
      <c r="CA57" s="80">
        <v>0</v>
      </c>
      <c r="CB57" s="80">
        <v>0</v>
      </c>
      <c r="CC57" s="80">
        <v>0</v>
      </c>
    </row>
    <row r="58" spans="1:81">
      <c r="A58" s="80" t="s">
        <v>1738</v>
      </c>
      <c r="B58" s="80">
        <v>369</v>
      </c>
      <c r="C58" s="80">
        <v>12</v>
      </c>
      <c r="D58" s="80">
        <v>22</v>
      </c>
      <c r="E58" s="80">
        <v>2015</v>
      </c>
      <c r="F58" s="80" t="s">
        <v>91</v>
      </c>
      <c r="G58" s="80" t="s">
        <v>1726</v>
      </c>
      <c r="H58" s="80" t="s">
        <v>1727</v>
      </c>
      <c r="I58" s="177"/>
      <c r="J58" s="81">
        <v>82.483364624687312</v>
      </c>
      <c r="K58" s="81">
        <v>2.9542234517680903</v>
      </c>
      <c r="L58" s="81">
        <v>1.5487437393505739</v>
      </c>
      <c r="M58" s="81">
        <v>75.268629484882894</v>
      </c>
      <c r="N58" s="81">
        <v>78.678311745194264</v>
      </c>
      <c r="O58" s="81">
        <v>58.207302022864553</v>
      </c>
      <c r="P58" s="81">
        <v>37.222366577014888</v>
      </c>
      <c r="Q58" s="81">
        <v>3.7213716085757258</v>
      </c>
      <c r="R58" s="81">
        <v>0</v>
      </c>
      <c r="S58" s="81">
        <v>0</v>
      </c>
      <c r="T58" s="82"/>
      <c r="U58" s="81">
        <v>17474183</v>
      </c>
      <c r="V58" s="81">
        <v>1308</v>
      </c>
      <c r="W58" s="81">
        <v>53</v>
      </c>
      <c r="X58" s="81">
        <v>14505</v>
      </c>
      <c r="Y58" s="81">
        <v>20771</v>
      </c>
      <c r="Z58" s="81">
        <v>33818</v>
      </c>
      <c r="AA58" s="81">
        <v>7407</v>
      </c>
      <c r="AB58" s="81">
        <v>51218</v>
      </c>
      <c r="AC58" s="81">
        <v>0</v>
      </c>
      <c r="AD58" s="81">
        <v>0</v>
      </c>
      <c r="AE58" s="82"/>
      <c r="AF58" s="81">
        <v>118682684.4999672</v>
      </c>
      <c r="AG58" s="81">
        <v>2271264.1908962266</v>
      </c>
      <c r="AH58" s="81">
        <v>325691.04599124193</v>
      </c>
      <c r="AI58" s="81">
        <v>94195863.331205517</v>
      </c>
      <c r="AJ58" s="81">
        <v>98625794.809952885</v>
      </c>
      <c r="AK58" s="81">
        <v>0</v>
      </c>
      <c r="AL58" s="81">
        <v>0</v>
      </c>
      <c r="AM58" s="81">
        <v>7019212.0485707168</v>
      </c>
      <c r="AN58" s="81">
        <v>0</v>
      </c>
      <c r="AO58" s="81">
        <v>0</v>
      </c>
      <c r="AP58" s="82"/>
      <c r="AQ58" s="81">
        <v>1422</v>
      </c>
      <c r="AR58" s="81">
        <v>257</v>
      </c>
      <c r="AS58" s="81">
        <v>0</v>
      </c>
      <c r="AT58" s="81">
        <v>0</v>
      </c>
      <c r="AU58" s="81">
        <v>0</v>
      </c>
      <c r="AV58" s="81">
        <v>0</v>
      </c>
      <c r="AW58" s="81" t="s">
        <v>564</v>
      </c>
      <c r="AX58" s="82"/>
      <c r="AY58" s="81">
        <v>5925.7000000000007</v>
      </c>
      <c r="AZ58" s="81">
        <v>6720</v>
      </c>
      <c r="BA58" s="81">
        <v>0</v>
      </c>
      <c r="BB58" s="81">
        <v>0</v>
      </c>
      <c r="BC58" s="81">
        <v>0</v>
      </c>
      <c r="BD58" s="81">
        <v>0</v>
      </c>
      <c r="BE58" s="81" t="s">
        <v>564</v>
      </c>
      <c r="BF58" s="82"/>
      <c r="BG58" s="81">
        <v>0</v>
      </c>
      <c r="BH58" s="81">
        <v>0</v>
      </c>
      <c r="BI58" s="81">
        <v>52.499000000000002</v>
      </c>
      <c r="BJ58" s="81">
        <v>0</v>
      </c>
      <c r="BK58" s="81">
        <v>0</v>
      </c>
      <c r="BL58" s="81">
        <v>0</v>
      </c>
      <c r="BM58" s="82"/>
      <c r="BN58" s="81">
        <v>0</v>
      </c>
      <c r="BO58" s="81">
        <v>0</v>
      </c>
      <c r="BP58" s="81">
        <v>5</v>
      </c>
      <c r="BQ58" s="81">
        <v>0</v>
      </c>
      <c r="BR58" s="81">
        <v>0</v>
      </c>
      <c r="BS58" s="81">
        <v>0</v>
      </c>
      <c r="BT58"/>
      <c r="BU58" s="80">
        <v>52.499000000000002</v>
      </c>
      <c r="BV58" s="80">
        <v>0</v>
      </c>
      <c r="BW58" s="80">
        <v>0</v>
      </c>
      <c r="BX58" s="80">
        <v>0</v>
      </c>
      <c r="BY58" s="80">
        <v>0</v>
      </c>
      <c r="BZ58" s="80">
        <v>0</v>
      </c>
      <c r="CA58" s="80">
        <v>0</v>
      </c>
      <c r="CB58" s="80">
        <v>0</v>
      </c>
      <c r="CC58" s="80">
        <v>0</v>
      </c>
    </row>
    <row r="59" spans="1:81">
      <c r="A59" s="80" t="s">
        <v>1739</v>
      </c>
      <c r="B59" s="80">
        <v>370</v>
      </c>
      <c r="C59" s="80">
        <v>13</v>
      </c>
      <c r="D59" s="80">
        <v>22</v>
      </c>
      <c r="E59" s="80">
        <v>2016</v>
      </c>
      <c r="F59" s="80" t="s">
        <v>92</v>
      </c>
      <c r="G59" s="80" t="s">
        <v>1726</v>
      </c>
      <c r="H59" s="80" t="s">
        <v>1727</v>
      </c>
      <c r="I59" s="177"/>
      <c r="J59" s="81">
        <v>76.254879084490767</v>
      </c>
      <c r="K59" s="81">
        <v>2.9719759100037821</v>
      </c>
      <c r="L59" s="81">
        <v>1.4883854496634403</v>
      </c>
      <c r="M59" s="81">
        <v>60.84613349842698</v>
      </c>
      <c r="N59" s="81">
        <v>84.204021905160801</v>
      </c>
      <c r="O59" s="81">
        <v>57.619485167489728</v>
      </c>
      <c r="P59" s="81">
        <v>36.022564419126169</v>
      </c>
      <c r="Q59" s="81">
        <v>3.591850512322468</v>
      </c>
      <c r="R59" s="81">
        <v>0</v>
      </c>
      <c r="S59" s="81">
        <v>3.8262006262543964</v>
      </c>
      <c r="T59" s="82"/>
      <c r="U59" s="81">
        <v>16031769</v>
      </c>
      <c r="V59" s="81">
        <v>1308</v>
      </c>
      <c r="W59" s="81">
        <v>53</v>
      </c>
      <c r="X59" s="81">
        <v>14505</v>
      </c>
      <c r="Y59" s="81">
        <v>20880</v>
      </c>
      <c r="Z59" s="81">
        <v>33888</v>
      </c>
      <c r="AA59" s="81">
        <v>7414</v>
      </c>
      <c r="AB59" s="81">
        <v>50853</v>
      </c>
      <c r="AC59" s="81">
        <v>0</v>
      </c>
      <c r="AD59" s="81">
        <v>3.8262006262543959</v>
      </c>
      <c r="AE59" s="82"/>
      <c r="AF59" s="81">
        <v>112011814.4696338</v>
      </c>
      <c r="AG59" s="81">
        <v>2196205.8955385019</v>
      </c>
      <c r="AH59" s="81">
        <v>243072.52786156631</v>
      </c>
      <c r="AI59" s="81">
        <v>91637050.72538361</v>
      </c>
      <c r="AJ59" s="81">
        <v>103794108.5629122</v>
      </c>
      <c r="AK59" s="81">
        <v>0</v>
      </c>
      <c r="AL59" s="81">
        <v>0</v>
      </c>
      <c r="AM59" s="81">
        <v>6974604.7067634724</v>
      </c>
      <c r="AN59" s="81">
        <v>0</v>
      </c>
      <c r="AO59" s="81">
        <v>0</v>
      </c>
      <c r="AP59" s="82"/>
      <c r="AQ59" s="81">
        <v>1504</v>
      </c>
      <c r="AR59" s="81">
        <v>302</v>
      </c>
      <c r="AS59" s="81">
        <v>0</v>
      </c>
      <c r="AT59" s="81">
        <v>0</v>
      </c>
      <c r="AU59" s="81">
        <v>0</v>
      </c>
      <c r="AV59" s="81">
        <v>1</v>
      </c>
      <c r="AW59" s="81" t="s">
        <v>564</v>
      </c>
      <c r="AX59" s="82"/>
      <c r="AY59" s="81">
        <v>6337.4</v>
      </c>
      <c r="AZ59" s="81">
        <v>7784.1</v>
      </c>
      <c r="BA59" s="81">
        <v>0</v>
      </c>
      <c r="BB59" s="81">
        <v>0</v>
      </c>
      <c r="BC59" s="81">
        <v>0</v>
      </c>
      <c r="BD59" s="81">
        <v>1025</v>
      </c>
      <c r="BE59" s="81" t="s">
        <v>564</v>
      </c>
      <c r="BF59" s="82"/>
      <c r="BG59" s="81">
        <v>0</v>
      </c>
      <c r="BH59" s="81">
        <v>0</v>
      </c>
      <c r="BI59" s="81">
        <v>43.79</v>
      </c>
      <c r="BJ59" s="81">
        <v>0</v>
      </c>
      <c r="BK59" s="81">
        <v>0</v>
      </c>
      <c r="BL59" s="81">
        <v>0</v>
      </c>
      <c r="BM59" s="82"/>
      <c r="BN59" s="81">
        <v>0</v>
      </c>
      <c r="BO59" s="81">
        <v>0</v>
      </c>
      <c r="BP59" s="81">
        <v>4</v>
      </c>
      <c r="BQ59" s="81">
        <v>0</v>
      </c>
      <c r="BR59" s="81">
        <v>0</v>
      </c>
      <c r="BS59" s="81">
        <v>0</v>
      </c>
      <c r="BT59"/>
      <c r="BU59" s="80">
        <v>43.79</v>
      </c>
      <c r="BV59" s="80">
        <v>0</v>
      </c>
      <c r="BW59" s="80">
        <v>0</v>
      </c>
      <c r="BX59" s="80">
        <v>0</v>
      </c>
      <c r="BY59" s="80">
        <v>0</v>
      </c>
      <c r="BZ59" s="80">
        <v>0</v>
      </c>
      <c r="CA59" s="80">
        <v>0</v>
      </c>
      <c r="CB59" s="80">
        <v>0</v>
      </c>
      <c r="CC59" s="80">
        <v>0</v>
      </c>
    </row>
    <row r="60" spans="1:81">
      <c r="A60" s="80" t="s">
        <v>1740</v>
      </c>
      <c r="B60" s="80">
        <v>371</v>
      </c>
      <c r="C60" s="80">
        <v>14</v>
      </c>
      <c r="D60" s="80">
        <v>22</v>
      </c>
      <c r="E60" s="80">
        <v>2017</v>
      </c>
      <c r="F60" s="80" t="s">
        <v>71</v>
      </c>
      <c r="G60" s="80" t="s">
        <v>1726</v>
      </c>
      <c r="H60" s="80" t="s">
        <v>1727</v>
      </c>
      <c r="I60" s="177"/>
      <c r="J60" s="81">
        <v>82.780851899791514</v>
      </c>
      <c r="K60" s="81">
        <v>2.9308972541320664</v>
      </c>
      <c r="L60" s="81">
        <v>1.46365567826704</v>
      </c>
      <c r="M60" s="81">
        <v>57.80368527006739</v>
      </c>
      <c r="N60" s="81">
        <v>86.985653738054594</v>
      </c>
      <c r="O60" s="81">
        <v>56.572229454546068</v>
      </c>
      <c r="P60" s="81">
        <v>35.495041829456987</v>
      </c>
      <c r="Q60" s="81">
        <v>3.4431728147250498</v>
      </c>
      <c r="R60" s="81">
        <v>0</v>
      </c>
      <c r="S60" s="81">
        <v>5.4424955632421881</v>
      </c>
      <c r="T60" s="82"/>
      <c r="U60" s="81">
        <v>18476285</v>
      </c>
      <c r="V60" s="81">
        <v>1308</v>
      </c>
      <c r="W60" s="81">
        <v>53</v>
      </c>
      <c r="X60" s="81">
        <v>14505</v>
      </c>
      <c r="Y60" s="81">
        <v>20936</v>
      </c>
      <c r="Z60" s="81">
        <v>33824</v>
      </c>
      <c r="AA60" s="81">
        <v>7352</v>
      </c>
      <c r="AB60" s="81">
        <v>50412</v>
      </c>
      <c r="AC60" s="81">
        <v>0</v>
      </c>
      <c r="AD60" s="81">
        <v>5.4424955632421881</v>
      </c>
      <c r="AE60" s="82"/>
      <c r="AF60" s="81">
        <v>123255276.48479749</v>
      </c>
      <c r="AG60" s="81">
        <v>2190317.8875286328</v>
      </c>
      <c r="AH60" s="81">
        <v>313488.87387616851</v>
      </c>
      <c r="AI60" s="81">
        <v>90765189.070273086</v>
      </c>
      <c r="AJ60" s="81">
        <v>102736699.08277451</v>
      </c>
      <c r="AK60" s="81">
        <v>0</v>
      </c>
      <c r="AL60" s="81">
        <v>0</v>
      </c>
      <c r="AM60" s="81">
        <v>6924939.2642277312</v>
      </c>
      <c r="AN60" s="81">
        <v>0</v>
      </c>
      <c r="AO60" s="81">
        <v>0</v>
      </c>
      <c r="AP60" s="82"/>
      <c r="AQ60" s="81">
        <v>1575</v>
      </c>
      <c r="AR60" s="81">
        <v>334</v>
      </c>
      <c r="AS60" s="81">
        <v>0</v>
      </c>
      <c r="AT60" s="81">
        <v>0</v>
      </c>
      <c r="AU60" s="81">
        <v>0</v>
      </c>
      <c r="AV60" s="81">
        <v>1</v>
      </c>
      <c r="AW60" s="81" t="s">
        <v>564</v>
      </c>
      <c r="AX60" s="82"/>
      <c r="AY60" s="81">
        <v>6703.4</v>
      </c>
      <c r="AZ60" s="81">
        <v>8474.9</v>
      </c>
      <c r="BA60" s="81">
        <v>0</v>
      </c>
      <c r="BB60" s="81">
        <v>0</v>
      </c>
      <c r="BC60" s="81">
        <v>0</v>
      </c>
      <c r="BD60" s="81">
        <v>1025</v>
      </c>
      <c r="BE60" s="81" t="s">
        <v>564</v>
      </c>
      <c r="BF60" s="82"/>
      <c r="BG60" s="81">
        <v>0</v>
      </c>
      <c r="BH60" s="81">
        <v>0</v>
      </c>
      <c r="BI60" s="81">
        <v>51.228999999999999</v>
      </c>
      <c r="BJ60" s="81">
        <v>0</v>
      </c>
      <c r="BK60" s="81">
        <v>0</v>
      </c>
      <c r="BL60" s="81">
        <v>0</v>
      </c>
      <c r="BM60" s="82"/>
      <c r="BN60" s="81">
        <v>0</v>
      </c>
      <c r="BO60" s="81">
        <v>0</v>
      </c>
      <c r="BP60" s="81">
        <v>4</v>
      </c>
      <c r="BQ60" s="81">
        <v>0</v>
      </c>
      <c r="BR60" s="81">
        <v>0</v>
      </c>
      <c r="BS60" s="81">
        <v>0</v>
      </c>
      <c r="BT60"/>
      <c r="BU60" s="80">
        <v>51.228999999999999</v>
      </c>
      <c r="BV60" s="80">
        <v>0</v>
      </c>
      <c r="BW60" s="80">
        <v>0</v>
      </c>
      <c r="BX60" s="80">
        <v>0</v>
      </c>
      <c r="BY60" s="80">
        <v>0</v>
      </c>
      <c r="BZ60" s="80">
        <v>0</v>
      </c>
      <c r="CA60" s="80">
        <v>0</v>
      </c>
      <c r="CB60" s="80">
        <v>0</v>
      </c>
      <c r="CC60" s="80">
        <v>0</v>
      </c>
    </row>
    <row r="61" spans="1:81">
      <c r="A61" s="80" t="s">
        <v>1741</v>
      </c>
      <c r="B61" s="80">
        <v>372</v>
      </c>
      <c r="C61" s="80">
        <v>15</v>
      </c>
      <c r="D61" s="80">
        <v>22</v>
      </c>
      <c r="E61" s="80">
        <v>2018</v>
      </c>
      <c r="F61" s="80" t="s">
        <v>93</v>
      </c>
      <c r="G61" s="80" t="s">
        <v>1726</v>
      </c>
      <c r="H61" s="80" t="s">
        <v>1727</v>
      </c>
      <c r="I61" s="177"/>
      <c r="J61" s="81">
        <v>79.684340740121087</v>
      </c>
      <c r="K61" s="81">
        <v>2.7502267140610552</v>
      </c>
      <c r="L61" s="81">
        <v>1.3121664815221294</v>
      </c>
      <c r="M61" s="81">
        <v>56.255565415263774</v>
      </c>
      <c r="N61" s="81">
        <v>84.408618959710367</v>
      </c>
      <c r="O61" s="81">
        <v>55.488026123493334</v>
      </c>
      <c r="P61" s="81">
        <v>34.802343911137008</v>
      </c>
      <c r="Q61" s="81">
        <v>3.1602318488006533</v>
      </c>
      <c r="R61" s="81">
        <v>0</v>
      </c>
      <c r="S61" s="81">
        <v>6.0363818564602107</v>
      </c>
      <c r="T61" s="82"/>
      <c r="U61" s="81">
        <v>19120606</v>
      </c>
      <c r="V61" s="81">
        <v>1308</v>
      </c>
      <c r="W61" s="81">
        <v>53</v>
      </c>
      <c r="X61" s="81">
        <v>14505</v>
      </c>
      <c r="Y61" s="81">
        <v>20961</v>
      </c>
      <c r="Z61" s="81">
        <v>33811</v>
      </c>
      <c r="AA61" s="81">
        <v>7281</v>
      </c>
      <c r="AB61" s="81">
        <v>49862</v>
      </c>
      <c r="AC61" s="81">
        <v>0</v>
      </c>
      <c r="AD61" s="81">
        <v>6.0363818564602107</v>
      </c>
      <c r="AE61" s="82"/>
      <c r="AF61" s="81">
        <v>121963306.7285082</v>
      </c>
      <c r="AG61" s="81">
        <v>1945646.192621975</v>
      </c>
      <c r="AH61" s="81">
        <v>296224.08416389499</v>
      </c>
      <c r="AI61" s="81">
        <v>86697107.007882878</v>
      </c>
      <c r="AJ61" s="81">
        <v>102622478.6434352</v>
      </c>
      <c r="AK61" s="81">
        <v>0</v>
      </c>
      <c r="AL61" s="81">
        <v>0</v>
      </c>
      <c r="AM61" s="81">
        <v>6863559.6823042361</v>
      </c>
      <c r="AN61" s="81">
        <v>0</v>
      </c>
      <c r="AO61" s="81">
        <v>0</v>
      </c>
      <c r="AP61" s="82"/>
      <c r="AQ61" s="81">
        <v>1656</v>
      </c>
      <c r="AR61" s="81">
        <v>379</v>
      </c>
      <c r="AS61" s="81">
        <v>0</v>
      </c>
      <c r="AT61" s="81">
        <v>0</v>
      </c>
      <c r="AU61" s="81">
        <v>0</v>
      </c>
      <c r="AV61" s="81">
        <v>1</v>
      </c>
      <c r="AW61" s="81" t="s">
        <v>564</v>
      </c>
      <c r="AX61" s="82"/>
      <c r="AY61" s="81">
        <v>7118.5</v>
      </c>
      <c r="AZ61" s="81">
        <v>9430</v>
      </c>
      <c r="BA61" s="81">
        <v>0</v>
      </c>
      <c r="BB61" s="81">
        <v>0</v>
      </c>
      <c r="BC61" s="81">
        <v>0</v>
      </c>
      <c r="BD61" s="81">
        <v>1025</v>
      </c>
      <c r="BE61" s="81" t="s">
        <v>564</v>
      </c>
      <c r="BF61" s="82"/>
      <c r="BG61" s="81">
        <v>0</v>
      </c>
      <c r="BH61" s="81">
        <v>0</v>
      </c>
      <c r="BI61" s="81">
        <v>50.142000000000003</v>
      </c>
      <c r="BJ61" s="81">
        <v>0</v>
      </c>
      <c r="BK61" s="81">
        <v>0</v>
      </c>
      <c r="BL61" s="81">
        <v>0</v>
      </c>
      <c r="BM61" s="82"/>
      <c r="BN61" s="81">
        <v>0</v>
      </c>
      <c r="BO61" s="81">
        <v>0</v>
      </c>
      <c r="BP61" s="81">
        <v>4</v>
      </c>
      <c r="BQ61" s="81">
        <v>0</v>
      </c>
      <c r="BR61" s="81">
        <v>0</v>
      </c>
      <c r="BS61" s="81">
        <v>0</v>
      </c>
      <c r="BT61"/>
      <c r="BU61" s="80">
        <v>50.142000000000003</v>
      </c>
      <c r="BV61" s="80">
        <v>0</v>
      </c>
      <c r="BW61" s="80">
        <v>0</v>
      </c>
      <c r="BX61" s="80">
        <v>0</v>
      </c>
      <c r="BY61" s="80">
        <v>0</v>
      </c>
      <c r="BZ61" s="80">
        <v>0</v>
      </c>
      <c r="CA61" s="80">
        <v>0</v>
      </c>
      <c r="CB61" s="80">
        <v>0</v>
      </c>
      <c r="CC61" s="80">
        <v>0</v>
      </c>
    </row>
    <row r="62" spans="1:81">
      <c r="A62" s="80" t="s">
        <v>1742</v>
      </c>
      <c r="B62" s="80">
        <v>373</v>
      </c>
      <c r="C62" s="80">
        <v>16</v>
      </c>
      <c r="D62" s="80">
        <v>22</v>
      </c>
      <c r="E62" s="80">
        <v>2019</v>
      </c>
      <c r="F62" s="80" t="s">
        <v>73</v>
      </c>
      <c r="G62" s="80" t="s">
        <v>1726</v>
      </c>
      <c r="H62" s="80" t="s">
        <v>1727</v>
      </c>
      <c r="I62" s="177"/>
      <c r="J62" s="81">
        <v>74.977829044826024</v>
      </c>
      <c r="K62" s="81">
        <v>2.4964323325008149</v>
      </c>
      <c r="L62" s="81">
        <v>1.3193089106278639</v>
      </c>
      <c r="M62" s="81">
        <v>53.870684678399215</v>
      </c>
      <c r="N62" s="81">
        <v>75.337673482179156</v>
      </c>
      <c r="O62" s="81">
        <v>53.826376517015042</v>
      </c>
      <c r="P62" s="81">
        <v>34.515768489895628</v>
      </c>
      <c r="Q62" s="81">
        <v>3.0492164363560779</v>
      </c>
      <c r="R62" s="81">
        <v>0</v>
      </c>
      <c r="S62" s="81">
        <v>6.1775002444514424</v>
      </c>
      <c r="T62" s="82"/>
      <c r="U62" s="81">
        <v>18237081</v>
      </c>
      <c r="V62" s="81">
        <v>1308</v>
      </c>
      <c r="W62" s="81">
        <v>53</v>
      </c>
      <c r="X62" s="81">
        <v>14505</v>
      </c>
      <c r="Y62" s="81">
        <v>21078</v>
      </c>
      <c r="Z62" s="81">
        <v>33699</v>
      </c>
      <c r="AA62" s="81">
        <v>7167</v>
      </c>
      <c r="AB62" s="81">
        <v>49413</v>
      </c>
      <c r="AC62" s="81">
        <v>0</v>
      </c>
      <c r="AD62" s="81">
        <v>6.1775002444514424</v>
      </c>
      <c r="AE62" s="82"/>
      <c r="AF62" s="81">
        <v>121788589.2946596</v>
      </c>
      <c r="AG62" s="81">
        <v>1883900.903355256</v>
      </c>
      <c r="AH62" s="81">
        <v>312887.37666369142</v>
      </c>
      <c r="AI62" s="81">
        <v>88842827.592863083</v>
      </c>
      <c r="AJ62" s="81">
        <v>95175958.530442566</v>
      </c>
      <c r="AK62" s="81">
        <v>0</v>
      </c>
      <c r="AL62" s="81">
        <v>0</v>
      </c>
      <c r="AM62" s="81">
        <v>6729678.6191351572</v>
      </c>
      <c r="AN62" s="81">
        <v>0</v>
      </c>
      <c r="AO62" s="81">
        <v>0</v>
      </c>
      <c r="AP62" s="82"/>
      <c r="AQ62" s="81">
        <v>1729</v>
      </c>
      <c r="AR62" s="81">
        <v>421</v>
      </c>
      <c r="AS62" s="81">
        <v>0</v>
      </c>
      <c r="AT62" s="81">
        <v>0</v>
      </c>
      <c r="AU62" s="81">
        <v>0</v>
      </c>
      <c r="AV62" s="81">
        <v>1</v>
      </c>
      <c r="AW62" s="81" t="s">
        <v>564</v>
      </c>
      <c r="AX62" s="82"/>
      <c r="AY62" s="81">
        <v>7475.5000000000045</v>
      </c>
      <c r="AZ62" s="81">
        <v>10582.69999999999</v>
      </c>
      <c r="BA62" s="81">
        <v>0</v>
      </c>
      <c r="BB62" s="81">
        <v>0</v>
      </c>
      <c r="BC62" s="81">
        <v>0</v>
      </c>
      <c r="BD62" s="81">
        <v>1025</v>
      </c>
      <c r="BE62" s="81" t="s">
        <v>564</v>
      </c>
      <c r="BF62" s="82"/>
      <c r="BG62" s="81">
        <v>0</v>
      </c>
      <c r="BH62" s="81">
        <v>0</v>
      </c>
      <c r="BI62" s="81">
        <v>47.482999999999997</v>
      </c>
      <c r="BJ62" s="81">
        <v>0</v>
      </c>
      <c r="BK62" s="81">
        <v>0</v>
      </c>
      <c r="BL62" s="81">
        <v>0</v>
      </c>
      <c r="BM62" s="82"/>
      <c r="BN62" s="81">
        <v>0</v>
      </c>
      <c r="BO62" s="81">
        <v>0</v>
      </c>
      <c r="BP62" s="81">
        <v>4</v>
      </c>
      <c r="BQ62" s="81">
        <v>0</v>
      </c>
      <c r="BR62" s="81">
        <v>0</v>
      </c>
      <c r="BS62" s="81">
        <v>0</v>
      </c>
      <c r="BT62"/>
      <c r="BU62" s="80">
        <v>47.482999999999997</v>
      </c>
      <c r="BV62" s="80">
        <v>0</v>
      </c>
      <c r="BW62" s="80">
        <v>0</v>
      </c>
      <c r="BX62" s="80">
        <v>0</v>
      </c>
      <c r="BY62" s="80">
        <v>0</v>
      </c>
      <c r="BZ62" s="80">
        <v>0</v>
      </c>
      <c r="CA62" s="80">
        <v>0</v>
      </c>
      <c r="CB62" s="80">
        <v>0</v>
      </c>
      <c r="CC62" s="80">
        <v>0</v>
      </c>
    </row>
    <row r="63" spans="1:81">
      <c r="A63" s="80" t="s">
        <v>1743</v>
      </c>
      <c r="B63" s="80">
        <v>374</v>
      </c>
      <c r="C63" s="80">
        <v>17</v>
      </c>
      <c r="D63" s="80">
        <v>22</v>
      </c>
      <c r="E63" s="80">
        <v>2020</v>
      </c>
      <c r="F63" s="80" t="s">
        <v>218</v>
      </c>
      <c r="G63" s="80" t="s">
        <v>1726</v>
      </c>
      <c r="H63" s="80" t="s">
        <v>1727</v>
      </c>
      <c r="I63" s="177"/>
      <c r="J63" s="81">
        <v>63.713366428315908</v>
      </c>
      <c r="K63" s="81">
        <v>2.4213915983642229</v>
      </c>
      <c r="L63" s="81">
        <v>2.513140677617776</v>
      </c>
      <c r="M63" s="81">
        <v>50.091677609226196</v>
      </c>
      <c r="N63" s="81">
        <v>73.871528002725043</v>
      </c>
      <c r="O63" s="81">
        <v>47.081154045426693</v>
      </c>
      <c r="P63" s="81">
        <v>31.905754224199949</v>
      </c>
      <c r="Q63" s="81">
        <v>2.8788768266235696</v>
      </c>
      <c r="R63" s="81">
        <v>0</v>
      </c>
      <c r="S63" s="81">
        <v>6.5322852867558208</v>
      </c>
      <c r="T63" s="82"/>
      <c r="U63" s="81">
        <v>15766964</v>
      </c>
      <c r="V63" s="81">
        <v>1110</v>
      </c>
      <c r="W63" s="81">
        <v>113</v>
      </c>
      <c r="X63" s="81">
        <v>14986</v>
      </c>
      <c r="Y63" s="81">
        <v>21082</v>
      </c>
      <c r="Z63" s="81">
        <v>33643</v>
      </c>
      <c r="AA63" s="81">
        <v>7198</v>
      </c>
      <c r="AB63" s="81">
        <v>48825</v>
      </c>
      <c r="AC63" s="81">
        <v>0</v>
      </c>
      <c r="AD63" s="81">
        <v>6.5322852867558208</v>
      </c>
      <c r="AE63" s="82"/>
      <c r="AF63" s="81">
        <v>106294340.80018499</v>
      </c>
      <c r="AG63" s="81">
        <v>1746015.6982954147</v>
      </c>
      <c r="AH63" s="81">
        <v>646661.50790440617</v>
      </c>
      <c r="AI63" s="81">
        <v>86593144.083985478</v>
      </c>
      <c r="AJ63" s="81">
        <v>96192066.66054298</v>
      </c>
      <c r="AK63" s="81"/>
      <c r="AL63" s="81"/>
      <c r="AM63" s="81">
        <v>6372204.9570640521</v>
      </c>
      <c r="AN63" s="81"/>
      <c r="AO63" s="81"/>
      <c r="AP63" s="82"/>
      <c r="AQ63" s="81">
        <v>1810</v>
      </c>
      <c r="AR63" s="81">
        <v>435</v>
      </c>
      <c r="AS63" s="81">
        <v>0</v>
      </c>
      <c r="AT63" s="81">
        <v>0</v>
      </c>
      <c r="AU63" s="81">
        <v>0</v>
      </c>
      <c r="AV63" s="81">
        <v>1</v>
      </c>
      <c r="AW63" s="81">
        <v>0</v>
      </c>
      <c r="AX63" s="82"/>
      <c r="AY63" s="81">
        <v>7982.6000000000049</v>
      </c>
      <c r="AZ63" s="81">
        <v>11202.8</v>
      </c>
      <c r="BA63" s="81">
        <v>0</v>
      </c>
      <c r="BB63" s="81">
        <v>0</v>
      </c>
      <c r="BC63" s="81">
        <v>0</v>
      </c>
      <c r="BD63" s="81">
        <v>1025</v>
      </c>
      <c r="BE63" s="81">
        <v>0</v>
      </c>
      <c r="BF63" s="82"/>
      <c r="BG63" s="81">
        <v>0</v>
      </c>
      <c r="BH63" s="81">
        <v>0</v>
      </c>
      <c r="BI63" s="81">
        <v>39.987000000000002</v>
      </c>
      <c r="BJ63" s="81">
        <v>0</v>
      </c>
      <c r="BK63" s="81">
        <v>0</v>
      </c>
      <c r="BL63" s="81">
        <v>0</v>
      </c>
      <c r="BM63" s="82"/>
      <c r="BN63" s="81">
        <v>0</v>
      </c>
      <c r="BO63" s="81">
        <v>0</v>
      </c>
      <c r="BP63" s="81">
        <v>4</v>
      </c>
      <c r="BQ63" s="81">
        <v>0</v>
      </c>
      <c r="BR63" s="81">
        <v>0</v>
      </c>
      <c r="BS63" s="81">
        <v>0</v>
      </c>
      <c r="BT63"/>
      <c r="BU63" s="80">
        <v>39.987000000000002</v>
      </c>
      <c r="BV63" s="80">
        <v>0</v>
      </c>
      <c r="BW63" s="80">
        <v>0</v>
      </c>
      <c r="BX63" s="80">
        <v>0</v>
      </c>
      <c r="BY63" s="80">
        <v>0</v>
      </c>
      <c r="BZ63" s="80">
        <v>0</v>
      </c>
      <c r="CA63" s="80">
        <v>0</v>
      </c>
      <c r="CB63" s="80">
        <v>0</v>
      </c>
      <c r="CC63" s="80">
        <v>0</v>
      </c>
    </row>
    <row r="64" spans="1:81">
      <c r="A64" s="80" t="s">
        <v>1744</v>
      </c>
      <c r="B64" s="80">
        <v>374</v>
      </c>
      <c r="C64" s="80">
        <v>18</v>
      </c>
      <c r="D64" s="80">
        <v>22</v>
      </c>
      <c r="E64" s="80">
        <v>2021</v>
      </c>
      <c r="F64" s="80" t="s">
        <v>75</v>
      </c>
      <c r="G64" s="174" t="s">
        <v>1726</v>
      </c>
      <c r="H64" s="80" t="s">
        <v>1727</v>
      </c>
      <c r="I64" s="177"/>
      <c r="J64" s="81">
        <v>71.708032043561332</v>
      </c>
      <c r="K64" s="81">
        <v>2.5964915573791121</v>
      </c>
      <c r="L64" s="81">
        <v>3.2970420610108251</v>
      </c>
      <c r="M64" s="81">
        <v>62.222556333969642</v>
      </c>
      <c r="N64" s="81">
        <v>77.885475584507631</v>
      </c>
      <c r="O64" s="81">
        <v>45.564815208589742</v>
      </c>
      <c r="P64" s="81">
        <v>32.703375305261531</v>
      </c>
      <c r="Q64" s="81">
        <v>2.8698660158676206</v>
      </c>
      <c r="R64" s="81">
        <v>0</v>
      </c>
      <c r="S64" s="81">
        <v>5.3575172118102499</v>
      </c>
      <c r="T64" s="82"/>
      <c r="U64" s="81">
        <v>18769333</v>
      </c>
      <c r="V64" s="81">
        <v>1110</v>
      </c>
      <c r="W64" s="81">
        <v>113</v>
      </c>
      <c r="X64" s="81">
        <v>14986</v>
      </c>
      <c r="Y64" s="81">
        <v>20897</v>
      </c>
      <c r="Z64" s="81">
        <v>33526</v>
      </c>
      <c r="AA64" s="81">
        <v>7195</v>
      </c>
      <c r="AB64" s="81">
        <v>48095</v>
      </c>
      <c r="AC64" s="81">
        <v>0</v>
      </c>
      <c r="AD64" s="81">
        <v>5.3575172118102499</v>
      </c>
      <c r="AE64" s="82"/>
      <c r="AF64" s="81">
        <v>113258888.2635338</v>
      </c>
      <c r="AG64" s="81">
        <v>1798034.9149360664</v>
      </c>
      <c r="AH64" s="81">
        <v>774611.17927700025</v>
      </c>
      <c r="AI64" s="81">
        <v>100954219.26506934</v>
      </c>
      <c r="AJ64" s="81">
        <v>96667197.056781426</v>
      </c>
      <c r="AK64" s="81">
        <v>0</v>
      </c>
      <c r="AL64" s="81">
        <v>0</v>
      </c>
      <c r="AM64" s="81">
        <v>6313136.6841162816</v>
      </c>
      <c r="AN64" s="81">
        <v>0</v>
      </c>
      <c r="AO64" s="81">
        <v>0</v>
      </c>
      <c r="AP64" s="82"/>
      <c r="AQ64" s="81">
        <v>1906</v>
      </c>
      <c r="AR64" s="81">
        <v>445</v>
      </c>
      <c r="AS64" s="81">
        <v>0</v>
      </c>
      <c r="AT64" s="81">
        <v>0</v>
      </c>
      <c r="AU64" s="81">
        <v>0</v>
      </c>
      <c r="AV64" s="81">
        <v>1</v>
      </c>
      <c r="AW64" s="81"/>
      <c r="AX64" s="82"/>
      <c r="AY64" s="81">
        <v>8576.3999999999978</v>
      </c>
      <c r="AZ64" s="81">
        <v>11675.8</v>
      </c>
      <c r="BA64" s="81">
        <v>0</v>
      </c>
      <c r="BB64" s="81">
        <v>0</v>
      </c>
      <c r="BC64" s="81">
        <v>0</v>
      </c>
      <c r="BD64" s="81">
        <v>1025</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1745</v>
      </c>
      <c r="B65" s="80">
        <v>374</v>
      </c>
      <c r="C65" s="80">
        <v>19</v>
      </c>
      <c r="D65" s="80">
        <v>22</v>
      </c>
      <c r="E65" s="80">
        <v>2022</v>
      </c>
      <c r="F65" s="80" t="s">
        <v>568</v>
      </c>
      <c r="G65" s="174" t="s">
        <v>1726</v>
      </c>
      <c r="H65" s="80" t="s">
        <v>1727</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2010</v>
      </c>
      <c r="AR65" s="81">
        <v>476</v>
      </c>
      <c r="AS65" s="81">
        <v>0</v>
      </c>
      <c r="AT65" s="81">
        <v>0</v>
      </c>
      <c r="AU65" s="81">
        <v>0</v>
      </c>
      <c r="AV65" s="81">
        <v>1</v>
      </c>
      <c r="AW65" s="81"/>
      <c r="AX65" s="82"/>
      <c r="AY65" s="81">
        <v>9206.8999999999905</v>
      </c>
      <c r="AZ65" s="81">
        <v>13042.900000000001</v>
      </c>
      <c r="BA65" s="81">
        <v>0</v>
      </c>
      <c r="BB65" s="81">
        <v>0</v>
      </c>
      <c r="BC65" s="81">
        <v>0</v>
      </c>
      <c r="BD65" s="81">
        <v>1025</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1746</v>
      </c>
      <c r="B66" s="80">
        <v>239</v>
      </c>
      <c r="C66" s="80">
        <v>1</v>
      </c>
      <c r="D66" s="80">
        <v>15</v>
      </c>
      <c r="E66" s="80">
        <v>1990</v>
      </c>
      <c r="F66" s="80" t="s">
        <v>562</v>
      </c>
      <c r="G66" s="80" t="s">
        <v>1747</v>
      </c>
      <c r="H66" s="80" t="s">
        <v>1748</v>
      </c>
      <c r="I66" s="177"/>
      <c r="J66" s="81">
        <v>198.83156635360183</v>
      </c>
      <c r="K66" s="81">
        <v>10.72523578755124</v>
      </c>
      <c r="L66" s="81">
        <v>21.930335063024181</v>
      </c>
      <c r="M66" s="81">
        <v>40.954776145313943</v>
      </c>
      <c r="N66" s="81">
        <v>55.752077516094388</v>
      </c>
      <c r="O66" s="81">
        <v>48.600611906119354</v>
      </c>
      <c r="P66" s="81">
        <v>64.824056341739322</v>
      </c>
      <c r="Q66" s="81">
        <v>3.5748856634267812</v>
      </c>
      <c r="R66" s="81">
        <v>0</v>
      </c>
      <c r="S66" s="81">
        <v>3.5388405757732633</v>
      </c>
      <c r="T66" s="82"/>
      <c r="U66" s="81">
        <v>16626733</v>
      </c>
      <c r="V66" s="81">
        <v>2879</v>
      </c>
      <c r="W66" s="81">
        <v>290</v>
      </c>
      <c r="X66" s="81">
        <v>14411</v>
      </c>
      <c r="Y66" s="81">
        <v>16078</v>
      </c>
      <c r="Z66" s="81">
        <v>19990</v>
      </c>
      <c r="AA66" s="81">
        <v>15740</v>
      </c>
      <c r="AB66" s="81">
        <v>58044</v>
      </c>
      <c r="AC66" s="81">
        <v>0</v>
      </c>
      <c r="AD66" s="81">
        <v>3.5388405757732633</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1749</v>
      </c>
      <c r="B67" s="80">
        <v>240</v>
      </c>
      <c r="C67" s="80">
        <v>2</v>
      </c>
      <c r="D67" s="80">
        <v>15</v>
      </c>
      <c r="E67" s="80">
        <v>2005</v>
      </c>
      <c r="F67" s="80" t="s">
        <v>565</v>
      </c>
      <c r="G67" s="80" t="s">
        <v>1747</v>
      </c>
      <c r="H67" s="80" t="s">
        <v>1748</v>
      </c>
      <c r="I67" s="177"/>
      <c r="J67" s="81">
        <v>202.02871657904751</v>
      </c>
      <c r="K67" s="81">
        <v>6.9477029424312722</v>
      </c>
      <c r="L67" s="81">
        <v>6.4155724584980689</v>
      </c>
      <c r="M67" s="81">
        <v>65.41307524090378</v>
      </c>
      <c r="N67" s="81">
        <v>74.795329174672375</v>
      </c>
      <c r="O67" s="81">
        <v>68.668762589301096</v>
      </c>
      <c r="P67" s="81">
        <v>67.917129339510183</v>
      </c>
      <c r="Q67" s="81">
        <v>3.3294522559240658</v>
      </c>
      <c r="R67" s="81">
        <v>0</v>
      </c>
      <c r="S67" s="81">
        <v>3.5129243760000004</v>
      </c>
      <c r="T67" s="82"/>
      <c r="U67" s="81">
        <v>17648537</v>
      </c>
      <c r="V67" s="81">
        <v>2527</v>
      </c>
      <c r="W67" s="81">
        <v>89</v>
      </c>
      <c r="X67" s="81">
        <v>12205</v>
      </c>
      <c r="Y67" s="81">
        <v>18445</v>
      </c>
      <c r="Z67" s="81">
        <v>32684</v>
      </c>
      <c r="AA67" s="81">
        <v>13506</v>
      </c>
      <c r="AB67" s="81">
        <v>56513</v>
      </c>
      <c r="AC67" s="81">
        <v>0</v>
      </c>
      <c r="AD67" s="81">
        <v>3.5129243760000004</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1750</v>
      </c>
      <c r="B68" s="80">
        <v>241</v>
      </c>
      <c r="C68" s="80">
        <v>3</v>
      </c>
      <c r="D68" s="80">
        <v>15</v>
      </c>
      <c r="E68" s="80">
        <v>2006</v>
      </c>
      <c r="F68" s="80" t="s">
        <v>566</v>
      </c>
      <c r="G68" s="80" t="s">
        <v>1747</v>
      </c>
      <c r="H68" s="80" t="s">
        <v>1748</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1751</v>
      </c>
      <c r="B69" s="80">
        <v>242</v>
      </c>
      <c r="C69" s="80">
        <v>4</v>
      </c>
      <c r="D69" s="80">
        <v>15</v>
      </c>
      <c r="E69" s="80">
        <v>2007</v>
      </c>
      <c r="F69" s="80" t="s">
        <v>567</v>
      </c>
      <c r="G69" s="80" t="s">
        <v>1747</v>
      </c>
      <c r="H69" s="80" t="s">
        <v>1748</v>
      </c>
      <c r="I69" s="177"/>
      <c r="J69" s="81">
        <v>196.18025645910694</v>
      </c>
      <c r="K69" s="81">
        <v>5.7362837320692508</v>
      </c>
      <c r="L69" s="81">
        <v>8.7442353628866627</v>
      </c>
      <c r="M69" s="81">
        <v>69.309931377560247</v>
      </c>
      <c r="N69" s="81">
        <v>79.80083633994856</v>
      </c>
      <c r="O69" s="81">
        <v>66.60788364145786</v>
      </c>
      <c r="P69" s="81">
        <v>67.594759169303103</v>
      </c>
      <c r="Q69" s="81">
        <v>3.4586327741476124</v>
      </c>
      <c r="R69" s="81">
        <v>0</v>
      </c>
      <c r="S69" s="81">
        <v>3.6554821027199993</v>
      </c>
      <c r="T69" s="82"/>
      <c r="U69" s="81">
        <v>21053241</v>
      </c>
      <c r="V69" s="81">
        <v>2057</v>
      </c>
      <c r="W69" s="81">
        <v>147</v>
      </c>
      <c r="X69" s="81">
        <v>15527</v>
      </c>
      <c r="Y69" s="81">
        <v>18598</v>
      </c>
      <c r="Z69" s="81">
        <v>32957</v>
      </c>
      <c r="AA69" s="81">
        <v>13237</v>
      </c>
      <c r="AB69" s="81">
        <v>55601</v>
      </c>
      <c r="AC69" s="81">
        <v>0</v>
      </c>
      <c r="AD69" s="81">
        <v>3.6554821027199993</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1752</v>
      </c>
      <c r="B70" s="80">
        <v>243</v>
      </c>
      <c r="C70" s="80">
        <v>5</v>
      </c>
      <c r="D70" s="80">
        <v>15</v>
      </c>
      <c r="E70" s="80">
        <v>2008</v>
      </c>
      <c r="F70" s="80" t="s">
        <v>84</v>
      </c>
      <c r="G70" s="80" t="s">
        <v>1747</v>
      </c>
      <c r="H70" s="80" t="s">
        <v>1748</v>
      </c>
      <c r="I70" s="177"/>
      <c r="J70" s="81">
        <v>181.15812674896657</v>
      </c>
      <c r="K70" s="81">
        <v>4.2688371710525992</v>
      </c>
      <c r="L70" s="81">
        <v>7.5663989621516361</v>
      </c>
      <c r="M70" s="81">
        <v>73.438162368424571</v>
      </c>
      <c r="N70" s="81">
        <v>83.081510338079084</v>
      </c>
      <c r="O70" s="81">
        <v>64.487963969170252</v>
      </c>
      <c r="P70" s="81">
        <v>66.104836078254266</v>
      </c>
      <c r="Q70" s="81">
        <v>3.3800139557983067</v>
      </c>
      <c r="R70" s="81">
        <v>0</v>
      </c>
      <c r="S70" s="81">
        <v>3.3576193559499998</v>
      </c>
      <c r="T70" s="82"/>
      <c r="U70" s="81">
        <v>21106768</v>
      </c>
      <c r="V70" s="81">
        <v>2057</v>
      </c>
      <c r="W70" s="81">
        <v>147</v>
      </c>
      <c r="X70" s="81">
        <v>15527</v>
      </c>
      <c r="Y70" s="81">
        <v>18730</v>
      </c>
      <c r="Z70" s="81">
        <v>33028</v>
      </c>
      <c r="AA70" s="81">
        <v>12960</v>
      </c>
      <c r="AB70" s="81">
        <v>55230</v>
      </c>
      <c r="AC70" s="81">
        <v>0</v>
      </c>
      <c r="AD70" s="81">
        <v>3.3576193559499998</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1753</v>
      </c>
      <c r="B71" s="80">
        <v>244</v>
      </c>
      <c r="C71" s="80">
        <v>6</v>
      </c>
      <c r="D71" s="80">
        <v>15</v>
      </c>
      <c r="E71" s="80">
        <v>2009</v>
      </c>
      <c r="F71" s="80" t="s">
        <v>85</v>
      </c>
      <c r="G71" s="80" t="s">
        <v>1747</v>
      </c>
      <c r="H71" s="80" t="s">
        <v>1748</v>
      </c>
      <c r="I71" s="177"/>
      <c r="J71" s="81">
        <v>162.36890184112499</v>
      </c>
      <c r="K71" s="81">
        <v>4.1685318980152406</v>
      </c>
      <c r="L71" s="81">
        <v>16.016653931980581</v>
      </c>
      <c r="M71" s="81">
        <v>77.941246026213065</v>
      </c>
      <c r="N71" s="81">
        <v>76.868915180449804</v>
      </c>
      <c r="O71" s="81">
        <v>65.417215122030683</v>
      </c>
      <c r="P71" s="81">
        <v>62.756578830804806</v>
      </c>
      <c r="Q71" s="81">
        <v>3.193051679332314</v>
      </c>
      <c r="R71" s="81">
        <v>0</v>
      </c>
      <c r="S71" s="81">
        <v>2.0310232248000002</v>
      </c>
      <c r="T71" s="82"/>
      <c r="U71" s="81">
        <v>16431978</v>
      </c>
      <c r="V71" s="81">
        <v>1969</v>
      </c>
      <c r="W71" s="81">
        <v>413</v>
      </c>
      <c r="X71" s="81">
        <v>16890</v>
      </c>
      <c r="Y71" s="81">
        <v>18836</v>
      </c>
      <c r="Z71" s="81">
        <v>33070</v>
      </c>
      <c r="AA71" s="81">
        <v>12631</v>
      </c>
      <c r="AB71" s="81">
        <v>54771</v>
      </c>
      <c r="AC71" s="81">
        <v>0</v>
      </c>
      <c r="AD71" s="81">
        <v>2.0310232248000002</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171.64599999999999</v>
      </c>
      <c r="BJ71" s="81">
        <v>0</v>
      </c>
      <c r="BK71" s="81">
        <v>5.53</v>
      </c>
      <c r="BL71" s="81">
        <v>0</v>
      </c>
      <c r="BM71" s="82"/>
      <c r="BN71" s="81">
        <v>0</v>
      </c>
      <c r="BO71" s="81">
        <v>0</v>
      </c>
      <c r="BP71" s="81">
        <v>14</v>
      </c>
      <c r="BQ71" s="81">
        <v>0</v>
      </c>
      <c r="BR71" s="81">
        <v>1</v>
      </c>
      <c r="BS71" s="81">
        <v>0</v>
      </c>
      <c r="BT71"/>
      <c r="BU71" s="80"/>
      <c r="BV71" s="80"/>
      <c r="BW71" s="80"/>
      <c r="BX71" s="80"/>
      <c r="BY71" s="80"/>
      <c r="BZ71" s="80"/>
      <c r="CA71" s="80"/>
      <c r="CB71" s="80"/>
      <c r="CC71" s="80"/>
    </row>
    <row r="72" spans="1:81">
      <c r="A72" s="80" t="s">
        <v>1754</v>
      </c>
      <c r="B72" s="80">
        <v>245</v>
      </c>
      <c r="C72" s="80">
        <v>7</v>
      </c>
      <c r="D72" s="80">
        <v>15</v>
      </c>
      <c r="E72" s="80">
        <v>2010</v>
      </c>
      <c r="F72" s="80" t="s">
        <v>86</v>
      </c>
      <c r="G72" s="80" t="s">
        <v>1747</v>
      </c>
      <c r="H72" s="80" t="s">
        <v>1748</v>
      </c>
      <c r="I72" s="177"/>
      <c r="J72" s="81">
        <v>181.64473759696367</v>
      </c>
      <c r="K72" s="81">
        <v>4.4121190723864068</v>
      </c>
      <c r="L72" s="81">
        <v>19.074962736300034</v>
      </c>
      <c r="M72" s="81">
        <v>79.690356360167698</v>
      </c>
      <c r="N72" s="81">
        <v>86.555966450840245</v>
      </c>
      <c r="O72" s="81">
        <v>65.368640701805916</v>
      </c>
      <c r="P72" s="81">
        <v>62.988141768721768</v>
      </c>
      <c r="Q72" s="81">
        <v>3.3139024893828362</v>
      </c>
      <c r="R72" s="81">
        <v>0</v>
      </c>
      <c r="S72" s="81">
        <v>0</v>
      </c>
      <c r="T72" s="82"/>
      <c r="U72" s="81">
        <v>17245847</v>
      </c>
      <c r="V72" s="81">
        <v>1969</v>
      </c>
      <c r="W72" s="81">
        <v>413</v>
      </c>
      <c r="X72" s="81">
        <v>16890</v>
      </c>
      <c r="Y72" s="81">
        <v>18940</v>
      </c>
      <c r="Z72" s="81">
        <v>33199</v>
      </c>
      <c r="AA72" s="81">
        <v>12361</v>
      </c>
      <c r="AB72" s="81">
        <v>54468</v>
      </c>
      <c r="AC72" s="81">
        <v>0</v>
      </c>
      <c r="AD72" s="81">
        <v>0</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210.46100000000001</v>
      </c>
      <c r="BJ72" s="81">
        <v>0</v>
      </c>
      <c r="BK72" s="81">
        <v>5.3230000000000004</v>
      </c>
      <c r="BL72" s="81">
        <v>0</v>
      </c>
      <c r="BM72" s="82"/>
      <c r="BN72" s="81">
        <v>0</v>
      </c>
      <c r="BO72" s="81">
        <v>0</v>
      </c>
      <c r="BP72" s="81">
        <v>15</v>
      </c>
      <c r="BQ72" s="81">
        <v>0</v>
      </c>
      <c r="BR72" s="81">
        <v>1</v>
      </c>
      <c r="BS72" s="81">
        <v>0</v>
      </c>
      <c r="BT72"/>
      <c r="BU72" s="80">
        <v>215.78399999999999</v>
      </c>
      <c r="BV72" s="80">
        <v>0</v>
      </c>
      <c r="BW72" s="80">
        <v>0</v>
      </c>
      <c r="BX72" s="80">
        <v>0</v>
      </c>
      <c r="BY72" s="80">
        <v>0</v>
      </c>
      <c r="BZ72" s="80">
        <v>0</v>
      </c>
      <c r="CA72" s="80">
        <v>0</v>
      </c>
      <c r="CB72" s="80">
        <v>0</v>
      </c>
      <c r="CC72" s="80">
        <v>0</v>
      </c>
    </row>
    <row r="73" spans="1:81">
      <c r="A73" s="80" t="s">
        <v>1755</v>
      </c>
      <c r="B73" s="80">
        <v>246</v>
      </c>
      <c r="C73" s="80">
        <v>8</v>
      </c>
      <c r="D73" s="80">
        <v>15</v>
      </c>
      <c r="E73" s="80">
        <v>2011</v>
      </c>
      <c r="F73" s="80" t="s">
        <v>87</v>
      </c>
      <c r="G73" s="80" t="s">
        <v>1747</v>
      </c>
      <c r="H73" s="80" t="s">
        <v>1748</v>
      </c>
      <c r="I73" s="177"/>
      <c r="J73" s="81">
        <v>173.27379784182531</v>
      </c>
      <c r="K73" s="81">
        <v>5.7517099755732035</v>
      </c>
      <c r="L73" s="81">
        <v>16.078007494616493</v>
      </c>
      <c r="M73" s="81">
        <v>91.223969992102568</v>
      </c>
      <c r="N73" s="81">
        <v>85.92460778806057</v>
      </c>
      <c r="O73" s="81">
        <v>64.510590297430909</v>
      </c>
      <c r="P73" s="81">
        <v>60.697779492328529</v>
      </c>
      <c r="Q73" s="81">
        <v>3.7871026322712629</v>
      </c>
      <c r="R73" s="81">
        <v>0</v>
      </c>
      <c r="S73" s="81">
        <v>0</v>
      </c>
      <c r="T73" s="82"/>
      <c r="U73" s="81">
        <v>16353749</v>
      </c>
      <c r="V73" s="81">
        <v>1969</v>
      </c>
      <c r="W73" s="81">
        <v>413</v>
      </c>
      <c r="X73" s="81">
        <v>16890</v>
      </c>
      <c r="Y73" s="81">
        <v>19013</v>
      </c>
      <c r="Z73" s="81">
        <v>33475</v>
      </c>
      <c r="AA73" s="81">
        <v>12266</v>
      </c>
      <c r="AB73" s="81">
        <v>53964</v>
      </c>
      <c r="AC73" s="81">
        <v>0</v>
      </c>
      <c r="AD73" s="81">
        <v>0</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195.626</v>
      </c>
      <c r="BJ73" s="81">
        <v>0</v>
      </c>
      <c r="BK73" s="81">
        <v>4.6580000000000004</v>
      </c>
      <c r="BL73" s="81">
        <v>0</v>
      </c>
      <c r="BM73" s="82"/>
      <c r="BN73" s="81">
        <v>0</v>
      </c>
      <c r="BO73" s="81">
        <v>0</v>
      </c>
      <c r="BP73" s="81">
        <v>13</v>
      </c>
      <c r="BQ73" s="81">
        <v>0</v>
      </c>
      <c r="BR73" s="81">
        <v>1</v>
      </c>
      <c r="BS73" s="81">
        <v>0</v>
      </c>
      <c r="BT73"/>
      <c r="BU73" s="80">
        <v>200.28399999999999</v>
      </c>
      <c r="BV73" s="80">
        <v>0</v>
      </c>
      <c r="BW73" s="80">
        <v>0</v>
      </c>
      <c r="BX73" s="80">
        <v>0</v>
      </c>
      <c r="BY73" s="80">
        <v>0</v>
      </c>
      <c r="BZ73" s="80">
        <v>0</v>
      </c>
      <c r="CA73" s="80">
        <v>0</v>
      </c>
      <c r="CB73" s="80">
        <v>0</v>
      </c>
      <c r="CC73" s="80">
        <v>0</v>
      </c>
    </row>
    <row r="74" spans="1:81">
      <c r="A74" s="80" t="s">
        <v>1756</v>
      </c>
      <c r="B74" s="80">
        <v>247</v>
      </c>
      <c r="C74" s="80">
        <v>9</v>
      </c>
      <c r="D74" s="80">
        <v>15</v>
      </c>
      <c r="E74" s="80">
        <v>2012</v>
      </c>
      <c r="F74" s="80" t="s">
        <v>88</v>
      </c>
      <c r="G74" s="80" t="s">
        <v>1747</v>
      </c>
      <c r="H74" s="80" t="s">
        <v>1748</v>
      </c>
      <c r="I74" s="177"/>
      <c r="J74" s="81">
        <v>167.89946171082971</v>
      </c>
      <c r="K74" s="81">
        <v>5.1915144693729545</v>
      </c>
      <c r="L74" s="81">
        <v>15.621039978625101</v>
      </c>
      <c r="M74" s="81">
        <v>88.671523235745639</v>
      </c>
      <c r="N74" s="81">
        <v>84.436163525302987</v>
      </c>
      <c r="O74" s="81">
        <v>64.308858065651776</v>
      </c>
      <c r="P74" s="81">
        <v>59.380938561261601</v>
      </c>
      <c r="Q74" s="81">
        <v>4.1203150207058483</v>
      </c>
      <c r="R74" s="81">
        <v>0</v>
      </c>
      <c r="S74" s="81">
        <v>0</v>
      </c>
      <c r="T74" s="82"/>
      <c r="U74" s="81">
        <v>17134905</v>
      </c>
      <c r="V74" s="81">
        <v>1969</v>
      </c>
      <c r="W74" s="81">
        <v>413</v>
      </c>
      <c r="X74" s="81">
        <v>16890</v>
      </c>
      <c r="Y74" s="81">
        <v>19431</v>
      </c>
      <c r="Z74" s="81">
        <v>33635</v>
      </c>
      <c r="AA74" s="81">
        <v>11932</v>
      </c>
      <c r="AB74" s="81">
        <v>54039</v>
      </c>
      <c r="AC74" s="81">
        <v>0</v>
      </c>
      <c r="AD74" s="81">
        <v>0</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211.32599999999999</v>
      </c>
      <c r="BJ74" s="81">
        <v>0</v>
      </c>
      <c r="BK74" s="81">
        <v>4.8230000000000004</v>
      </c>
      <c r="BL74" s="81">
        <v>0</v>
      </c>
      <c r="BM74" s="82"/>
      <c r="BN74" s="81">
        <v>0</v>
      </c>
      <c r="BO74" s="81">
        <v>0</v>
      </c>
      <c r="BP74" s="81">
        <v>14</v>
      </c>
      <c r="BQ74" s="81">
        <v>0</v>
      </c>
      <c r="BR74" s="81">
        <v>1</v>
      </c>
      <c r="BS74" s="81">
        <v>0</v>
      </c>
      <c r="BT74"/>
      <c r="BU74" s="80">
        <v>216.149</v>
      </c>
      <c r="BV74" s="80">
        <v>0</v>
      </c>
      <c r="BW74" s="80">
        <v>0</v>
      </c>
      <c r="BX74" s="80">
        <v>0</v>
      </c>
      <c r="BY74" s="80">
        <v>0</v>
      </c>
      <c r="BZ74" s="80">
        <v>0</v>
      </c>
      <c r="CA74" s="80">
        <v>0</v>
      </c>
      <c r="CB74" s="80">
        <v>0</v>
      </c>
      <c r="CC74" s="80">
        <v>0</v>
      </c>
    </row>
    <row r="75" spans="1:81">
      <c r="A75" s="80" t="s">
        <v>1757</v>
      </c>
      <c r="B75" s="80">
        <v>248</v>
      </c>
      <c r="C75" s="80">
        <v>10</v>
      </c>
      <c r="D75" s="80">
        <v>15</v>
      </c>
      <c r="E75" s="80">
        <v>2013</v>
      </c>
      <c r="F75" s="80" t="s">
        <v>89</v>
      </c>
      <c r="G75" s="80" t="s">
        <v>1747</v>
      </c>
      <c r="H75" s="80" t="s">
        <v>1748</v>
      </c>
      <c r="I75" s="177"/>
      <c r="J75" s="81">
        <v>174.75431896806529</v>
      </c>
      <c r="K75" s="81">
        <v>4.1913014369422532</v>
      </c>
      <c r="L75" s="81">
        <v>15.144185119986895</v>
      </c>
      <c r="M75" s="81">
        <v>90.390922753785972</v>
      </c>
      <c r="N75" s="81">
        <v>79.20835756778159</v>
      </c>
      <c r="O75" s="81">
        <v>62.232003777012281</v>
      </c>
      <c r="P75" s="81">
        <v>59.274985547350681</v>
      </c>
      <c r="Q75" s="81">
        <v>4.149155337790944</v>
      </c>
      <c r="R75" s="81">
        <v>0</v>
      </c>
      <c r="S75" s="81">
        <v>0</v>
      </c>
      <c r="T75" s="82"/>
      <c r="U75" s="81">
        <v>15656411</v>
      </c>
      <c r="V75" s="81">
        <v>1969</v>
      </c>
      <c r="W75" s="81">
        <v>413</v>
      </c>
      <c r="X75" s="81">
        <v>16890</v>
      </c>
      <c r="Y75" s="81">
        <v>19470</v>
      </c>
      <c r="Z75" s="81">
        <v>34002</v>
      </c>
      <c r="AA75" s="81">
        <v>11866</v>
      </c>
      <c r="AB75" s="81">
        <v>53637</v>
      </c>
      <c r="AC75" s="81">
        <v>0</v>
      </c>
      <c r="AD75" s="81">
        <v>0</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215.58699999999999</v>
      </c>
      <c r="BJ75" s="81">
        <v>0</v>
      </c>
      <c r="BK75" s="81">
        <v>4.806</v>
      </c>
      <c r="BL75" s="81">
        <v>0</v>
      </c>
      <c r="BM75" s="82"/>
      <c r="BN75" s="81">
        <v>0</v>
      </c>
      <c r="BO75" s="81">
        <v>0</v>
      </c>
      <c r="BP75" s="81">
        <v>15</v>
      </c>
      <c r="BQ75" s="81">
        <v>0</v>
      </c>
      <c r="BR75" s="81">
        <v>1</v>
      </c>
      <c r="BS75" s="81">
        <v>0</v>
      </c>
      <c r="BT75"/>
      <c r="BU75" s="80">
        <v>220.393</v>
      </c>
      <c r="BV75" s="80">
        <v>0</v>
      </c>
      <c r="BW75" s="80">
        <v>0</v>
      </c>
      <c r="BX75" s="80">
        <v>0</v>
      </c>
      <c r="BY75" s="80">
        <v>0</v>
      </c>
      <c r="BZ75" s="80">
        <v>0</v>
      </c>
      <c r="CA75" s="80">
        <v>0</v>
      </c>
      <c r="CB75" s="80">
        <v>0</v>
      </c>
      <c r="CC75" s="80">
        <v>0</v>
      </c>
    </row>
    <row r="76" spans="1:81">
      <c r="A76" s="80" t="s">
        <v>1758</v>
      </c>
      <c r="B76" s="80">
        <v>249</v>
      </c>
      <c r="C76" s="80">
        <v>11</v>
      </c>
      <c r="D76" s="80">
        <v>15</v>
      </c>
      <c r="E76" s="80">
        <v>2014</v>
      </c>
      <c r="F76" s="80" t="s">
        <v>90</v>
      </c>
      <c r="G76" s="80" t="s">
        <v>1747</v>
      </c>
      <c r="H76" s="80" t="s">
        <v>1748</v>
      </c>
      <c r="I76" s="177"/>
      <c r="J76" s="81">
        <v>140.0566500222252</v>
      </c>
      <c r="K76" s="81">
        <v>3.8135738017832446</v>
      </c>
      <c r="L76" s="81">
        <v>9.8347745479494897</v>
      </c>
      <c r="M76" s="81">
        <v>85.736529584949906</v>
      </c>
      <c r="N76" s="81">
        <v>79.006019402635289</v>
      </c>
      <c r="O76" s="81">
        <v>59.129572899238262</v>
      </c>
      <c r="P76" s="81">
        <v>58.85518475268929</v>
      </c>
      <c r="Q76" s="81">
        <v>3.9375086077638795</v>
      </c>
      <c r="R76" s="81">
        <v>0</v>
      </c>
      <c r="S76" s="81">
        <v>0</v>
      </c>
      <c r="T76" s="82"/>
      <c r="U76" s="81">
        <v>15212952</v>
      </c>
      <c r="V76" s="81">
        <v>1538</v>
      </c>
      <c r="W76" s="81">
        <v>338</v>
      </c>
      <c r="X76" s="81">
        <v>17145</v>
      </c>
      <c r="Y76" s="81">
        <v>19683</v>
      </c>
      <c r="Z76" s="81">
        <v>34026</v>
      </c>
      <c r="AA76" s="81">
        <v>11721</v>
      </c>
      <c r="AB76" s="81">
        <v>53052</v>
      </c>
      <c r="AC76" s="81">
        <v>0</v>
      </c>
      <c r="AD76" s="81">
        <v>0</v>
      </c>
      <c r="AE76" s="82"/>
      <c r="AF76" s="81">
        <v>153204399.61421627</v>
      </c>
      <c r="AG76" s="81">
        <v>3115704.3575104433</v>
      </c>
      <c r="AH76" s="81">
        <v>2377218.4254429466</v>
      </c>
      <c r="AI76" s="81">
        <v>112190707.5549558</v>
      </c>
      <c r="AJ76" s="81">
        <v>108406529.97319259</v>
      </c>
      <c r="AK76" s="81">
        <v>0</v>
      </c>
      <c r="AL76" s="81">
        <v>0</v>
      </c>
      <c r="AM76" s="81">
        <v>7283246.8325595427</v>
      </c>
      <c r="AN76" s="81">
        <v>0</v>
      </c>
      <c r="AO76" s="81">
        <v>0</v>
      </c>
      <c r="AP76" s="82"/>
      <c r="AQ76" s="81">
        <v>1298</v>
      </c>
      <c r="AR76" s="81">
        <v>363</v>
      </c>
      <c r="AS76" s="81">
        <v>1</v>
      </c>
      <c r="AT76" s="81">
        <v>0</v>
      </c>
      <c r="AU76" s="81">
        <v>0</v>
      </c>
      <c r="AV76" s="81">
        <v>0</v>
      </c>
      <c r="AW76" s="81" t="s">
        <v>564</v>
      </c>
      <c r="AX76" s="82"/>
      <c r="AY76" s="81">
        <v>5533.1</v>
      </c>
      <c r="AZ76" s="81">
        <v>22987.5</v>
      </c>
      <c r="BA76" s="81">
        <v>9200</v>
      </c>
      <c r="BB76" s="81">
        <v>0</v>
      </c>
      <c r="BC76" s="81">
        <v>0</v>
      </c>
      <c r="BD76" s="81">
        <v>0</v>
      </c>
      <c r="BE76" s="81" t="s">
        <v>564</v>
      </c>
      <c r="BF76" s="82"/>
      <c r="BG76" s="81">
        <v>0</v>
      </c>
      <c r="BH76" s="81">
        <v>0</v>
      </c>
      <c r="BI76" s="81">
        <v>198.61</v>
      </c>
      <c r="BJ76" s="81">
        <v>0</v>
      </c>
      <c r="BK76" s="81">
        <v>5.5069999999999997</v>
      </c>
      <c r="BL76" s="81">
        <v>0</v>
      </c>
      <c r="BM76" s="82"/>
      <c r="BN76" s="81">
        <v>0</v>
      </c>
      <c r="BO76" s="81">
        <v>0</v>
      </c>
      <c r="BP76" s="81">
        <v>15</v>
      </c>
      <c r="BQ76" s="81">
        <v>0</v>
      </c>
      <c r="BR76" s="81">
        <v>1</v>
      </c>
      <c r="BS76" s="81">
        <v>0</v>
      </c>
      <c r="BT76"/>
      <c r="BU76" s="80">
        <v>204.11699999999999</v>
      </c>
      <c r="BV76" s="80">
        <v>0</v>
      </c>
      <c r="BW76" s="80">
        <v>0</v>
      </c>
      <c r="BX76" s="80">
        <v>0</v>
      </c>
      <c r="BY76" s="80">
        <v>0</v>
      </c>
      <c r="BZ76" s="80">
        <v>0</v>
      </c>
      <c r="CA76" s="80">
        <v>0</v>
      </c>
      <c r="CB76" s="80">
        <v>0</v>
      </c>
      <c r="CC76" s="80">
        <v>0</v>
      </c>
    </row>
    <row r="77" spans="1:81">
      <c r="A77" s="80" t="s">
        <v>1759</v>
      </c>
      <c r="B77" s="80">
        <v>250</v>
      </c>
      <c r="C77" s="80">
        <v>12</v>
      </c>
      <c r="D77" s="80">
        <v>15</v>
      </c>
      <c r="E77" s="80">
        <v>2015</v>
      </c>
      <c r="F77" s="80" t="s">
        <v>91</v>
      </c>
      <c r="G77" s="80" t="s">
        <v>1747</v>
      </c>
      <c r="H77" s="80" t="s">
        <v>1748</v>
      </c>
      <c r="I77" s="177"/>
      <c r="J77" s="81">
        <v>130.54057783644714</v>
      </c>
      <c r="K77" s="81">
        <v>3.7557239184092195</v>
      </c>
      <c r="L77" s="81">
        <v>8.7757975095551366</v>
      </c>
      <c r="M77" s="81">
        <v>111.83674725129028</v>
      </c>
      <c r="N77" s="81">
        <v>75.33925228211821</v>
      </c>
      <c r="O77" s="81">
        <v>58.388027279012192</v>
      </c>
      <c r="P77" s="81">
        <v>58.228103351947013</v>
      </c>
      <c r="Q77" s="81">
        <v>3.8028206611200148</v>
      </c>
      <c r="R77" s="81">
        <v>0</v>
      </c>
      <c r="S77" s="81">
        <v>0</v>
      </c>
      <c r="T77" s="82"/>
      <c r="U77" s="81">
        <v>15338328</v>
      </c>
      <c r="V77" s="81">
        <v>1538</v>
      </c>
      <c r="W77" s="81">
        <v>338</v>
      </c>
      <c r="X77" s="81">
        <v>17145</v>
      </c>
      <c r="Y77" s="81">
        <v>19747</v>
      </c>
      <c r="Z77" s="81">
        <v>33923</v>
      </c>
      <c r="AA77" s="81">
        <v>11587</v>
      </c>
      <c r="AB77" s="81">
        <v>52339</v>
      </c>
      <c r="AC77" s="81">
        <v>0</v>
      </c>
      <c r="AD77" s="81">
        <v>0</v>
      </c>
      <c r="AE77" s="82"/>
      <c r="AF77" s="81">
        <v>147005567.68586671</v>
      </c>
      <c r="AG77" s="81">
        <v>2883668.7780631036</v>
      </c>
      <c r="AH77" s="81">
        <v>1824431.160675724</v>
      </c>
      <c r="AI77" s="81">
        <v>110313687.02815437</v>
      </c>
      <c r="AJ77" s="81">
        <v>110487667.8072402</v>
      </c>
      <c r="AK77" s="81">
        <v>0</v>
      </c>
      <c r="AL77" s="81">
        <v>0</v>
      </c>
      <c r="AM77" s="81">
        <v>7172840.3961525792</v>
      </c>
      <c r="AN77" s="81">
        <v>0</v>
      </c>
      <c r="AO77" s="81">
        <v>0</v>
      </c>
      <c r="AP77" s="82"/>
      <c r="AQ77" s="81">
        <v>1372</v>
      </c>
      <c r="AR77" s="81">
        <v>517</v>
      </c>
      <c r="AS77" s="81">
        <v>1</v>
      </c>
      <c r="AT77" s="81">
        <v>0</v>
      </c>
      <c r="AU77" s="81">
        <v>0</v>
      </c>
      <c r="AV77" s="81">
        <v>0</v>
      </c>
      <c r="AW77" s="81" t="s">
        <v>564</v>
      </c>
      <c r="AX77" s="82"/>
      <c r="AY77" s="81">
        <v>5936.9</v>
      </c>
      <c r="AZ77" s="81">
        <v>37652.699999999997</v>
      </c>
      <c r="BA77" s="81">
        <v>9200</v>
      </c>
      <c r="BB77" s="81">
        <v>0</v>
      </c>
      <c r="BC77" s="81">
        <v>0</v>
      </c>
      <c r="BD77" s="81">
        <v>0</v>
      </c>
      <c r="BE77" s="81" t="s">
        <v>564</v>
      </c>
      <c r="BF77" s="82"/>
      <c r="BG77" s="81">
        <v>0</v>
      </c>
      <c r="BH77" s="81">
        <v>0</v>
      </c>
      <c r="BI77" s="81">
        <v>181.45400000000001</v>
      </c>
      <c r="BJ77" s="81">
        <v>0</v>
      </c>
      <c r="BK77" s="81">
        <v>4.3559999999999999</v>
      </c>
      <c r="BL77" s="81">
        <v>0</v>
      </c>
      <c r="BM77" s="82"/>
      <c r="BN77" s="81">
        <v>0</v>
      </c>
      <c r="BO77" s="81">
        <v>0</v>
      </c>
      <c r="BP77" s="81">
        <v>13</v>
      </c>
      <c r="BQ77" s="81">
        <v>0</v>
      </c>
      <c r="BR77" s="81">
        <v>1</v>
      </c>
      <c r="BS77" s="81">
        <v>0</v>
      </c>
      <c r="BT77"/>
      <c r="BU77" s="80">
        <v>185.81</v>
      </c>
      <c r="BV77" s="80">
        <v>0</v>
      </c>
      <c r="BW77" s="80">
        <v>0</v>
      </c>
      <c r="BX77" s="80">
        <v>0</v>
      </c>
      <c r="BY77" s="80">
        <v>0</v>
      </c>
      <c r="BZ77" s="80">
        <v>0</v>
      </c>
      <c r="CA77" s="80">
        <v>0</v>
      </c>
      <c r="CB77" s="80">
        <v>0</v>
      </c>
      <c r="CC77" s="80">
        <v>0</v>
      </c>
    </row>
    <row r="78" spans="1:81">
      <c r="A78" s="80" t="s">
        <v>1760</v>
      </c>
      <c r="B78" s="80">
        <v>251</v>
      </c>
      <c r="C78" s="80">
        <v>13</v>
      </c>
      <c r="D78" s="80">
        <v>15</v>
      </c>
      <c r="E78" s="80">
        <v>2016</v>
      </c>
      <c r="F78" s="80" t="s">
        <v>92</v>
      </c>
      <c r="G78" s="80" t="s">
        <v>1747</v>
      </c>
      <c r="H78" s="80" t="s">
        <v>1748</v>
      </c>
      <c r="I78" s="177"/>
      <c r="J78" s="81">
        <v>129.48789163899232</v>
      </c>
      <c r="K78" s="81">
        <v>3.7338752804289208</v>
      </c>
      <c r="L78" s="81">
        <v>8.3416733718732168</v>
      </c>
      <c r="M78" s="81">
        <v>74.417375027431291</v>
      </c>
      <c r="N78" s="81">
        <v>73.498725765812168</v>
      </c>
      <c r="O78" s="81">
        <v>57.781012879095947</v>
      </c>
      <c r="P78" s="81">
        <v>57.400940928993329</v>
      </c>
      <c r="Q78" s="81">
        <v>3.6493449829934308</v>
      </c>
      <c r="R78" s="81">
        <v>0</v>
      </c>
      <c r="S78" s="81">
        <v>0</v>
      </c>
      <c r="T78" s="82"/>
      <c r="U78" s="81">
        <v>14971666</v>
      </c>
      <c r="V78" s="81">
        <v>1538</v>
      </c>
      <c r="W78" s="81">
        <v>338</v>
      </c>
      <c r="X78" s="81">
        <v>17145</v>
      </c>
      <c r="Y78" s="81">
        <v>19625</v>
      </c>
      <c r="Z78" s="81">
        <v>33983</v>
      </c>
      <c r="AA78" s="81">
        <v>11814</v>
      </c>
      <c r="AB78" s="81">
        <v>51667</v>
      </c>
      <c r="AC78" s="81">
        <v>0</v>
      </c>
      <c r="AD78" s="81">
        <v>0</v>
      </c>
      <c r="AE78" s="82"/>
      <c r="AF78" s="81">
        <v>149389024.7843028</v>
      </c>
      <c r="AG78" s="81">
        <v>2763567.5713058072</v>
      </c>
      <c r="AH78" s="81">
        <v>1331347.9019322831</v>
      </c>
      <c r="AI78" s="81">
        <v>109612602.25919069</v>
      </c>
      <c r="AJ78" s="81">
        <v>109767814.9482532</v>
      </c>
      <c r="AK78" s="81">
        <v>0</v>
      </c>
      <c r="AL78" s="81">
        <v>0</v>
      </c>
      <c r="AM78" s="81">
        <v>7086246.6596729457</v>
      </c>
      <c r="AN78" s="81">
        <v>0</v>
      </c>
      <c r="AO78" s="81">
        <v>0</v>
      </c>
      <c r="AP78" s="82"/>
      <c r="AQ78" s="81">
        <v>1479</v>
      </c>
      <c r="AR78" s="81">
        <v>638</v>
      </c>
      <c r="AS78" s="81">
        <v>1</v>
      </c>
      <c r="AT78" s="81">
        <v>0</v>
      </c>
      <c r="AU78" s="81">
        <v>0</v>
      </c>
      <c r="AV78" s="81">
        <v>0</v>
      </c>
      <c r="AW78" s="81" t="s">
        <v>564</v>
      </c>
      <c r="AX78" s="82"/>
      <c r="AY78" s="81">
        <v>6527.6</v>
      </c>
      <c r="AZ78" s="81">
        <v>45813.599999999999</v>
      </c>
      <c r="BA78" s="81">
        <v>9200</v>
      </c>
      <c r="BB78" s="81">
        <v>0</v>
      </c>
      <c r="BC78" s="81">
        <v>0</v>
      </c>
      <c r="BD78" s="81">
        <v>0</v>
      </c>
      <c r="BE78" s="81" t="s">
        <v>564</v>
      </c>
      <c r="BF78" s="82"/>
      <c r="BG78" s="81">
        <v>0</v>
      </c>
      <c r="BH78" s="81">
        <v>0</v>
      </c>
      <c r="BI78" s="81">
        <v>185.00299999999999</v>
      </c>
      <c r="BJ78" s="81">
        <v>0</v>
      </c>
      <c r="BK78" s="81">
        <v>4.2779999999999996</v>
      </c>
      <c r="BL78" s="81">
        <v>0</v>
      </c>
      <c r="BM78" s="82"/>
      <c r="BN78" s="81">
        <v>0</v>
      </c>
      <c r="BO78" s="81">
        <v>0</v>
      </c>
      <c r="BP78" s="81">
        <v>15</v>
      </c>
      <c r="BQ78" s="81">
        <v>0</v>
      </c>
      <c r="BR78" s="81">
        <v>1</v>
      </c>
      <c r="BS78" s="81">
        <v>0</v>
      </c>
      <c r="BT78"/>
      <c r="BU78" s="80">
        <v>189.28100000000001</v>
      </c>
      <c r="BV78" s="80">
        <v>0</v>
      </c>
      <c r="BW78" s="80">
        <v>0</v>
      </c>
      <c r="BX78" s="80">
        <v>0</v>
      </c>
      <c r="BY78" s="80">
        <v>0</v>
      </c>
      <c r="BZ78" s="80">
        <v>0</v>
      </c>
      <c r="CA78" s="80">
        <v>0</v>
      </c>
      <c r="CB78" s="80">
        <v>0</v>
      </c>
      <c r="CC78" s="80">
        <v>0</v>
      </c>
    </row>
    <row r="79" spans="1:81">
      <c r="A79" s="80" t="s">
        <v>1761</v>
      </c>
      <c r="B79" s="80">
        <v>252</v>
      </c>
      <c r="C79" s="80">
        <v>14</v>
      </c>
      <c r="D79" s="80">
        <v>15</v>
      </c>
      <c r="E79" s="80">
        <v>2017</v>
      </c>
      <c r="F79" s="80" t="s">
        <v>71</v>
      </c>
      <c r="G79" s="80" t="s">
        <v>1747</v>
      </c>
      <c r="H79" s="80" t="s">
        <v>1748</v>
      </c>
      <c r="I79" s="177"/>
      <c r="J79" s="81">
        <v>133.37348945167102</v>
      </c>
      <c r="K79" s="81">
        <v>3.7169314980142887</v>
      </c>
      <c r="L79" s="81">
        <v>8.9549661387997528</v>
      </c>
      <c r="M79" s="81">
        <v>65.895741526038307</v>
      </c>
      <c r="N79" s="81">
        <v>71.081753930754488</v>
      </c>
      <c r="O79" s="81">
        <v>56.767917452600166</v>
      </c>
      <c r="P79" s="81">
        <v>56.641435084764609</v>
      </c>
      <c r="Q79" s="81">
        <v>3.4788257586528148</v>
      </c>
      <c r="R79" s="81">
        <v>0</v>
      </c>
      <c r="S79" s="81">
        <v>0</v>
      </c>
      <c r="T79" s="82"/>
      <c r="U79" s="81">
        <v>15687815</v>
      </c>
      <c r="V79" s="81">
        <v>1538</v>
      </c>
      <c r="W79" s="81">
        <v>338</v>
      </c>
      <c r="X79" s="81">
        <v>17145</v>
      </c>
      <c r="Y79" s="81">
        <v>19642</v>
      </c>
      <c r="Z79" s="81">
        <v>33941</v>
      </c>
      <c r="AA79" s="81">
        <v>11732</v>
      </c>
      <c r="AB79" s="81">
        <v>50934</v>
      </c>
      <c r="AC79" s="81">
        <v>0</v>
      </c>
      <c r="AD79" s="81">
        <v>0</v>
      </c>
      <c r="AE79" s="82"/>
      <c r="AF79" s="81">
        <v>155952148.08998039</v>
      </c>
      <c r="AG79" s="81">
        <v>2781385.041993151</v>
      </c>
      <c r="AH79" s="81">
        <v>1834642.7527624681</v>
      </c>
      <c r="AI79" s="81">
        <v>103498655.5958025</v>
      </c>
      <c r="AJ79" s="81">
        <v>101096818.87832031</v>
      </c>
      <c r="AK79" s="81">
        <v>0</v>
      </c>
      <c r="AL79" s="81">
        <v>0</v>
      </c>
      <c r="AM79" s="81">
        <v>6996644.7767233048</v>
      </c>
      <c r="AN79" s="81">
        <v>0</v>
      </c>
      <c r="AO79" s="81">
        <v>0</v>
      </c>
      <c r="AP79" s="82"/>
      <c r="AQ79" s="81">
        <v>1553</v>
      </c>
      <c r="AR79" s="81">
        <v>729</v>
      </c>
      <c r="AS79" s="81">
        <v>1</v>
      </c>
      <c r="AT79" s="81">
        <v>0</v>
      </c>
      <c r="AU79" s="81">
        <v>0</v>
      </c>
      <c r="AV79" s="81">
        <v>0</v>
      </c>
      <c r="AW79" s="81" t="s">
        <v>564</v>
      </c>
      <c r="AX79" s="82"/>
      <c r="AY79" s="81">
        <v>6924.3</v>
      </c>
      <c r="AZ79" s="81">
        <v>53116.900000000023</v>
      </c>
      <c r="BA79" s="81">
        <v>9200</v>
      </c>
      <c r="BB79" s="81">
        <v>0</v>
      </c>
      <c r="BC79" s="81">
        <v>0</v>
      </c>
      <c r="BD79" s="81">
        <v>0</v>
      </c>
      <c r="BE79" s="81" t="s">
        <v>564</v>
      </c>
      <c r="BF79" s="82"/>
      <c r="BG79" s="81">
        <v>0</v>
      </c>
      <c r="BH79" s="81">
        <v>0</v>
      </c>
      <c r="BI79" s="81">
        <v>193.83600000000001</v>
      </c>
      <c r="BJ79" s="81">
        <v>0</v>
      </c>
      <c r="BK79" s="81">
        <v>4.1340000000000003</v>
      </c>
      <c r="BL79" s="81">
        <v>0</v>
      </c>
      <c r="BM79" s="82"/>
      <c r="BN79" s="81">
        <v>0</v>
      </c>
      <c r="BO79" s="81">
        <v>0</v>
      </c>
      <c r="BP79" s="81">
        <v>16</v>
      </c>
      <c r="BQ79" s="81">
        <v>0</v>
      </c>
      <c r="BR79" s="81">
        <v>1</v>
      </c>
      <c r="BS79" s="81">
        <v>0</v>
      </c>
      <c r="BT79"/>
      <c r="BU79" s="80">
        <v>197.97</v>
      </c>
      <c r="BV79" s="80">
        <v>0</v>
      </c>
      <c r="BW79" s="80">
        <v>0</v>
      </c>
      <c r="BX79" s="80">
        <v>0</v>
      </c>
      <c r="BY79" s="80">
        <v>0</v>
      </c>
      <c r="BZ79" s="80">
        <v>0</v>
      </c>
      <c r="CA79" s="80">
        <v>0</v>
      </c>
      <c r="CB79" s="80">
        <v>0</v>
      </c>
      <c r="CC79" s="80">
        <v>0</v>
      </c>
    </row>
    <row r="80" spans="1:81">
      <c r="A80" s="80" t="s">
        <v>1762</v>
      </c>
      <c r="B80" s="80">
        <v>253</v>
      </c>
      <c r="C80" s="80">
        <v>15</v>
      </c>
      <c r="D80" s="80">
        <v>15</v>
      </c>
      <c r="E80" s="80">
        <v>2018</v>
      </c>
      <c r="F80" s="80" t="s">
        <v>93</v>
      </c>
      <c r="G80" s="80" t="s">
        <v>1747</v>
      </c>
      <c r="H80" s="80" t="s">
        <v>1748</v>
      </c>
      <c r="I80" s="177"/>
      <c r="J80" s="81">
        <v>132.15366985052825</v>
      </c>
      <c r="K80" s="81">
        <v>3.5013285390072579</v>
      </c>
      <c r="L80" s="81">
        <v>7.9332754696458103</v>
      </c>
      <c r="M80" s="81">
        <v>68.134847849925549</v>
      </c>
      <c r="N80" s="81">
        <v>64.35761945195766</v>
      </c>
      <c r="O80" s="81">
        <v>55.680037571141987</v>
      </c>
      <c r="P80" s="81">
        <v>55.743020833907401</v>
      </c>
      <c r="Q80" s="81">
        <v>3.1983229671097702</v>
      </c>
      <c r="R80" s="81">
        <v>0</v>
      </c>
      <c r="S80" s="81">
        <v>0</v>
      </c>
      <c r="T80" s="82"/>
      <c r="U80" s="81">
        <v>16577201</v>
      </c>
      <c r="V80" s="81">
        <v>1538</v>
      </c>
      <c r="W80" s="81">
        <v>338</v>
      </c>
      <c r="X80" s="81">
        <v>17145</v>
      </c>
      <c r="Y80" s="81">
        <v>19810</v>
      </c>
      <c r="Z80" s="81">
        <v>33928</v>
      </c>
      <c r="AA80" s="81">
        <v>11662</v>
      </c>
      <c r="AB80" s="81">
        <v>50463</v>
      </c>
      <c r="AC80" s="81">
        <v>0</v>
      </c>
      <c r="AD80" s="81">
        <v>0</v>
      </c>
      <c r="AE80" s="82"/>
      <c r="AF80" s="81">
        <v>156934116.83902711</v>
      </c>
      <c r="AG80" s="81">
        <v>2481862.616722282</v>
      </c>
      <c r="AH80" s="81">
        <v>1728775.6767990631</v>
      </c>
      <c r="AI80" s="81">
        <v>105405350.1824917</v>
      </c>
      <c r="AJ80" s="81">
        <v>93965777.090817064</v>
      </c>
      <c r="AK80" s="81">
        <v>0</v>
      </c>
      <c r="AL80" s="81">
        <v>0</v>
      </c>
      <c r="AM80" s="81">
        <v>6946287.9998419359</v>
      </c>
      <c r="AN80" s="81">
        <v>0</v>
      </c>
      <c r="AO80" s="81">
        <v>0</v>
      </c>
      <c r="AP80" s="82"/>
      <c r="AQ80" s="81">
        <v>1614</v>
      </c>
      <c r="AR80" s="81">
        <v>829</v>
      </c>
      <c r="AS80" s="81">
        <v>1</v>
      </c>
      <c r="AT80" s="81">
        <v>0</v>
      </c>
      <c r="AU80" s="81">
        <v>0</v>
      </c>
      <c r="AV80" s="81">
        <v>0</v>
      </c>
      <c r="AW80" s="81" t="s">
        <v>564</v>
      </c>
      <c r="AX80" s="82"/>
      <c r="AY80" s="81">
        <v>7259.1</v>
      </c>
      <c r="AZ80" s="81">
        <v>59520</v>
      </c>
      <c r="BA80" s="81">
        <v>9200</v>
      </c>
      <c r="BB80" s="81">
        <v>0</v>
      </c>
      <c r="BC80" s="81">
        <v>0</v>
      </c>
      <c r="BD80" s="81">
        <v>0</v>
      </c>
      <c r="BE80" s="81" t="s">
        <v>564</v>
      </c>
      <c r="BF80" s="82"/>
      <c r="BG80" s="81">
        <v>0</v>
      </c>
      <c r="BH80" s="81">
        <v>0</v>
      </c>
      <c r="BI80" s="81">
        <v>195.67</v>
      </c>
      <c r="BJ80" s="81">
        <v>0</v>
      </c>
      <c r="BK80" s="81">
        <v>4.3680000000000003</v>
      </c>
      <c r="BL80" s="81">
        <v>0</v>
      </c>
      <c r="BM80" s="82"/>
      <c r="BN80" s="81">
        <v>0</v>
      </c>
      <c r="BO80" s="81">
        <v>0</v>
      </c>
      <c r="BP80" s="81">
        <v>17</v>
      </c>
      <c r="BQ80" s="81">
        <v>0</v>
      </c>
      <c r="BR80" s="81">
        <v>1</v>
      </c>
      <c r="BS80" s="81">
        <v>0</v>
      </c>
      <c r="BT80"/>
      <c r="BU80" s="80">
        <v>200.03800000000001</v>
      </c>
      <c r="BV80" s="80">
        <v>0</v>
      </c>
      <c r="BW80" s="80">
        <v>0</v>
      </c>
      <c r="BX80" s="80">
        <v>0</v>
      </c>
      <c r="BY80" s="80">
        <v>0</v>
      </c>
      <c r="BZ80" s="80">
        <v>0</v>
      </c>
      <c r="CA80" s="80">
        <v>0</v>
      </c>
      <c r="CB80" s="80">
        <v>0</v>
      </c>
      <c r="CC80" s="80">
        <v>0</v>
      </c>
    </row>
    <row r="81" spans="1:81">
      <c r="A81" s="80" t="s">
        <v>1763</v>
      </c>
      <c r="B81" s="80">
        <v>254</v>
      </c>
      <c r="C81" s="80">
        <v>16</v>
      </c>
      <c r="D81" s="80">
        <v>15</v>
      </c>
      <c r="E81" s="80">
        <v>2019</v>
      </c>
      <c r="F81" s="80" t="s">
        <v>73</v>
      </c>
      <c r="G81" s="80" t="s">
        <v>1747</v>
      </c>
      <c r="H81" s="80" t="s">
        <v>1748</v>
      </c>
      <c r="I81" s="177"/>
      <c r="J81" s="81">
        <v>130.8876668919666</v>
      </c>
      <c r="K81" s="81">
        <v>3.1834012896845865</v>
      </c>
      <c r="L81" s="81">
        <v>7.9694119672916353</v>
      </c>
      <c r="M81" s="81">
        <v>69.959101729419189</v>
      </c>
      <c r="N81" s="81">
        <v>61.383834570952473</v>
      </c>
      <c r="O81" s="81">
        <v>54.184164829422279</v>
      </c>
      <c r="P81" s="81">
        <v>54.145498134769987</v>
      </c>
      <c r="Q81" s="81">
        <v>3.0743936226437607</v>
      </c>
      <c r="R81" s="81">
        <v>0</v>
      </c>
      <c r="S81" s="81">
        <v>0</v>
      </c>
      <c r="T81" s="82"/>
      <c r="U81" s="81">
        <v>17257595</v>
      </c>
      <c r="V81" s="81">
        <v>1538</v>
      </c>
      <c r="W81" s="81">
        <v>338</v>
      </c>
      <c r="X81" s="81">
        <v>17145</v>
      </c>
      <c r="Y81" s="81">
        <v>19889</v>
      </c>
      <c r="Z81" s="81">
        <v>33923</v>
      </c>
      <c r="AA81" s="81">
        <v>11243</v>
      </c>
      <c r="AB81" s="81">
        <v>49821</v>
      </c>
      <c r="AC81" s="81">
        <v>0</v>
      </c>
      <c r="AD81" s="81">
        <v>0</v>
      </c>
      <c r="AE81" s="82"/>
      <c r="AF81" s="81">
        <v>164351841.05735099</v>
      </c>
      <c r="AG81" s="81">
        <v>2408744.214875618</v>
      </c>
      <c r="AH81" s="81">
        <v>1822297.465666699</v>
      </c>
      <c r="AI81" s="81">
        <v>117017097.55278391</v>
      </c>
      <c r="AJ81" s="81">
        <v>92670620.781507388</v>
      </c>
      <c r="AK81" s="81">
        <v>0</v>
      </c>
      <c r="AL81" s="81">
        <v>0</v>
      </c>
      <c r="AM81" s="81">
        <v>6785245.1477128016</v>
      </c>
      <c r="AN81" s="81">
        <v>0</v>
      </c>
      <c r="AO81" s="81">
        <v>0</v>
      </c>
      <c r="AP81" s="82"/>
      <c r="AQ81" s="81">
        <v>1687</v>
      </c>
      <c r="AR81" s="81">
        <v>918</v>
      </c>
      <c r="AS81" s="81">
        <v>1</v>
      </c>
      <c r="AT81" s="81">
        <v>1</v>
      </c>
      <c r="AU81" s="81">
        <v>0</v>
      </c>
      <c r="AV81" s="81">
        <v>0</v>
      </c>
      <c r="AW81" s="81" t="s">
        <v>564</v>
      </c>
      <c r="AX81" s="82"/>
      <c r="AY81" s="81">
        <v>7703.3000000000029</v>
      </c>
      <c r="AZ81" s="81">
        <v>67091.500000000015</v>
      </c>
      <c r="BA81" s="81">
        <v>9200</v>
      </c>
      <c r="BB81" s="81">
        <v>49</v>
      </c>
      <c r="BC81" s="81">
        <v>0</v>
      </c>
      <c r="BD81" s="81">
        <v>0</v>
      </c>
      <c r="BE81" s="81" t="s">
        <v>564</v>
      </c>
      <c r="BF81" s="82"/>
      <c r="BG81" s="81">
        <v>0</v>
      </c>
      <c r="BH81" s="81">
        <v>0</v>
      </c>
      <c r="BI81" s="81">
        <v>184.374</v>
      </c>
      <c r="BJ81" s="81">
        <v>0</v>
      </c>
      <c r="BK81" s="81">
        <v>4.234</v>
      </c>
      <c r="BL81" s="81">
        <v>0</v>
      </c>
      <c r="BM81" s="82"/>
      <c r="BN81" s="81">
        <v>0</v>
      </c>
      <c r="BO81" s="81">
        <v>0</v>
      </c>
      <c r="BP81" s="81">
        <v>16</v>
      </c>
      <c r="BQ81" s="81">
        <v>0</v>
      </c>
      <c r="BR81" s="81">
        <v>1</v>
      </c>
      <c r="BS81" s="81">
        <v>0</v>
      </c>
      <c r="BT81"/>
      <c r="BU81" s="80">
        <v>188.608</v>
      </c>
      <c r="BV81" s="80">
        <v>0</v>
      </c>
      <c r="BW81" s="80">
        <v>0</v>
      </c>
      <c r="BX81" s="80">
        <v>0</v>
      </c>
      <c r="BY81" s="80">
        <v>0</v>
      </c>
      <c r="BZ81" s="80">
        <v>0</v>
      </c>
      <c r="CA81" s="80">
        <v>0</v>
      </c>
      <c r="CB81" s="80">
        <v>0</v>
      </c>
      <c r="CC81" s="80">
        <v>0</v>
      </c>
    </row>
    <row r="82" spans="1:81">
      <c r="A82" s="80" t="s">
        <v>1764</v>
      </c>
      <c r="B82" s="80">
        <v>255</v>
      </c>
      <c r="C82" s="80">
        <v>17</v>
      </c>
      <c r="D82" s="80">
        <v>15</v>
      </c>
      <c r="E82" s="80">
        <v>2020</v>
      </c>
      <c r="F82" s="80" t="s">
        <v>218</v>
      </c>
      <c r="G82" s="80" t="s">
        <v>1747</v>
      </c>
      <c r="H82" s="80" t="s">
        <v>1748</v>
      </c>
      <c r="I82" s="177"/>
      <c r="J82" s="81">
        <v>143.48493623954889</v>
      </c>
      <c r="K82" s="81">
        <v>3.2082929245452543</v>
      </c>
      <c r="L82" s="81">
        <v>13.269312059207627</v>
      </c>
      <c r="M82" s="81">
        <v>56.755871736501419</v>
      </c>
      <c r="N82" s="81">
        <v>59.581667165739546</v>
      </c>
      <c r="O82" s="81">
        <v>47.264479883786862</v>
      </c>
      <c r="P82" s="81">
        <v>51.302750679479047</v>
      </c>
      <c r="Q82" s="81">
        <v>2.8948558459787153</v>
      </c>
      <c r="R82" s="81">
        <v>0</v>
      </c>
      <c r="S82" s="81">
        <v>0</v>
      </c>
      <c r="T82" s="82"/>
      <c r="U82" s="81">
        <v>18162142</v>
      </c>
      <c r="V82" s="81">
        <v>1406</v>
      </c>
      <c r="W82" s="81">
        <v>664</v>
      </c>
      <c r="X82" s="81">
        <v>15828</v>
      </c>
      <c r="Y82" s="81">
        <v>19894</v>
      </c>
      <c r="Z82" s="81">
        <v>33774</v>
      </c>
      <c r="AA82" s="81">
        <v>11574</v>
      </c>
      <c r="AB82" s="81">
        <v>49096</v>
      </c>
      <c r="AC82" s="81">
        <v>0</v>
      </c>
      <c r="AD82" s="81">
        <v>0</v>
      </c>
      <c r="AE82" s="82"/>
      <c r="AF82" s="81">
        <v>180153983.44678599</v>
      </c>
      <c r="AG82" s="81">
        <v>2367425.556813308</v>
      </c>
      <c r="AH82" s="81">
        <v>3220946.37911546</v>
      </c>
      <c r="AI82" s="81">
        <v>100198179.57379124</v>
      </c>
      <c r="AJ82" s="81">
        <v>101013534.61491396</v>
      </c>
      <c r="AK82" s="81"/>
      <c r="AL82" s="81"/>
      <c r="AM82" s="81">
        <v>6407573.4679368502</v>
      </c>
      <c r="AN82" s="81"/>
      <c r="AO82" s="81"/>
      <c r="AP82" s="82"/>
      <c r="AQ82" s="81">
        <v>1766</v>
      </c>
      <c r="AR82" s="81">
        <v>974</v>
      </c>
      <c r="AS82" s="81">
        <v>1</v>
      </c>
      <c r="AT82" s="81">
        <v>2</v>
      </c>
      <c r="AU82" s="81">
        <v>0</v>
      </c>
      <c r="AV82" s="81">
        <v>0</v>
      </c>
      <c r="AW82" s="81">
        <v>1</v>
      </c>
      <c r="AX82" s="82"/>
      <c r="AY82" s="81">
        <v>8264.6</v>
      </c>
      <c r="AZ82" s="81">
        <v>74603.999999999971</v>
      </c>
      <c r="BA82" s="81">
        <v>9200</v>
      </c>
      <c r="BB82" s="81">
        <v>275.60000000000002</v>
      </c>
      <c r="BC82" s="81">
        <v>0</v>
      </c>
      <c r="BD82" s="81">
        <v>0</v>
      </c>
      <c r="BE82" s="81">
        <v>9200</v>
      </c>
      <c r="BF82" s="82"/>
      <c r="BG82" s="81">
        <v>0</v>
      </c>
      <c r="BH82" s="81">
        <v>0</v>
      </c>
      <c r="BI82" s="81">
        <v>172.874</v>
      </c>
      <c r="BJ82" s="81">
        <v>0</v>
      </c>
      <c r="BK82" s="81">
        <v>3.8580000000000001</v>
      </c>
      <c r="BL82" s="81">
        <v>0</v>
      </c>
      <c r="BM82" s="82"/>
      <c r="BN82" s="81">
        <v>0</v>
      </c>
      <c r="BO82" s="81">
        <v>0</v>
      </c>
      <c r="BP82" s="81">
        <v>16</v>
      </c>
      <c r="BQ82" s="81">
        <v>0</v>
      </c>
      <c r="BR82" s="81">
        <v>1</v>
      </c>
      <c r="BS82" s="81">
        <v>0</v>
      </c>
      <c r="BT82"/>
      <c r="BU82" s="80">
        <v>176.732</v>
      </c>
      <c r="BV82" s="80">
        <v>0</v>
      </c>
      <c r="BW82" s="80">
        <v>0</v>
      </c>
      <c r="BX82" s="80">
        <v>0</v>
      </c>
      <c r="BY82" s="80">
        <v>0</v>
      </c>
      <c r="BZ82" s="80">
        <v>0</v>
      </c>
      <c r="CA82" s="80">
        <v>0</v>
      </c>
      <c r="CB82" s="80">
        <v>0</v>
      </c>
      <c r="CC82" s="80">
        <v>0</v>
      </c>
    </row>
    <row r="83" spans="1:81">
      <c r="A83" s="80" t="s">
        <v>1765</v>
      </c>
      <c r="B83" s="80">
        <v>255</v>
      </c>
      <c r="C83" s="80">
        <v>18</v>
      </c>
      <c r="D83" s="80">
        <v>15</v>
      </c>
      <c r="E83" s="80">
        <v>2021</v>
      </c>
      <c r="F83" s="80" t="s">
        <v>75</v>
      </c>
      <c r="G83" s="174" t="s">
        <v>1747</v>
      </c>
      <c r="H83" s="80" t="s">
        <v>1748</v>
      </c>
      <c r="I83" s="177"/>
      <c r="J83" s="81">
        <v>154.00048571125689</v>
      </c>
      <c r="K83" s="81">
        <v>3.497943702688993</v>
      </c>
      <c r="L83" s="81">
        <v>14.941273123623562</v>
      </c>
      <c r="M83" s="81">
        <v>64.502402559873374</v>
      </c>
      <c r="N83" s="81">
        <v>58.617194329710564</v>
      </c>
      <c r="O83" s="81">
        <v>45.649078721771524</v>
      </c>
      <c r="P83" s="81">
        <v>53.043556610479783</v>
      </c>
      <c r="Q83" s="81">
        <v>2.8863351502969681</v>
      </c>
      <c r="R83" s="81">
        <v>0</v>
      </c>
      <c r="S83" s="81">
        <v>0</v>
      </c>
      <c r="T83" s="82"/>
      <c r="U83" s="81">
        <v>20934980</v>
      </c>
      <c r="V83" s="81">
        <v>1406</v>
      </c>
      <c r="W83" s="81">
        <v>664</v>
      </c>
      <c r="X83" s="81">
        <v>15828</v>
      </c>
      <c r="Y83" s="81">
        <v>19887</v>
      </c>
      <c r="Z83" s="81">
        <v>33588</v>
      </c>
      <c r="AA83" s="81">
        <v>11670</v>
      </c>
      <c r="AB83" s="81">
        <v>48371</v>
      </c>
      <c r="AC83" s="81">
        <v>0</v>
      </c>
      <c r="AD83" s="81">
        <v>0</v>
      </c>
      <c r="AE83" s="82"/>
      <c r="AF83" s="81">
        <v>187764221.71711782</v>
      </c>
      <c r="AG83" s="81">
        <v>2413639.511513107</v>
      </c>
      <c r="AH83" s="81">
        <v>3465484.3275036244</v>
      </c>
      <c r="AI83" s="81">
        <v>98966243.040421784</v>
      </c>
      <c r="AJ83" s="81">
        <v>96962500.488248095</v>
      </c>
      <c r="AK83" s="81">
        <v>0</v>
      </c>
      <c r="AL83" s="81">
        <v>0</v>
      </c>
      <c r="AM83" s="81">
        <v>6349365.5171512356</v>
      </c>
      <c r="AN83" s="81">
        <v>0</v>
      </c>
      <c r="AO83" s="81">
        <v>0</v>
      </c>
      <c r="AP83" s="82"/>
      <c r="AQ83" s="81">
        <v>1844</v>
      </c>
      <c r="AR83" s="81">
        <v>1008</v>
      </c>
      <c r="AS83" s="81">
        <v>1</v>
      </c>
      <c r="AT83" s="81">
        <v>2</v>
      </c>
      <c r="AU83" s="81">
        <v>0</v>
      </c>
      <c r="AV83" s="81">
        <v>0</v>
      </c>
      <c r="AW83" s="81"/>
      <c r="AX83" s="82"/>
      <c r="AY83" s="81">
        <v>8840.0999999999913</v>
      </c>
      <c r="AZ83" s="81">
        <v>90804.99999999984</v>
      </c>
      <c r="BA83" s="81">
        <v>9200</v>
      </c>
      <c r="BB83" s="81">
        <v>275.60000000000002</v>
      </c>
      <c r="BC83" s="81">
        <v>0</v>
      </c>
      <c r="BD83" s="81">
        <v>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1766</v>
      </c>
      <c r="B84" s="80">
        <v>255</v>
      </c>
      <c r="C84" s="80">
        <v>19</v>
      </c>
      <c r="D84" s="80">
        <v>15</v>
      </c>
      <c r="E84" s="80">
        <v>2022</v>
      </c>
      <c r="F84" s="80" t="s">
        <v>568</v>
      </c>
      <c r="G84" s="174" t="s">
        <v>1747</v>
      </c>
      <c r="H84" s="80" t="s">
        <v>1748</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1928</v>
      </c>
      <c r="AR84" s="81">
        <v>1040</v>
      </c>
      <c r="AS84" s="81">
        <v>1</v>
      </c>
      <c r="AT84" s="81">
        <v>2</v>
      </c>
      <c r="AU84" s="81">
        <v>0</v>
      </c>
      <c r="AV84" s="81">
        <v>0</v>
      </c>
      <c r="AW84" s="81"/>
      <c r="AX84" s="82"/>
      <c r="AY84" s="81">
        <v>9353.199999999988</v>
      </c>
      <c r="AZ84" s="81">
        <v>96155.199999999852</v>
      </c>
      <c r="BA84" s="81">
        <v>9200</v>
      </c>
      <c r="BB84" s="81">
        <v>275.60000000000002</v>
      </c>
      <c r="BC84" s="81">
        <v>0</v>
      </c>
      <c r="BD84" s="81">
        <v>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1767</v>
      </c>
      <c r="B85" s="80">
        <v>103</v>
      </c>
      <c r="C85" s="80">
        <v>1</v>
      </c>
      <c r="D85" s="80">
        <v>7</v>
      </c>
      <c r="E85" s="80">
        <v>1990</v>
      </c>
      <c r="F85" s="80" t="s">
        <v>562</v>
      </c>
      <c r="G85" s="80" t="s">
        <v>1768</v>
      </c>
      <c r="H85" s="80" t="s">
        <v>1769</v>
      </c>
      <c r="I85" s="177"/>
      <c r="J85" s="81">
        <v>410.79898305336457</v>
      </c>
      <c r="K85" s="81">
        <v>2.6286222908684422</v>
      </c>
      <c r="L85" s="81">
        <v>11.668901431952383</v>
      </c>
      <c r="M85" s="81">
        <v>27.63794561821495</v>
      </c>
      <c r="N85" s="81">
        <v>28.260810955260986</v>
      </c>
      <c r="O85" s="81">
        <v>39.096870438334435</v>
      </c>
      <c r="P85" s="81">
        <v>46.735920671287026</v>
      </c>
      <c r="Q85" s="81">
        <v>2.8335360195244284</v>
      </c>
      <c r="R85" s="81">
        <v>0</v>
      </c>
      <c r="S85" s="81">
        <v>3.5760034184871898</v>
      </c>
      <c r="T85" s="82"/>
      <c r="U85" s="81">
        <v>17237575</v>
      </c>
      <c r="V85" s="81">
        <v>1164</v>
      </c>
      <c r="W85" s="81">
        <v>122</v>
      </c>
      <c r="X85" s="81">
        <v>10291</v>
      </c>
      <c r="Y85" s="81">
        <v>12164</v>
      </c>
      <c r="Z85" s="81">
        <v>16081</v>
      </c>
      <c r="AA85" s="81">
        <v>11348</v>
      </c>
      <c r="AB85" s="81">
        <v>46007</v>
      </c>
      <c r="AC85" s="81">
        <v>0</v>
      </c>
      <c r="AD85" s="81">
        <v>3.5760034184871898</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1770</v>
      </c>
      <c r="B86" s="80">
        <v>104</v>
      </c>
      <c r="C86" s="80">
        <v>2</v>
      </c>
      <c r="D86" s="80">
        <v>7</v>
      </c>
      <c r="E86" s="80">
        <v>2005</v>
      </c>
      <c r="F86" s="80" t="s">
        <v>565</v>
      </c>
      <c r="G86" s="80" t="s">
        <v>1768</v>
      </c>
      <c r="H86" s="80" t="s">
        <v>1769</v>
      </c>
      <c r="I86" s="177"/>
      <c r="J86" s="81">
        <v>499.56329088983728</v>
      </c>
      <c r="K86" s="81">
        <v>2.3654737443008171</v>
      </c>
      <c r="L86" s="81">
        <v>11.848445016343154</v>
      </c>
      <c r="M86" s="81">
        <v>47.754921555357761</v>
      </c>
      <c r="N86" s="81">
        <v>45.688641044254695</v>
      </c>
      <c r="O86" s="81">
        <v>63.746142630093772</v>
      </c>
      <c r="P86" s="81">
        <v>53.867043498062579</v>
      </c>
      <c r="Q86" s="81">
        <v>2.9340160989024544</v>
      </c>
      <c r="R86" s="81">
        <v>0</v>
      </c>
      <c r="S86" s="81">
        <v>6.2258948302965544</v>
      </c>
      <c r="T86" s="82"/>
      <c r="U86" s="81">
        <v>22152767</v>
      </c>
      <c r="V86" s="81">
        <v>1154</v>
      </c>
      <c r="W86" s="81">
        <v>106</v>
      </c>
      <c r="X86" s="81">
        <v>9712</v>
      </c>
      <c r="Y86" s="81">
        <v>17007</v>
      </c>
      <c r="Z86" s="81">
        <v>30341</v>
      </c>
      <c r="AA86" s="81">
        <v>10712</v>
      </c>
      <c r="AB86" s="81">
        <v>49801</v>
      </c>
      <c r="AC86" s="81">
        <v>0</v>
      </c>
      <c r="AD86" s="81">
        <v>6.2258948302965544</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1771</v>
      </c>
      <c r="B87" s="80">
        <v>105</v>
      </c>
      <c r="C87" s="80">
        <v>3</v>
      </c>
      <c r="D87" s="80">
        <v>7</v>
      </c>
      <c r="E87" s="80">
        <v>2006</v>
      </c>
      <c r="F87" s="80" t="s">
        <v>566</v>
      </c>
      <c r="G87" s="80" t="s">
        <v>1768</v>
      </c>
      <c r="H87" s="80" t="s">
        <v>1769</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1772</v>
      </c>
      <c r="B88" s="80">
        <v>106</v>
      </c>
      <c r="C88" s="80">
        <v>4</v>
      </c>
      <c r="D88" s="80">
        <v>7</v>
      </c>
      <c r="E88" s="80">
        <v>2007</v>
      </c>
      <c r="F88" s="80" t="s">
        <v>567</v>
      </c>
      <c r="G88" s="80" t="s">
        <v>1768</v>
      </c>
      <c r="H88" s="80" t="s">
        <v>1769</v>
      </c>
      <c r="I88" s="177"/>
      <c r="J88" s="81">
        <v>539.74190195632502</v>
      </c>
      <c r="K88" s="81">
        <v>2.6971038370823903</v>
      </c>
      <c r="L88" s="81">
        <v>11.386689143562142</v>
      </c>
      <c r="M88" s="81">
        <v>54.52132601687493</v>
      </c>
      <c r="N88" s="81">
        <v>50.009394587365001</v>
      </c>
      <c r="O88" s="81">
        <v>61.280384740499549</v>
      </c>
      <c r="P88" s="81">
        <v>52.224189924035869</v>
      </c>
      <c r="Q88" s="81">
        <v>3.0956694778552558</v>
      </c>
      <c r="R88" s="81">
        <v>0</v>
      </c>
      <c r="S88" s="81">
        <v>5.522814258437192</v>
      </c>
      <c r="T88" s="82"/>
      <c r="U88" s="81">
        <v>25557717</v>
      </c>
      <c r="V88" s="81">
        <v>992</v>
      </c>
      <c r="W88" s="81">
        <v>134</v>
      </c>
      <c r="X88" s="81">
        <v>14170</v>
      </c>
      <c r="Y88" s="81">
        <v>17519</v>
      </c>
      <c r="Z88" s="81">
        <v>30321</v>
      </c>
      <c r="AA88" s="81">
        <v>10227</v>
      </c>
      <c r="AB88" s="81">
        <v>49766</v>
      </c>
      <c r="AC88" s="81">
        <v>0</v>
      </c>
      <c r="AD88" s="81">
        <v>5.522814258437192</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1773</v>
      </c>
      <c r="B89" s="80">
        <v>107</v>
      </c>
      <c r="C89" s="80">
        <v>5</v>
      </c>
      <c r="D89" s="80">
        <v>7</v>
      </c>
      <c r="E89" s="80">
        <v>2008</v>
      </c>
      <c r="F89" s="80" t="s">
        <v>84</v>
      </c>
      <c r="G89" s="80" t="s">
        <v>1768</v>
      </c>
      <c r="H89" s="80" t="s">
        <v>1769</v>
      </c>
      <c r="I89" s="177"/>
      <c r="J89" s="81">
        <v>492.96720465249916</v>
      </c>
      <c r="K89" s="81">
        <v>2.1160601875326468</v>
      </c>
      <c r="L89" s="81">
        <v>10.27239614554391</v>
      </c>
      <c r="M89" s="81">
        <v>59.706091830188591</v>
      </c>
      <c r="N89" s="81">
        <v>45.540288725759083</v>
      </c>
      <c r="O89" s="81">
        <v>59.842909279735345</v>
      </c>
      <c r="P89" s="81">
        <v>49.85406387568343</v>
      </c>
      <c r="Q89" s="81">
        <v>3.0484996411403409</v>
      </c>
      <c r="R89" s="81">
        <v>0</v>
      </c>
      <c r="S89" s="81">
        <v>5.1535568365628306</v>
      </c>
      <c r="T89" s="82"/>
      <c r="U89" s="81">
        <v>26332246</v>
      </c>
      <c r="V89" s="81">
        <v>992</v>
      </c>
      <c r="W89" s="81">
        <v>134</v>
      </c>
      <c r="X89" s="81">
        <v>14170</v>
      </c>
      <c r="Y89" s="81">
        <v>17815</v>
      </c>
      <c r="Z89" s="81">
        <v>30649</v>
      </c>
      <c r="AA89" s="81">
        <v>9774</v>
      </c>
      <c r="AB89" s="81">
        <v>49813</v>
      </c>
      <c r="AC89" s="81">
        <v>0</v>
      </c>
      <c r="AD89" s="81">
        <v>5.1535568365628306</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1774</v>
      </c>
      <c r="B90" s="80">
        <v>108</v>
      </c>
      <c r="C90" s="80">
        <v>6</v>
      </c>
      <c r="D90" s="80">
        <v>7</v>
      </c>
      <c r="E90" s="80">
        <v>2009</v>
      </c>
      <c r="F90" s="80" t="s">
        <v>85</v>
      </c>
      <c r="G90" s="80" t="s">
        <v>1768</v>
      </c>
      <c r="H90" s="80" t="s">
        <v>1769</v>
      </c>
      <c r="I90" s="177"/>
      <c r="J90" s="81">
        <v>492.26478356824305</v>
      </c>
      <c r="K90" s="81">
        <v>1.5728462846456746</v>
      </c>
      <c r="L90" s="81">
        <v>13.118952022252255</v>
      </c>
      <c r="M90" s="81">
        <v>48.65348573960118</v>
      </c>
      <c r="N90" s="81">
        <v>40.443034159450434</v>
      </c>
      <c r="O90" s="81">
        <v>60.153374497908402</v>
      </c>
      <c r="P90" s="81">
        <v>46.574314777924492</v>
      </c>
      <c r="Q90" s="81">
        <v>2.9099555343863077</v>
      </c>
      <c r="R90" s="81">
        <v>0</v>
      </c>
      <c r="S90" s="81">
        <v>5.4146654010067339</v>
      </c>
      <c r="T90" s="82"/>
      <c r="U90" s="81">
        <v>23239773</v>
      </c>
      <c r="V90" s="81">
        <v>1007</v>
      </c>
      <c r="W90" s="81">
        <v>205</v>
      </c>
      <c r="X90" s="81">
        <v>14249</v>
      </c>
      <c r="Y90" s="81">
        <v>18095</v>
      </c>
      <c r="Z90" s="81">
        <v>30409</v>
      </c>
      <c r="AA90" s="81">
        <v>9374</v>
      </c>
      <c r="AB90" s="81">
        <v>49915</v>
      </c>
      <c r="AC90" s="81">
        <v>0</v>
      </c>
      <c r="AD90" s="81">
        <v>5.4146654010067339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150.05600000000001</v>
      </c>
      <c r="BJ90" s="81">
        <v>0</v>
      </c>
      <c r="BK90" s="81">
        <v>16.602</v>
      </c>
      <c r="BL90" s="81">
        <v>0</v>
      </c>
      <c r="BM90" s="82"/>
      <c r="BN90" s="81">
        <v>0</v>
      </c>
      <c r="BO90" s="81">
        <v>0</v>
      </c>
      <c r="BP90" s="81">
        <v>16</v>
      </c>
      <c r="BQ90" s="81">
        <v>0</v>
      </c>
      <c r="BR90" s="81">
        <v>2</v>
      </c>
      <c r="BS90" s="81">
        <v>0</v>
      </c>
      <c r="BT90"/>
      <c r="BU90" s="80"/>
      <c r="BV90" s="80"/>
      <c r="BW90" s="80"/>
      <c r="BX90" s="80"/>
      <c r="BY90" s="80"/>
      <c r="BZ90" s="80"/>
      <c r="CA90" s="80"/>
      <c r="CB90" s="80"/>
      <c r="CC90" s="80"/>
    </row>
    <row r="91" spans="1:81">
      <c r="A91" s="80" t="s">
        <v>1775</v>
      </c>
      <c r="B91" s="80">
        <v>109</v>
      </c>
      <c r="C91" s="80">
        <v>7</v>
      </c>
      <c r="D91" s="80">
        <v>7</v>
      </c>
      <c r="E91" s="80">
        <v>2010</v>
      </c>
      <c r="F91" s="80" t="s">
        <v>86</v>
      </c>
      <c r="G91" s="80" t="s">
        <v>1768</v>
      </c>
      <c r="H91" s="80" t="s">
        <v>1769</v>
      </c>
      <c r="I91" s="177"/>
      <c r="J91" s="81">
        <v>506.85282902945426</v>
      </c>
      <c r="K91" s="81">
        <v>2.2043003638646939</v>
      </c>
      <c r="L91" s="81">
        <v>12.202647420676627</v>
      </c>
      <c r="M91" s="81">
        <v>53.431952075683249</v>
      </c>
      <c r="N91" s="81">
        <v>44.382181554940715</v>
      </c>
      <c r="O91" s="81">
        <v>60.207906725498404</v>
      </c>
      <c r="P91" s="81">
        <v>46.233428546849979</v>
      </c>
      <c r="Q91" s="81">
        <v>3.0361012342142595</v>
      </c>
      <c r="R91" s="81">
        <v>0</v>
      </c>
      <c r="S91" s="81">
        <v>4.9007715857100003</v>
      </c>
      <c r="T91" s="82"/>
      <c r="U91" s="81">
        <v>23357721</v>
      </c>
      <c r="V91" s="81">
        <v>1007</v>
      </c>
      <c r="W91" s="81">
        <v>205</v>
      </c>
      <c r="X91" s="81">
        <v>14249</v>
      </c>
      <c r="Y91" s="81">
        <v>18322</v>
      </c>
      <c r="Z91" s="81">
        <v>30578</v>
      </c>
      <c r="AA91" s="81">
        <v>9073</v>
      </c>
      <c r="AB91" s="81">
        <v>49902</v>
      </c>
      <c r="AC91" s="81">
        <v>0</v>
      </c>
      <c r="AD91" s="81">
        <v>4.9007715857100003</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145.03800000000001</v>
      </c>
      <c r="BJ91" s="81">
        <v>0</v>
      </c>
      <c r="BK91" s="81">
        <v>12.525</v>
      </c>
      <c r="BL91" s="81">
        <v>0</v>
      </c>
      <c r="BM91" s="82"/>
      <c r="BN91" s="81">
        <v>0</v>
      </c>
      <c r="BO91" s="81">
        <v>0</v>
      </c>
      <c r="BP91" s="81">
        <v>15</v>
      </c>
      <c r="BQ91" s="81">
        <v>0</v>
      </c>
      <c r="BR91" s="81">
        <v>1</v>
      </c>
      <c r="BS91" s="81">
        <v>0</v>
      </c>
      <c r="BT91"/>
      <c r="BU91" s="80">
        <v>151.5</v>
      </c>
      <c r="BV91" s="80">
        <v>0</v>
      </c>
      <c r="BW91" s="80">
        <v>0</v>
      </c>
      <c r="BX91" s="80">
        <v>0</v>
      </c>
      <c r="BY91" s="80">
        <v>6.0629999999999997</v>
      </c>
      <c r="BZ91" s="80">
        <v>0</v>
      </c>
      <c r="CA91" s="80">
        <v>0</v>
      </c>
      <c r="CB91" s="80">
        <v>0</v>
      </c>
      <c r="CC91" s="80">
        <v>0</v>
      </c>
    </row>
    <row r="92" spans="1:81">
      <c r="A92" s="80" t="s">
        <v>1776</v>
      </c>
      <c r="B92" s="80">
        <v>110</v>
      </c>
      <c r="C92" s="80">
        <v>8</v>
      </c>
      <c r="D92" s="80">
        <v>7</v>
      </c>
      <c r="E92" s="80">
        <v>2011</v>
      </c>
      <c r="F92" s="80" t="s">
        <v>87</v>
      </c>
      <c r="G92" s="80" t="s">
        <v>1768</v>
      </c>
      <c r="H92" s="80" t="s">
        <v>1769</v>
      </c>
      <c r="I92" s="177"/>
      <c r="J92" s="81">
        <v>466.62964533953232</v>
      </c>
      <c r="K92" s="81">
        <v>2.3216303729985546</v>
      </c>
      <c r="L92" s="81">
        <v>9.2927479025586823</v>
      </c>
      <c r="M92" s="81">
        <v>67.007811806699365</v>
      </c>
      <c r="N92" s="81">
        <v>54.154455967387726</v>
      </c>
      <c r="O92" s="81">
        <v>59.417192533245405</v>
      </c>
      <c r="P92" s="81">
        <v>43.882920963473779</v>
      </c>
      <c r="Q92" s="81">
        <v>3.4942485205584921</v>
      </c>
      <c r="R92" s="81">
        <v>0</v>
      </c>
      <c r="S92" s="81">
        <v>5.5768415116260943</v>
      </c>
      <c r="T92" s="82"/>
      <c r="U92" s="81">
        <v>20953729</v>
      </c>
      <c r="V92" s="81">
        <v>1007</v>
      </c>
      <c r="W92" s="81">
        <v>205</v>
      </c>
      <c r="X92" s="81">
        <v>14249</v>
      </c>
      <c r="Y92" s="81">
        <v>18490</v>
      </c>
      <c r="Z92" s="81">
        <v>30832</v>
      </c>
      <c r="AA92" s="81">
        <v>8868</v>
      </c>
      <c r="AB92" s="81">
        <v>49791</v>
      </c>
      <c r="AC92" s="81">
        <v>0</v>
      </c>
      <c r="AD92" s="81">
        <v>5.5768415116260943</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142.74199999999999</v>
      </c>
      <c r="BJ92" s="81">
        <v>0</v>
      </c>
      <c r="BK92" s="81">
        <v>15.048</v>
      </c>
      <c r="BL92" s="81">
        <v>0</v>
      </c>
      <c r="BM92" s="82"/>
      <c r="BN92" s="81">
        <v>0</v>
      </c>
      <c r="BO92" s="81">
        <v>0</v>
      </c>
      <c r="BP92" s="81">
        <v>16</v>
      </c>
      <c r="BQ92" s="81">
        <v>0</v>
      </c>
      <c r="BR92" s="81">
        <v>2</v>
      </c>
      <c r="BS92" s="81">
        <v>0</v>
      </c>
      <c r="BT92"/>
      <c r="BU92" s="80">
        <v>151.73099999999999</v>
      </c>
      <c r="BV92" s="80">
        <v>0</v>
      </c>
      <c r="BW92" s="80">
        <v>0</v>
      </c>
      <c r="BX92" s="80">
        <v>0</v>
      </c>
      <c r="BY92" s="80">
        <v>6.0590000000000002</v>
      </c>
      <c r="BZ92" s="80">
        <v>0</v>
      </c>
      <c r="CA92" s="80">
        <v>0</v>
      </c>
      <c r="CB92" s="80">
        <v>0</v>
      </c>
      <c r="CC92" s="80">
        <v>0</v>
      </c>
    </row>
    <row r="93" spans="1:81">
      <c r="A93" s="80" t="s">
        <v>1777</v>
      </c>
      <c r="B93" s="80">
        <v>111</v>
      </c>
      <c r="C93" s="80">
        <v>9</v>
      </c>
      <c r="D93" s="80">
        <v>7</v>
      </c>
      <c r="E93" s="80">
        <v>2012</v>
      </c>
      <c r="F93" s="80" t="s">
        <v>88</v>
      </c>
      <c r="G93" s="80" t="s">
        <v>1768</v>
      </c>
      <c r="H93" s="80" t="s">
        <v>1769</v>
      </c>
      <c r="I93" s="177"/>
      <c r="J93" s="81">
        <v>456.5244640682231</v>
      </c>
      <c r="K93" s="81">
        <v>2.1881679830769674</v>
      </c>
      <c r="L93" s="81">
        <v>9.1138507255212353</v>
      </c>
      <c r="M93" s="81">
        <v>71.231137522880928</v>
      </c>
      <c r="N93" s="81">
        <v>55.93689441436576</v>
      </c>
      <c r="O93" s="81">
        <v>59.810010346654344</v>
      </c>
      <c r="P93" s="81">
        <v>43.406012917476005</v>
      </c>
      <c r="Q93" s="81">
        <v>3.8299662059822626</v>
      </c>
      <c r="R93" s="81">
        <v>0</v>
      </c>
      <c r="S93" s="81">
        <v>5.8891768849593795</v>
      </c>
      <c r="T93" s="82"/>
      <c r="U93" s="81">
        <v>20043653</v>
      </c>
      <c r="V93" s="81">
        <v>1007</v>
      </c>
      <c r="W93" s="81">
        <v>205</v>
      </c>
      <c r="X93" s="81">
        <v>14249</v>
      </c>
      <c r="Y93" s="81">
        <v>19028</v>
      </c>
      <c r="Z93" s="81">
        <v>31282</v>
      </c>
      <c r="AA93" s="81">
        <v>8722</v>
      </c>
      <c r="AB93" s="81">
        <v>50231</v>
      </c>
      <c r="AC93" s="81">
        <v>0</v>
      </c>
      <c r="AD93" s="81">
        <v>5.8891768849593795</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156.59</v>
      </c>
      <c r="BJ93" s="81">
        <v>0</v>
      </c>
      <c r="BK93" s="81">
        <v>17.861000000000001</v>
      </c>
      <c r="BL93" s="81">
        <v>0</v>
      </c>
      <c r="BM93" s="82"/>
      <c r="BN93" s="81">
        <v>0</v>
      </c>
      <c r="BO93" s="81">
        <v>0</v>
      </c>
      <c r="BP93" s="81">
        <v>15</v>
      </c>
      <c r="BQ93" s="81">
        <v>0</v>
      </c>
      <c r="BR93" s="81">
        <v>2</v>
      </c>
      <c r="BS93" s="81">
        <v>0</v>
      </c>
      <c r="BT93"/>
      <c r="BU93" s="80">
        <v>168.41399999999999</v>
      </c>
      <c r="BV93" s="80">
        <v>0</v>
      </c>
      <c r="BW93" s="80">
        <v>0</v>
      </c>
      <c r="BX93" s="80">
        <v>0</v>
      </c>
      <c r="BY93" s="80">
        <v>6.0369999999999999</v>
      </c>
      <c r="BZ93" s="80">
        <v>0</v>
      </c>
      <c r="CA93" s="80">
        <v>0</v>
      </c>
      <c r="CB93" s="80">
        <v>0</v>
      </c>
      <c r="CC93" s="80">
        <v>0</v>
      </c>
    </row>
    <row r="94" spans="1:81">
      <c r="A94" s="80" t="s">
        <v>1778</v>
      </c>
      <c r="B94" s="80">
        <v>112</v>
      </c>
      <c r="C94" s="80">
        <v>10</v>
      </c>
      <c r="D94" s="80">
        <v>7</v>
      </c>
      <c r="E94" s="80">
        <v>2013</v>
      </c>
      <c r="F94" s="80" t="s">
        <v>89</v>
      </c>
      <c r="G94" s="80" t="s">
        <v>1768</v>
      </c>
      <c r="H94" s="80" t="s">
        <v>1769</v>
      </c>
      <c r="I94" s="177"/>
      <c r="J94" s="81">
        <v>558.67266720926818</v>
      </c>
      <c r="K94" s="81">
        <v>1.8724502819449316</v>
      </c>
      <c r="L94" s="81">
        <v>9.102988427190736</v>
      </c>
      <c r="M94" s="81">
        <v>69.626712652408727</v>
      </c>
      <c r="N94" s="81">
        <v>60.767474172185189</v>
      </c>
      <c r="O94" s="81">
        <v>57.508140423431058</v>
      </c>
      <c r="P94" s="81">
        <v>42.795280733537282</v>
      </c>
      <c r="Q94" s="81">
        <v>3.8718333047544107</v>
      </c>
      <c r="R94" s="81">
        <v>0</v>
      </c>
      <c r="S94" s="81">
        <v>5.4592898671080015</v>
      </c>
      <c r="T94" s="82"/>
      <c r="U94" s="81">
        <v>22844238</v>
      </c>
      <c r="V94" s="81">
        <v>1007</v>
      </c>
      <c r="W94" s="81">
        <v>205</v>
      </c>
      <c r="X94" s="81">
        <v>14249</v>
      </c>
      <c r="Y94" s="81">
        <v>19132</v>
      </c>
      <c r="Z94" s="81">
        <v>31421</v>
      </c>
      <c r="AA94" s="81">
        <v>8567</v>
      </c>
      <c r="AB94" s="81">
        <v>50052</v>
      </c>
      <c r="AC94" s="81">
        <v>0</v>
      </c>
      <c r="AD94" s="81">
        <v>5.4592898671080015</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157.25800000000001</v>
      </c>
      <c r="BJ94" s="81">
        <v>0</v>
      </c>
      <c r="BK94" s="81">
        <v>18.984000000000002</v>
      </c>
      <c r="BL94" s="81">
        <v>0</v>
      </c>
      <c r="BM94" s="82"/>
      <c r="BN94" s="81">
        <v>0</v>
      </c>
      <c r="BO94" s="81">
        <v>0</v>
      </c>
      <c r="BP94" s="81">
        <v>13</v>
      </c>
      <c r="BQ94" s="81">
        <v>0</v>
      </c>
      <c r="BR94" s="81">
        <v>2</v>
      </c>
      <c r="BS94" s="81">
        <v>0</v>
      </c>
      <c r="BT94"/>
      <c r="BU94" s="80">
        <v>170.10900000000001</v>
      </c>
      <c r="BV94" s="80">
        <v>0</v>
      </c>
      <c r="BW94" s="80">
        <v>0</v>
      </c>
      <c r="BX94" s="80">
        <v>0</v>
      </c>
      <c r="BY94" s="80">
        <v>6.133</v>
      </c>
      <c r="BZ94" s="80">
        <v>0</v>
      </c>
      <c r="CA94" s="80">
        <v>0</v>
      </c>
      <c r="CB94" s="80">
        <v>0</v>
      </c>
      <c r="CC94" s="80">
        <v>0</v>
      </c>
    </row>
    <row r="95" spans="1:81">
      <c r="A95" s="80" t="s">
        <v>1779</v>
      </c>
      <c r="B95" s="80">
        <v>113</v>
      </c>
      <c r="C95" s="80">
        <v>11</v>
      </c>
      <c r="D95" s="80">
        <v>7</v>
      </c>
      <c r="E95" s="80">
        <v>2014</v>
      </c>
      <c r="F95" s="80" t="s">
        <v>90</v>
      </c>
      <c r="G95" s="80" t="s">
        <v>1768</v>
      </c>
      <c r="H95" s="80" t="s">
        <v>1769</v>
      </c>
      <c r="I95" s="177"/>
      <c r="J95" s="81">
        <v>562.27250632149196</v>
      </c>
      <c r="K95" s="81">
        <v>1.7476146137674651</v>
      </c>
      <c r="L95" s="81">
        <v>10.782372704596368</v>
      </c>
      <c r="M95" s="81">
        <v>75.586266996446383</v>
      </c>
      <c r="N95" s="81">
        <v>54.645336451907227</v>
      </c>
      <c r="O95" s="81">
        <v>55.29603860735206</v>
      </c>
      <c r="P95" s="81">
        <v>43.163481625639207</v>
      </c>
      <c r="Q95" s="81">
        <v>3.6892433907509452</v>
      </c>
      <c r="R95" s="81">
        <v>0</v>
      </c>
      <c r="S95" s="81">
        <v>4.7470718729157495</v>
      </c>
      <c r="T95" s="82"/>
      <c r="U95" s="81">
        <v>24840460</v>
      </c>
      <c r="V95" s="81">
        <v>768</v>
      </c>
      <c r="W95" s="81">
        <v>234</v>
      </c>
      <c r="X95" s="81">
        <v>14347</v>
      </c>
      <c r="Y95" s="81">
        <v>19233</v>
      </c>
      <c r="Z95" s="81">
        <v>31820</v>
      </c>
      <c r="AA95" s="81">
        <v>8596</v>
      </c>
      <c r="AB95" s="81">
        <v>49707</v>
      </c>
      <c r="AC95" s="81">
        <v>0</v>
      </c>
      <c r="AD95" s="81">
        <v>4.7470718729157495</v>
      </c>
      <c r="AE95" s="82"/>
      <c r="AF95" s="81">
        <v>222708297.75305256</v>
      </c>
      <c r="AG95" s="81">
        <v>1491020.8394319809</v>
      </c>
      <c r="AH95" s="81">
        <v>2331772.9340842604</v>
      </c>
      <c r="AI95" s="81">
        <v>101297005.8195466</v>
      </c>
      <c r="AJ95" s="81">
        <v>75481727.489231676</v>
      </c>
      <c r="AK95" s="81">
        <v>0</v>
      </c>
      <c r="AL95" s="81">
        <v>0</v>
      </c>
      <c r="AM95" s="81">
        <v>6824028.3176136091</v>
      </c>
      <c r="AN95" s="81">
        <v>0</v>
      </c>
      <c r="AO95" s="81">
        <v>0</v>
      </c>
      <c r="AP95" s="82"/>
      <c r="AQ95" s="81">
        <v>1306</v>
      </c>
      <c r="AR95" s="81">
        <v>363</v>
      </c>
      <c r="AS95" s="81">
        <v>0</v>
      </c>
      <c r="AT95" s="81">
        <v>0</v>
      </c>
      <c r="AU95" s="81">
        <v>0</v>
      </c>
      <c r="AV95" s="81">
        <v>0</v>
      </c>
      <c r="AW95" s="81" t="s">
        <v>564</v>
      </c>
      <c r="AX95" s="82"/>
      <c r="AY95" s="81">
        <v>5043.3999999999996</v>
      </c>
      <c r="AZ95" s="81">
        <v>23941.599999999999</v>
      </c>
      <c r="BA95" s="81">
        <v>0</v>
      </c>
      <c r="BB95" s="81">
        <v>0</v>
      </c>
      <c r="BC95" s="81">
        <v>0</v>
      </c>
      <c r="BD95" s="81">
        <v>0</v>
      </c>
      <c r="BE95" s="81" t="s">
        <v>564</v>
      </c>
      <c r="BF95" s="82"/>
      <c r="BG95" s="81">
        <v>0</v>
      </c>
      <c r="BH95" s="81">
        <v>0</v>
      </c>
      <c r="BI95" s="81">
        <v>166.559</v>
      </c>
      <c r="BJ95" s="81">
        <v>0</v>
      </c>
      <c r="BK95" s="81">
        <v>24.890999999999998</v>
      </c>
      <c r="BL95" s="81">
        <v>0</v>
      </c>
      <c r="BM95" s="82"/>
      <c r="BN95" s="81">
        <v>0</v>
      </c>
      <c r="BO95" s="81">
        <v>0</v>
      </c>
      <c r="BP95" s="81">
        <v>15</v>
      </c>
      <c r="BQ95" s="81">
        <v>0</v>
      </c>
      <c r="BR95" s="81">
        <v>3</v>
      </c>
      <c r="BS95" s="81">
        <v>0</v>
      </c>
      <c r="BT95"/>
      <c r="BU95" s="80">
        <v>185.62299999999999</v>
      </c>
      <c r="BV95" s="80">
        <v>0</v>
      </c>
      <c r="BW95" s="80">
        <v>0</v>
      </c>
      <c r="BX95" s="80">
        <v>0</v>
      </c>
      <c r="BY95" s="80">
        <v>5.827</v>
      </c>
      <c r="BZ95" s="80">
        <v>0</v>
      </c>
      <c r="CA95" s="80">
        <v>0</v>
      </c>
      <c r="CB95" s="80">
        <v>0</v>
      </c>
      <c r="CC95" s="80">
        <v>0</v>
      </c>
    </row>
    <row r="96" spans="1:81">
      <c r="A96" s="80" t="s">
        <v>1780</v>
      </c>
      <c r="B96" s="80">
        <v>114</v>
      </c>
      <c r="C96" s="80">
        <v>12</v>
      </c>
      <c r="D96" s="80">
        <v>7</v>
      </c>
      <c r="E96" s="80">
        <v>2015</v>
      </c>
      <c r="F96" s="80" t="s">
        <v>91</v>
      </c>
      <c r="G96" s="80" t="s">
        <v>1768</v>
      </c>
      <c r="H96" s="80" t="s">
        <v>1769</v>
      </c>
      <c r="I96" s="177"/>
      <c r="J96" s="81">
        <v>568.64488430014671</v>
      </c>
      <c r="K96" s="81">
        <v>1.6824743353742622</v>
      </c>
      <c r="L96" s="81">
        <v>12.624426728535912</v>
      </c>
      <c r="M96" s="81">
        <v>70.157332840191458</v>
      </c>
      <c r="N96" s="81">
        <v>50.034120202720374</v>
      </c>
      <c r="O96" s="81">
        <v>54.30019410424422</v>
      </c>
      <c r="P96" s="81">
        <v>42.689888493552246</v>
      </c>
      <c r="Q96" s="81">
        <v>3.583395024470815</v>
      </c>
      <c r="R96" s="81">
        <v>0</v>
      </c>
      <c r="S96" s="81">
        <v>7.2824444350250817</v>
      </c>
      <c r="T96" s="82"/>
      <c r="U96" s="81">
        <v>26910201</v>
      </c>
      <c r="V96" s="81">
        <v>768</v>
      </c>
      <c r="W96" s="81">
        <v>234</v>
      </c>
      <c r="X96" s="81">
        <v>14347</v>
      </c>
      <c r="Y96" s="81">
        <v>19291</v>
      </c>
      <c r="Z96" s="81">
        <v>31548</v>
      </c>
      <c r="AA96" s="81">
        <v>8495</v>
      </c>
      <c r="AB96" s="81">
        <v>49319</v>
      </c>
      <c r="AC96" s="81">
        <v>0</v>
      </c>
      <c r="AD96" s="81">
        <v>7.2824444350250817</v>
      </c>
      <c r="AE96" s="82"/>
      <c r="AF96" s="81">
        <v>226246555.03039634</v>
      </c>
      <c r="AG96" s="81">
        <v>1335127.5490213949</v>
      </c>
      <c r="AH96" s="81">
        <v>2431179.1834458825</v>
      </c>
      <c r="AI96" s="81">
        <v>95861857.215782434</v>
      </c>
      <c r="AJ96" s="81">
        <v>70615865.871597573</v>
      </c>
      <c r="AK96" s="81">
        <v>0</v>
      </c>
      <c r="AL96" s="81">
        <v>0</v>
      </c>
      <c r="AM96" s="81">
        <v>6758962.0645761089</v>
      </c>
      <c r="AN96" s="81">
        <v>0</v>
      </c>
      <c r="AO96" s="81">
        <v>0</v>
      </c>
      <c r="AP96" s="82"/>
      <c r="AQ96" s="81">
        <v>1405</v>
      </c>
      <c r="AR96" s="81">
        <v>522</v>
      </c>
      <c r="AS96" s="81">
        <v>0</v>
      </c>
      <c r="AT96" s="81">
        <v>0</v>
      </c>
      <c r="AU96" s="81">
        <v>0</v>
      </c>
      <c r="AV96" s="81">
        <v>0</v>
      </c>
      <c r="AW96" s="81" t="s">
        <v>564</v>
      </c>
      <c r="AX96" s="82"/>
      <c r="AY96" s="81">
        <v>5553</v>
      </c>
      <c r="AZ96" s="81">
        <v>33164.700000000004</v>
      </c>
      <c r="BA96" s="81">
        <v>0</v>
      </c>
      <c r="BB96" s="81">
        <v>0</v>
      </c>
      <c r="BC96" s="81">
        <v>0</v>
      </c>
      <c r="BD96" s="81">
        <v>0</v>
      </c>
      <c r="BE96" s="81" t="s">
        <v>564</v>
      </c>
      <c r="BF96" s="82"/>
      <c r="BG96" s="81">
        <v>0</v>
      </c>
      <c r="BH96" s="81">
        <v>0</v>
      </c>
      <c r="BI96" s="81">
        <v>185.4</v>
      </c>
      <c r="BJ96" s="81">
        <v>0</v>
      </c>
      <c r="BK96" s="81">
        <v>24.919</v>
      </c>
      <c r="BL96" s="81">
        <v>0</v>
      </c>
      <c r="BM96" s="82"/>
      <c r="BN96" s="81">
        <v>0</v>
      </c>
      <c r="BO96" s="81">
        <v>0</v>
      </c>
      <c r="BP96" s="81">
        <v>17</v>
      </c>
      <c r="BQ96" s="81">
        <v>0</v>
      </c>
      <c r="BR96" s="81">
        <v>3</v>
      </c>
      <c r="BS96" s="81">
        <v>0</v>
      </c>
      <c r="BT96"/>
      <c r="BU96" s="80">
        <v>204.42099999999999</v>
      </c>
      <c r="BV96" s="80">
        <v>0</v>
      </c>
      <c r="BW96" s="80">
        <v>0</v>
      </c>
      <c r="BX96" s="80">
        <v>0</v>
      </c>
      <c r="BY96" s="80">
        <v>5.8979999999999997</v>
      </c>
      <c r="BZ96" s="80">
        <v>0</v>
      </c>
      <c r="CA96" s="80">
        <v>0</v>
      </c>
      <c r="CB96" s="80">
        <v>0</v>
      </c>
      <c r="CC96" s="80">
        <v>0</v>
      </c>
    </row>
    <row r="97" spans="1:81">
      <c r="A97" s="80" t="s">
        <v>1781</v>
      </c>
      <c r="B97" s="80">
        <v>115</v>
      </c>
      <c r="C97" s="80">
        <v>13</v>
      </c>
      <c r="D97" s="80">
        <v>7</v>
      </c>
      <c r="E97" s="80">
        <v>2016</v>
      </c>
      <c r="F97" s="80" t="s">
        <v>92</v>
      </c>
      <c r="G97" s="80" t="s">
        <v>1768</v>
      </c>
      <c r="H97" s="80" t="s">
        <v>1769</v>
      </c>
      <c r="I97" s="177"/>
      <c r="J97" s="81">
        <v>557.80842570132256</v>
      </c>
      <c r="K97" s="81">
        <v>1.6000059754405922</v>
      </c>
      <c r="L97" s="81">
        <v>12.455163173154569</v>
      </c>
      <c r="M97" s="81">
        <v>63.343517683139552</v>
      </c>
      <c r="N97" s="81">
        <v>46.209820263006741</v>
      </c>
      <c r="O97" s="81">
        <v>54.15259038890995</v>
      </c>
      <c r="P97" s="81">
        <v>41.26026666404362</v>
      </c>
      <c r="Q97" s="81">
        <v>3.4668318230256561</v>
      </c>
      <c r="R97" s="81">
        <v>0</v>
      </c>
      <c r="S97" s="81">
        <v>8.2046833034521036</v>
      </c>
      <c r="T97" s="82"/>
      <c r="U97" s="81">
        <v>26449478</v>
      </c>
      <c r="V97" s="81">
        <v>768</v>
      </c>
      <c r="W97" s="81">
        <v>234</v>
      </c>
      <c r="X97" s="81">
        <v>14347</v>
      </c>
      <c r="Y97" s="81">
        <v>19465</v>
      </c>
      <c r="Z97" s="81">
        <v>31849</v>
      </c>
      <c r="AA97" s="81">
        <v>8492</v>
      </c>
      <c r="AB97" s="81">
        <v>49083</v>
      </c>
      <c r="AC97" s="81">
        <v>0</v>
      </c>
      <c r="AD97" s="81">
        <v>8.2046833034521036</v>
      </c>
      <c r="AE97" s="82"/>
      <c r="AF97" s="81">
        <v>221756914.39300001</v>
      </c>
      <c r="AG97" s="81">
        <v>1206155.531209901</v>
      </c>
      <c r="AH97" s="81">
        <v>1752668.4061160141</v>
      </c>
      <c r="AI97" s="81">
        <v>95140802.873946056</v>
      </c>
      <c r="AJ97" s="81">
        <v>63013421.145255134</v>
      </c>
      <c r="AK97" s="81">
        <v>0</v>
      </c>
      <c r="AL97" s="81">
        <v>0</v>
      </c>
      <c r="AM97" s="81">
        <v>6731845.1777097024</v>
      </c>
      <c r="AN97" s="81">
        <v>0</v>
      </c>
      <c r="AO97" s="81">
        <v>0</v>
      </c>
      <c r="AP97" s="82"/>
      <c r="AQ97" s="81">
        <v>1514</v>
      </c>
      <c r="AR97" s="81">
        <v>619</v>
      </c>
      <c r="AS97" s="81">
        <v>0</v>
      </c>
      <c r="AT97" s="81">
        <v>0</v>
      </c>
      <c r="AU97" s="81">
        <v>0</v>
      </c>
      <c r="AV97" s="81">
        <v>0</v>
      </c>
      <c r="AW97" s="81" t="s">
        <v>564</v>
      </c>
      <c r="AX97" s="82"/>
      <c r="AY97" s="81">
        <v>6091.9</v>
      </c>
      <c r="AZ97" s="81">
        <v>41814</v>
      </c>
      <c r="BA97" s="81">
        <v>0</v>
      </c>
      <c r="BB97" s="81">
        <v>0</v>
      </c>
      <c r="BC97" s="81">
        <v>0</v>
      </c>
      <c r="BD97" s="81">
        <v>0</v>
      </c>
      <c r="BE97" s="81" t="s">
        <v>564</v>
      </c>
      <c r="BF97" s="82"/>
      <c r="BG97" s="81">
        <v>0</v>
      </c>
      <c r="BH97" s="81">
        <v>0</v>
      </c>
      <c r="BI97" s="81">
        <v>194.17</v>
      </c>
      <c r="BJ97" s="81">
        <v>0</v>
      </c>
      <c r="BK97" s="81">
        <v>24.176000000000002</v>
      </c>
      <c r="BL97" s="81">
        <v>0</v>
      </c>
      <c r="BM97" s="82"/>
      <c r="BN97" s="81">
        <v>0</v>
      </c>
      <c r="BO97" s="81">
        <v>0</v>
      </c>
      <c r="BP97" s="81">
        <v>19</v>
      </c>
      <c r="BQ97" s="81">
        <v>0</v>
      </c>
      <c r="BR97" s="81">
        <v>3</v>
      </c>
      <c r="BS97" s="81">
        <v>0</v>
      </c>
      <c r="BT97"/>
      <c r="BU97" s="80">
        <v>212.52699999999999</v>
      </c>
      <c r="BV97" s="80">
        <v>0</v>
      </c>
      <c r="BW97" s="80">
        <v>0</v>
      </c>
      <c r="BX97" s="80">
        <v>0</v>
      </c>
      <c r="BY97" s="80">
        <v>5.819</v>
      </c>
      <c r="BZ97" s="80">
        <v>0</v>
      </c>
      <c r="CA97" s="80">
        <v>0</v>
      </c>
      <c r="CB97" s="80">
        <v>0</v>
      </c>
      <c r="CC97" s="80">
        <v>0</v>
      </c>
    </row>
    <row r="98" spans="1:81">
      <c r="A98" s="80" t="s">
        <v>1782</v>
      </c>
      <c r="B98" s="80">
        <v>116</v>
      </c>
      <c r="C98" s="80">
        <v>14</v>
      </c>
      <c r="D98" s="80">
        <v>7</v>
      </c>
      <c r="E98" s="80">
        <v>2017</v>
      </c>
      <c r="F98" s="80" t="s">
        <v>71</v>
      </c>
      <c r="G98" s="80" t="s">
        <v>1768</v>
      </c>
      <c r="H98" s="80" t="s">
        <v>1769</v>
      </c>
      <c r="I98" s="177"/>
      <c r="J98" s="81">
        <v>567.44520219105095</v>
      </c>
      <c r="K98" s="81">
        <v>1.5756543335585753</v>
      </c>
      <c r="L98" s="81">
        <v>10.012847780635667</v>
      </c>
      <c r="M98" s="81">
        <v>55.171202798171642</v>
      </c>
      <c r="N98" s="81">
        <v>45.65979647075789</v>
      </c>
      <c r="O98" s="81">
        <v>53.486380254462176</v>
      </c>
      <c r="P98" s="81">
        <v>40.820263692608656</v>
      </c>
      <c r="Q98" s="81">
        <v>3.3427025455339736</v>
      </c>
      <c r="R98" s="81">
        <v>0</v>
      </c>
      <c r="S98" s="81">
        <v>6.9166778773954949</v>
      </c>
      <c r="T98" s="82"/>
      <c r="U98" s="81">
        <v>28672575</v>
      </c>
      <c r="V98" s="81">
        <v>768</v>
      </c>
      <c r="W98" s="81">
        <v>234</v>
      </c>
      <c r="X98" s="81">
        <v>14347</v>
      </c>
      <c r="Y98" s="81">
        <v>19710</v>
      </c>
      <c r="Z98" s="81">
        <v>31979</v>
      </c>
      <c r="AA98" s="81">
        <v>8455</v>
      </c>
      <c r="AB98" s="81">
        <v>48941</v>
      </c>
      <c r="AC98" s="81">
        <v>0</v>
      </c>
      <c r="AD98" s="81">
        <v>6.9166778773954949</v>
      </c>
      <c r="AE98" s="82"/>
      <c r="AF98" s="81">
        <v>233052782.84480971</v>
      </c>
      <c r="AG98" s="81">
        <v>1275266.1368397051</v>
      </c>
      <c r="AH98" s="81">
        <v>1934953.2315103081</v>
      </c>
      <c r="AI98" s="81">
        <v>96294304.298741683</v>
      </c>
      <c r="AJ98" s="81">
        <v>70848892.761451259</v>
      </c>
      <c r="AK98" s="81">
        <v>0</v>
      </c>
      <c r="AL98" s="81">
        <v>0</v>
      </c>
      <c r="AM98" s="81">
        <v>6722872.5805476746</v>
      </c>
      <c r="AN98" s="81">
        <v>0</v>
      </c>
      <c r="AO98" s="81">
        <v>0</v>
      </c>
      <c r="AP98" s="82"/>
      <c r="AQ98" s="81">
        <v>1606</v>
      </c>
      <c r="AR98" s="81">
        <v>699</v>
      </c>
      <c r="AS98" s="81">
        <v>0</v>
      </c>
      <c r="AT98" s="81">
        <v>0</v>
      </c>
      <c r="AU98" s="81">
        <v>0</v>
      </c>
      <c r="AV98" s="81">
        <v>0</v>
      </c>
      <c r="AW98" s="81" t="s">
        <v>564</v>
      </c>
      <c r="AX98" s="82"/>
      <c r="AY98" s="81">
        <v>6574.9</v>
      </c>
      <c r="AZ98" s="81">
        <v>61638.000000000007</v>
      </c>
      <c r="BA98" s="81">
        <v>0</v>
      </c>
      <c r="BB98" s="81">
        <v>0</v>
      </c>
      <c r="BC98" s="81">
        <v>0</v>
      </c>
      <c r="BD98" s="81">
        <v>0</v>
      </c>
      <c r="BE98" s="81" t="s">
        <v>564</v>
      </c>
      <c r="BF98" s="82"/>
      <c r="BG98" s="81">
        <v>0</v>
      </c>
      <c r="BH98" s="81">
        <v>0</v>
      </c>
      <c r="BI98" s="81">
        <v>202.79400000000001</v>
      </c>
      <c r="BJ98" s="81">
        <v>0</v>
      </c>
      <c r="BK98" s="81">
        <v>24.509</v>
      </c>
      <c r="BL98" s="81">
        <v>0</v>
      </c>
      <c r="BM98" s="82"/>
      <c r="BN98" s="81">
        <v>0</v>
      </c>
      <c r="BO98" s="81">
        <v>0</v>
      </c>
      <c r="BP98" s="81">
        <v>19</v>
      </c>
      <c r="BQ98" s="81">
        <v>0</v>
      </c>
      <c r="BR98" s="81">
        <v>3</v>
      </c>
      <c r="BS98" s="81">
        <v>0</v>
      </c>
      <c r="BT98"/>
      <c r="BU98" s="80">
        <v>221.31399999999999</v>
      </c>
      <c r="BV98" s="80">
        <v>0</v>
      </c>
      <c r="BW98" s="80">
        <v>0</v>
      </c>
      <c r="BX98" s="80">
        <v>0</v>
      </c>
      <c r="BY98" s="80">
        <v>5.9889999999999999</v>
      </c>
      <c r="BZ98" s="80">
        <v>0</v>
      </c>
      <c r="CA98" s="80">
        <v>0</v>
      </c>
      <c r="CB98" s="80">
        <v>0</v>
      </c>
      <c r="CC98" s="80">
        <v>0</v>
      </c>
    </row>
    <row r="99" spans="1:81">
      <c r="A99" s="80" t="s">
        <v>1783</v>
      </c>
      <c r="B99" s="80">
        <v>117</v>
      </c>
      <c r="C99" s="80">
        <v>15</v>
      </c>
      <c r="D99" s="80">
        <v>7</v>
      </c>
      <c r="E99" s="80">
        <v>2018</v>
      </c>
      <c r="F99" s="80" t="s">
        <v>93</v>
      </c>
      <c r="G99" s="80" t="s">
        <v>1768</v>
      </c>
      <c r="H99" s="80" t="s">
        <v>1769</v>
      </c>
      <c r="I99" s="177"/>
      <c r="J99" s="81">
        <v>522.83259982343009</v>
      </c>
      <c r="K99" s="81">
        <v>1.3735838978704313</v>
      </c>
      <c r="L99" s="81">
        <v>9.0377068844142148</v>
      </c>
      <c r="M99" s="81">
        <v>46.069408002100076</v>
      </c>
      <c r="N99" s="81">
        <v>37.687097450239548</v>
      </c>
      <c r="O99" s="81">
        <v>52.670217101162201</v>
      </c>
      <c r="P99" s="81">
        <v>40.198834266263184</v>
      </c>
      <c r="Q99" s="81">
        <v>3.0892467364775067</v>
      </c>
      <c r="R99" s="81">
        <v>0</v>
      </c>
      <c r="S99" s="81">
        <v>6.1510401881376726</v>
      </c>
      <c r="T99" s="82"/>
      <c r="U99" s="81">
        <v>29795873</v>
      </c>
      <c r="V99" s="81">
        <v>768</v>
      </c>
      <c r="W99" s="81">
        <v>234</v>
      </c>
      <c r="X99" s="81">
        <v>14347</v>
      </c>
      <c r="Y99" s="81">
        <v>19904</v>
      </c>
      <c r="Z99" s="81">
        <v>32094</v>
      </c>
      <c r="AA99" s="81">
        <v>8410</v>
      </c>
      <c r="AB99" s="81">
        <v>48742</v>
      </c>
      <c r="AC99" s="81">
        <v>0</v>
      </c>
      <c r="AD99" s="81">
        <v>6.1510401881376726</v>
      </c>
      <c r="AE99" s="82"/>
      <c r="AF99" s="81">
        <v>232310911.656674</v>
      </c>
      <c r="AG99" s="81">
        <v>1100211.1198023029</v>
      </c>
      <c r="AH99" s="81">
        <v>1820275.9442701491</v>
      </c>
      <c r="AI99" s="81">
        <v>89744114.917970642</v>
      </c>
      <c r="AJ99" s="81">
        <v>68276034.517165139</v>
      </c>
      <c r="AK99" s="81">
        <v>0</v>
      </c>
      <c r="AL99" s="81">
        <v>0</v>
      </c>
      <c r="AM99" s="81">
        <v>6709390.4383071885</v>
      </c>
      <c r="AN99" s="81">
        <v>0</v>
      </c>
      <c r="AO99" s="81">
        <v>0</v>
      </c>
      <c r="AP99" s="82"/>
      <c r="AQ99" s="81">
        <v>1722</v>
      </c>
      <c r="AR99" s="81">
        <v>772</v>
      </c>
      <c r="AS99" s="81">
        <v>0</v>
      </c>
      <c r="AT99" s="81">
        <v>0</v>
      </c>
      <c r="AU99" s="81">
        <v>0</v>
      </c>
      <c r="AV99" s="81">
        <v>0</v>
      </c>
      <c r="AW99" s="81" t="s">
        <v>564</v>
      </c>
      <c r="AX99" s="82"/>
      <c r="AY99" s="81">
        <v>7159.8000000000011</v>
      </c>
      <c r="AZ99" s="81">
        <v>66372.800000000003</v>
      </c>
      <c r="BA99" s="81">
        <v>0</v>
      </c>
      <c r="BB99" s="81">
        <v>0</v>
      </c>
      <c r="BC99" s="81">
        <v>0</v>
      </c>
      <c r="BD99" s="81">
        <v>0</v>
      </c>
      <c r="BE99" s="81" t="s">
        <v>564</v>
      </c>
      <c r="BF99" s="82"/>
      <c r="BG99" s="81">
        <v>0</v>
      </c>
      <c r="BH99" s="81">
        <v>0</v>
      </c>
      <c r="BI99" s="81">
        <v>184.995</v>
      </c>
      <c r="BJ99" s="81">
        <v>0</v>
      </c>
      <c r="BK99" s="81">
        <v>21.384999999999998</v>
      </c>
      <c r="BL99" s="81">
        <v>0</v>
      </c>
      <c r="BM99" s="82"/>
      <c r="BN99" s="81">
        <v>0</v>
      </c>
      <c r="BO99" s="81">
        <v>0</v>
      </c>
      <c r="BP99" s="81">
        <v>19</v>
      </c>
      <c r="BQ99" s="81">
        <v>0</v>
      </c>
      <c r="BR99" s="81">
        <v>3</v>
      </c>
      <c r="BS99" s="81">
        <v>0</v>
      </c>
      <c r="BT99"/>
      <c r="BU99" s="80">
        <v>200.72399999999999</v>
      </c>
      <c r="BV99" s="80">
        <v>0</v>
      </c>
      <c r="BW99" s="80">
        <v>0</v>
      </c>
      <c r="BX99" s="80">
        <v>0</v>
      </c>
      <c r="BY99" s="80">
        <v>5.6559999999999997</v>
      </c>
      <c r="BZ99" s="80">
        <v>0</v>
      </c>
      <c r="CA99" s="80">
        <v>0</v>
      </c>
      <c r="CB99" s="80">
        <v>0</v>
      </c>
      <c r="CC99" s="80">
        <v>0</v>
      </c>
    </row>
    <row r="100" spans="1:81">
      <c r="A100" s="80" t="s">
        <v>1784</v>
      </c>
      <c r="B100" s="80">
        <v>118</v>
      </c>
      <c r="C100" s="80">
        <v>16</v>
      </c>
      <c r="D100" s="80">
        <v>7</v>
      </c>
      <c r="E100" s="80">
        <v>2019</v>
      </c>
      <c r="F100" s="80" t="s">
        <v>73</v>
      </c>
      <c r="G100" s="80" t="s">
        <v>1768</v>
      </c>
      <c r="H100" s="80" t="s">
        <v>1769</v>
      </c>
      <c r="I100" s="177"/>
      <c r="J100" s="81">
        <v>498.15957032535607</v>
      </c>
      <c r="K100" s="81">
        <v>1.2814863094753313</v>
      </c>
      <c r="L100" s="81">
        <v>9.1172955054939564</v>
      </c>
      <c r="M100" s="81">
        <v>44.507534839293569</v>
      </c>
      <c r="N100" s="81">
        <v>39.674866981973793</v>
      </c>
      <c r="O100" s="81">
        <v>51.256370290839875</v>
      </c>
      <c r="P100" s="81">
        <v>39.355777884669607</v>
      </c>
      <c r="Q100" s="81">
        <v>2.992012388099504</v>
      </c>
      <c r="R100" s="81">
        <v>0</v>
      </c>
      <c r="S100" s="81">
        <v>7.854713464230576</v>
      </c>
      <c r="T100" s="82"/>
      <c r="U100" s="81">
        <v>29728851</v>
      </c>
      <c r="V100" s="81">
        <v>768</v>
      </c>
      <c r="W100" s="81">
        <v>234</v>
      </c>
      <c r="X100" s="81">
        <v>14347</v>
      </c>
      <c r="Y100" s="81">
        <v>20107</v>
      </c>
      <c r="Z100" s="81">
        <v>32090</v>
      </c>
      <c r="AA100" s="81">
        <v>8172</v>
      </c>
      <c r="AB100" s="81">
        <v>48486</v>
      </c>
      <c r="AC100" s="81">
        <v>0</v>
      </c>
      <c r="AD100" s="81">
        <v>7.854713464230576</v>
      </c>
      <c r="AE100" s="82"/>
      <c r="AF100" s="81">
        <v>219671066.3826935</v>
      </c>
      <c r="AG100" s="81">
        <v>1109400.872877436</v>
      </c>
      <c r="AH100" s="81">
        <v>1948333.8734814529</v>
      </c>
      <c r="AI100" s="81">
        <v>91477877.415866598</v>
      </c>
      <c r="AJ100" s="81">
        <v>73748872.43173793</v>
      </c>
      <c r="AK100" s="81">
        <v>0</v>
      </c>
      <c r="AL100" s="81">
        <v>0</v>
      </c>
      <c r="AM100" s="81">
        <v>6603428.1975874212</v>
      </c>
      <c r="AN100" s="81">
        <v>0</v>
      </c>
      <c r="AO100" s="81">
        <v>0</v>
      </c>
      <c r="AP100" s="82"/>
      <c r="AQ100" s="81">
        <v>1813</v>
      </c>
      <c r="AR100" s="81">
        <v>837</v>
      </c>
      <c r="AS100" s="81">
        <v>0</v>
      </c>
      <c r="AT100" s="81">
        <v>0</v>
      </c>
      <c r="AU100" s="81">
        <v>0</v>
      </c>
      <c r="AV100" s="81">
        <v>0</v>
      </c>
      <c r="AW100" s="81" t="s">
        <v>564</v>
      </c>
      <c r="AX100" s="82"/>
      <c r="AY100" s="81">
        <v>7671.2000000000007</v>
      </c>
      <c r="AZ100" s="81">
        <v>77150.200000000026</v>
      </c>
      <c r="BA100" s="81">
        <v>0</v>
      </c>
      <c r="BB100" s="81">
        <v>0</v>
      </c>
      <c r="BC100" s="81">
        <v>0</v>
      </c>
      <c r="BD100" s="81">
        <v>0</v>
      </c>
      <c r="BE100" s="81" t="s">
        <v>564</v>
      </c>
      <c r="BF100" s="82"/>
      <c r="BG100" s="81">
        <v>0</v>
      </c>
      <c r="BH100" s="81">
        <v>0</v>
      </c>
      <c r="BI100" s="81">
        <v>158.85400000000001</v>
      </c>
      <c r="BJ100" s="81">
        <v>0</v>
      </c>
      <c r="BK100" s="81">
        <v>21.741</v>
      </c>
      <c r="BL100" s="81">
        <v>0</v>
      </c>
      <c r="BM100" s="82"/>
      <c r="BN100" s="81">
        <v>0</v>
      </c>
      <c r="BO100" s="81">
        <v>0</v>
      </c>
      <c r="BP100" s="81">
        <v>18</v>
      </c>
      <c r="BQ100" s="81">
        <v>0</v>
      </c>
      <c r="BR100" s="81">
        <v>4</v>
      </c>
      <c r="BS100" s="81">
        <v>0</v>
      </c>
      <c r="BT100"/>
      <c r="BU100" s="80">
        <v>174.80699999999999</v>
      </c>
      <c r="BV100" s="80">
        <v>0</v>
      </c>
      <c r="BW100" s="80">
        <v>0</v>
      </c>
      <c r="BX100" s="80">
        <v>0</v>
      </c>
      <c r="BY100" s="80">
        <v>5.7880000000000003</v>
      </c>
      <c r="BZ100" s="80">
        <v>0</v>
      </c>
      <c r="CA100" s="80">
        <v>0</v>
      </c>
      <c r="CB100" s="80">
        <v>0</v>
      </c>
      <c r="CC100" s="80">
        <v>0</v>
      </c>
    </row>
    <row r="101" spans="1:81">
      <c r="A101" s="80" t="s">
        <v>1785</v>
      </c>
      <c r="B101" s="80">
        <v>119</v>
      </c>
      <c r="C101" s="80">
        <v>17</v>
      </c>
      <c r="D101" s="80">
        <v>7</v>
      </c>
      <c r="E101" s="80">
        <v>2020</v>
      </c>
      <c r="F101" s="80" t="s">
        <v>218</v>
      </c>
      <c r="G101" s="80" t="s">
        <v>1768</v>
      </c>
      <c r="H101" s="80" t="s">
        <v>1769</v>
      </c>
      <c r="I101" s="177"/>
      <c r="J101" s="81">
        <v>485.02367029786222</v>
      </c>
      <c r="K101" s="81">
        <v>1.3217143689411932</v>
      </c>
      <c r="L101" s="81">
        <v>7.584545366194722</v>
      </c>
      <c r="M101" s="81">
        <v>51.705540734187998</v>
      </c>
      <c r="N101" s="81">
        <v>39.58646592326788</v>
      </c>
      <c r="O101" s="81">
        <v>44.956813414657809</v>
      </c>
      <c r="P101" s="81">
        <v>36.896846090891962</v>
      </c>
      <c r="Q101" s="81">
        <v>2.8388408334791269</v>
      </c>
      <c r="R101" s="81">
        <v>0</v>
      </c>
      <c r="S101" s="81">
        <v>7.81355541440184</v>
      </c>
      <c r="T101" s="82"/>
      <c r="U101" s="81">
        <v>28095811</v>
      </c>
      <c r="V101" s="81">
        <v>701</v>
      </c>
      <c r="W101" s="81">
        <v>248</v>
      </c>
      <c r="X101" s="81">
        <v>16900</v>
      </c>
      <c r="Y101" s="81">
        <v>20202</v>
      </c>
      <c r="Z101" s="81">
        <v>32125</v>
      </c>
      <c r="AA101" s="81">
        <v>8324</v>
      </c>
      <c r="AB101" s="81">
        <v>48146</v>
      </c>
      <c r="AC101" s="81">
        <v>0</v>
      </c>
      <c r="AD101" s="81">
        <v>7.81355541440184</v>
      </c>
      <c r="AE101" s="82"/>
      <c r="AF101" s="81">
        <v>221308778.35066441</v>
      </c>
      <c r="AG101" s="81">
        <v>1036524.9485763954</v>
      </c>
      <c r="AH101" s="81">
        <v>1657747.5591837734</v>
      </c>
      <c r="AI101" s="81">
        <v>101326964.34863454</v>
      </c>
      <c r="AJ101" s="81">
        <v>70309037.867957562</v>
      </c>
      <c r="AK101" s="81"/>
      <c r="AL101" s="81"/>
      <c r="AM101" s="81">
        <v>6283587.9132167101</v>
      </c>
      <c r="AN101" s="81"/>
      <c r="AO101" s="81"/>
      <c r="AP101" s="82"/>
      <c r="AQ101" s="81">
        <v>1903</v>
      </c>
      <c r="AR101" s="81">
        <v>867</v>
      </c>
      <c r="AS101" s="81">
        <v>0</v>
      </c>
      <c r="AT101" s="81">
        <v>0</v>
      </c>
      <c r="AU101" s="81">
        <v>0</v>
      </c>
      <c r="AV101" s="81">
        <v>0</v>
      </c>
      <c r="AW101" s="81">
        <v>0</v>
      </c>
      <c r="AX101" s="82"/>
      <c r="AY101" s="81">
        <v>8132.1999999999971</v>
      </c>
      <c r="AZ101" s="81">
        <v>81266.799999999901</v>
      </c>
      <c r="BA101" s="81">
        <v>0</v>
      </c>
      <c r="BB101" s="81">
        <v>0</v>
      </c>
      <c r="BC101" s="81">
        <v>0</v>
      </c>
      <c r="BD101" s="81">
        <v>0</v>
      </c>
      <c r="BE101" s="81">
        <v>0</v>
      </c>
      <c r="BF101" s="82"/>
      <c r="BG101" s="81">
        <v>0</v>
      </c>
      <c r="BH101" s="81">
        <v>0</v>
      </c>
      <c r="BI101" s="81">
        <v>144.05099999999999</v>
      </c>
      <c r="BJ101" s="81">
        <v>0</v>
      </c>
      <c r="BK101" s="81">
        <v>18.681999999999999</v>
      </c>
      <c r="BL101" s="81">
        <v>0</v>
      </c>
      <c r="BM101" s="82"/>
      <c r="BN101" s="81">
        <v>0</v>
      </c>
      <c r="BO101" s="81">
        <v>0</v>
      </c>
      <c r="BP101" s="81">
        <v>19</v>
      </c>
      <c r="BQ101" s="81">
        <v>0</v>
      </c>
      <c r="BR101" s="81">
        <v>3</v>
      </c>
      <c r="BS101" s="81">
        <v>0</v>
      </c>
      <c r="BT101"/>
      <c r="BU101" s="80">
        <v>156.92099999999999</v>
      </c>
      <c r="BV101" s="80">
        <v>0</v>
      </c>
      <c r="BW101" s="80">
        <v>0</v>
      </c>
      <c r="BX101" s="80">
        <v>0</v>
      </c>
      <c r="BY101" s="80">
        <v>5.8120000000000003</v>
      </c>
      <c r="BZ101" s="80">
        <v>0</v>
      </c>
      <c r="CA101" s="80">
        <v>0</v>
      </c>
      <c r="CB101" s="80">
        <v>0</v>
      </c>
      <c r="CC101" s="80">
        <v>0</v>
      </c>
    </row>
    <row r="102" spans="1:81">
      <c r="A102" s="80" t="s">
        <v>1786</v>
      </c>
      <c r="B102" s="80">
        <v>119</v>
      </c>
      <c r="C102" s="80">
        <v>18</v>
      </c>
      <c r="D102" s="80">
        <v>7</v>
      </c>
      <c r="E102" s="80">
        <v>2021</v>
      </c>
      <c r="F102" s="80" t="s">
        <v>75</v>
      </c>
      <c r="G102" s="174" t="s">
        <v>1768</v>
      </c>
      <c r="H102" s="80" t="s">
        <v>1769</v>
      </c>
      <c r="I102" s="177"/>
      <c r="J102" s="81">
        <v>518.54681272984624</v>
      </c>
      <c r="K102" s="81">
        <v>1.3498267400744417</v>
      </c>
      <c r="L102" s="81">
        <v>7.9316014418452845</v>
      </c>
      <c r="M102" s="81">
        <v>48.510002933576168</v>
      </c>
      <c r="N102" s="81">
        <v>35.616100456065269</v>
      </c>
      <c r="O102" s="81">
        <v>43.594136271273769</v>
      </c>
      <c r="P102" s="81">
        <v>38.2440861457221</v>
      </c>
      <c r="Q102" s="81">
        <v>2.8542322723151239</v>
      </c>
      <c r="R102" s="81">
        <v>0</v>
      </c>
      <c r="S102" s="81">
        <v>6.7833400080254771</v>
      </c>
      <c r="T102" s="82"/>
      <c r="U102" s="81">
        <v>32052367</v>
      </c>
      <c r="V102" s="81">
        <v>701</v>
      </c>
      <c r="W102" s="81">
        <v>248</v>
      </c>
      <c r="X102" s="81">
        <v>16900</v>
      </c>
      <c r="Y102" s="81">
        <v>20474</v>
      </c>
      <c r="Z102" s="81">
        <v>32076</v>
      </c>
      <c r="AA102" s="81">
        <v>8414</v>
      </c>
      <c r="AB102" s="81">
        <v>47833</v>
      </c>
      <c r="AC102" s="81">
        <v>0</v>
      </c>
      <c r="AD102" s="81">
        <v>6.7833400080254771</v>
      </c>
      <c r="AE102" s="82"/>
      <c r="AF102" s="81">
        <v>237681128.45706433</v>
      </c>
      <c r="AG102" s="81">
        <v>1106908.0248259148</v>
      </c>
      <c r="AH102" s="81">
        <v>1676428.0366358203</v>
      </c>
      <c r="AI102" s="81">
        <v>109371557.49277714</v>
      </c>
      <c r="AJ102" s="81">
        <v>72835421.673315912</v>
      </c>
      <c r="AK102" s="81">
        <v>0</v>
      </c>
      <c r="AL102" s="81">
        <v>0</v>
      </c>
      <c r="AM102" s="81">
        <v>6278745.5455106376</v>
      </c>
      <c r="AN102" s="81">
        <v>0</v>
      </c>
      <c r="AO102" s="81">
        <v>0</v>
      </c>
      <c r="AP102" s="82"/>
      <c r="AQ102" s="81">
        <v>1986</v>
      </c>
      <c r="AR102" s="81">
        <v>875</v>
      </c>
      <c r="AS102" s="81">
        <v>0</v>
      </c>
      <c r="AT102" s="81">
        <v>0</v>
      </c>
      <c r="AU102" s="81">
        <v>0</v>
      </c>
      <c r="AV102" s="81">
        <v>0</v>
      </c>
      <c r="AW102" s="81"/>
      <c r="AX102" s="82"/>
      <c r="AY102" s="81">
        <v>8644.0999999999913</v>
      </c>
      <c r="AZ102" s="81">
        <v>82374.999999999884</v>
      </c>
      <c r="BA102" s="81">
        <v>0</v>
      </c>
      <c r="BB102" s="81">
        <v>0</v>
      </c>
      <c r="BC102" s="81">
        <v>0</v>
      </c>
      <c r="BD102" s="81">
        <v>0</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1787</v>
      </c>
      <c r="B103" s="80">
        <v>119</v>
      </c>
      <c r="C103" s="80">
        <v>19</v>
      </c>
      <c r="D103" s="80">
        <v>7</v>
      </c>
      <c r="E103" s="80">
        <v>2022</v>
      </c>
      <c r="F103" s="80" t="s">
        <v>568</v>
      </c>
      <c r="G103" s="174" t="s">
        <v>1768</v>
      </c>
      <c r="H103" s="80" t="s">
        <v>1769</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2106</v>
      </c>
      <c r="AR103" s="81">
        <v>881</v>
      </c>
      <c r="AS103" s="81">
        <v>0</v>
      </c>
      <c r="AT103" s="81">
        <v>0</v>
      </c>
      <c r="AU103" s="81">
        <v>0</v>
      </c>
      <c r="AV103" s="81">
        <v>0</v>
      </c>
      <c r="AW103" s="81"/>
      <c r="AX103" s="82"/>
      <c r="AY103" s="81">
        <v>9337.1999999999844</v>
      </c>
      <c r="AZ103" s="81">
        <v>82719.299999999886</v>
      </c>
      <c r="BA103" s="81">
        <v>0</v>
      </c>
      <c r="BB103" s="81">
        <v>0</v>
      </c>
      <c r="BC103" s="81">
        <v>0</v>
      </c>
      <c r="BD103" s="81">
        <v>0</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1788</v>
      </c>
      <c r="B104" s="80">
        <v>154</v>
      </c>
      <c r="C104" s="80">
        <v>1</v>
      </c>
      <c r="D104" s="80">
        <v>10</v>
      </c>
      <c r="E104" s="80">
        <v>1990</v>
      </c>
      <c r="F104" s="80" t="s">
        <v>562</v>
      </c>
      <c r="G104" s="80" t="s">
        <v>1789</v>
      </c>
      <c r="H104" s="80" t="s">
        <v>1790</v>
      </c>
      <c r="I104" s="177"/>
      <c r="J104" s="81">
        <v>153.23768672227936</v>
      </c>
      <c r="K104" s="81">
        <v>9.9849886853012553</v>
      </c>
      <c r="L104" s="81">
        <v>16.405378531553893</v>
      </c>
      <c r="M104" s="81">
        <v>29.622453864715443</v>
      </c>
      <c r="N104" s="81">
        <v>46.491117328272409</v>
      </c>
      <c r="O104" s="81">
        <v>36.1113000821206</v>
      </c>
      <c r="P104" s="81">
        <v>53.860801069711997</v>
      </c>
      <c r="Q104" s="81">
        <v>2.7420144135728712</v>
      </c>
      <c r="R104" s="81">
        <v>0</v>
      </c>
      <c r="S104" s="81">
        <v>2.8551577658747274</v>
      </c>
      <c r="T104" s="82"/>
      <c r="U104" s="81">
        <v>10431320</v>
      </c>
      <c r="V104" s="81">
        <v>3144</v>
      </c>
      <c r="W104" s="81">
        <v>152</v>
      </c>
      <c r="X104" s="81">
        <v>11810</v>
      </c>
      <c r="Y104" s="81">
        <v>10869</v>
      </c>
      <c r="Z104" s="81">
        <v>14853</v>
      </c>
      <c r="AA104" s="81">
        <v>13078</v>
      </c>
      <c r="AB104" s="81">
        <v>44521</v>
      </c>
      <c r="AC104" s="81">
        <v>0</v>
      </c>
      <c r="AD104" s="81">
        <v>2.8551577658747274</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1791</v>
      </c>
      <c r="B105" s="80">
        <v>155</v>
      </c>
      <c r="C105" s="80">
        <v>2</v>
      </c>
      <c r="D105" s="80">
        <v>10</v>
      </c>
      <c r="E105" s="80">
        <v>2005</v>
      </c>
      <c r="F105" s="80" t="s">
        <v>565</v>
      </c>
      <c r="G105" s="80" t="s">
        <v>1789</v>
      </c>
      <c r="H105" s="80" t="s">
        <v>1790</v>
      </c>
      <c r="I105" s="177"/>
      <c r="J105" s="81">
        <v>319.66944380719133</v>
      </c>
      <c r="K105" s="81">
        <v>7.1385820147117682</v>
      </c>
      <c r="L105" s="81">
        <v>52.39146108362084</v>
      </c>
      <c r="M105" s="81">
        <v>57.271246870637754</v>
      </c>
      <c r="N105" s="81">
        <v>75.365843840841592</v>
      </c>
      <c r="O105" s="81">
        <v>63.607477279130173</v>
      </c>
      <c r="P105" s="81">
        <v>46.836971913830737</v>
      </c>
      <c r="Q105" s="81">
        <v>2.9090951372784764</v>
      </c>
      <c r="R105" s="81">
        <v>0</v>
      </c>
      <c r="S105" s="81">
        <v>3.7471845417039691</v>
      </c>
      <c r="T105" s="82"/>
      <c r="U105" s="81">
        <v>21819458</v>
      </c>
      <c r="V105" s="81">
        <v>2743</v>
      </c>
      <c r="W105" s="81">
        <v>462</v>
      </c>
      <c r="X105" s="81">
        <v>12110</v>
      </c>
      <c r="Y105" s="81">
        <v>14556</v>
      </c>
      <c r="Z105" s="81">
        <v>30275</v>
      </c>
      <c r="AA105" s="81">
        <v>9314</v>
      </c>
      <c r="AB105" s="81">
        <v>49378</v>
      </c>
      <c r="AC105" s="81">
        <v>0</v>
      </c>
      <c r="AD105" s="81">
        <v>3.7471845417039691</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1792</v>
      </c>
      <c r="B106" s="80">
        <v>156</v>
      </c>
      <c r="C106" s="80">
        <v>3</v>
      </c>
      <c r="D106" s="80">
        <v>10</v>
      </c>
      <c r="E106" s="80">
        <v>2006</v>
      </c>
      <c r="F106" s="80" t="s">
        <v>566</v>
      </c>
      <c r="G106" s="80" t="s">
        <v>1789</v>
      </c>
      <c r="H106" s="80" t="s">
        <v>1790</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1793</v>
      </c>
      <c r="B107" s="80">
        <v>157</v>
      </c>
      <c r="C107" s="80">
        <v>4</v>
      </c>
      <c r="D107" s="80">
        <v>10</v>
      </c>
      <c r="E107" s="80">
        <v>2007</v>
      </c>
      <c r="F107" s="80" t="s">
        <v>567</v>
      </c>
      <c r="G107" s="80" t="s">
        <v>1789</v>
      </c>
      <c r="H107" s="80" t="s">
        <v>1790</v>
      </c>
      <c r="I107" s="177"/>
      <c r="J107" s="81">
        <v>309.88754444522124</v>
      </c>
      <c r="K107" s="81">
        <v>9.176936696693252</v>
      </c>
      <c r="L107" s="81">
        <v>49.854794961921456</v>
      </c>
      <c r="M107" s="81">
        <v>93.480992682857277</v>
      </c>
      <c r="N107" s="81">
        <v>99.298204411365873</v>
      </c>
      <c r="O107" s="81">
        <v>62.870954404784158</v>
      </c>
      <c r="P107" s="81">
        <v>45.876808670923857</v>
      </c>
      <c r="Q107" s="81">
        <v>3.075453013194585</v>
      </c>
      <c r="R107" s="81">
        <v>0</v>
      </c>
      <c r="S107" s="81">
        <v>3.6983937195238061</v>
      </c>
      <c r="T107" s="82"/>
      <c r="U107" s="81">
        <v>22382164</v>
      </c>
      <c r="V107" s="81">
        <v>2815</v>
      </c>
      <c r="W107" s="81">
        <v>417</v>
      </c>
      <c r="X107" s="81">
        <v>16399</v>
      </c>
      <c r="Y107" s="81">
        <v>14941</v>
      </c>
      <c r="Z107" s="81">
        <v>31108</v>
      </c>
      <c r="AA107" s="81">
        <v>8984</v>
      </c>
      <c r="AB107" s="81">
        <v>49441</v>
      </c>
      <c r="AC107" s="81">
        <v>0</v>
      </c>
      <c r="AD107" s="81">
        <v>3.6983937195238061</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1794</v>
      </c>
      <c r="B108" s="80">
        <v>158</v>
      </c>
      <c r="C108" s="80">
        <v>5</v>
      </c>
      <c r="D108" s="80">
        <v>10</v>
      </c>
      <c r="E108" s="80">
        <v>2008</v>
      </c>
      <c r="F108" s="80" t="s">
        <v>84</v>
      </c>
      <c r="G108" s="80" t="s">
        <v>1789</v>
      </c>
      <c r="H108" s="80" t="s">
        <v>1790</v>
      </c>
      <c r="I108" s="177"/>
      <c r="J108" s="81">
        <v>287.27639401437341</v>
      </c>
      <c r="K108" s="81">
        <v>6.4178499464974736</v>
      </c>
      <c r="L108" s="81">
        <v>42.074390689028242</v>
      </c>
      <c r="M108" s="81">
        <v>90.372592236147099</v>
      </c>
      <c r="N108" s="81">
        <v>84.969852074080293</v>
      </c>
      <c r="O108" s="81">
        <v>61.133527669696029</v>
      </c>
      <c r="P108" s="81">
        <v>45.079825714476179</v>
      </c>
      <c r="Q108" s="81">
        <v>3.021939328686666</v>
      </c>
      <c r="R108" s="81">
        <v>0</v>
      </c>
      <c r="S108" s="81">
        <v>3.2195681058736128</v>
      </c>
      <c r="T108" s="82"/>
      <c r="U108" s="81">
        <v>24326530</v>
      </c>
      <c r="V108" s="81">
        <v>2815</v>
      </c>
      <c r="W108" s="81">
        <v>417</v>
      </c>
      <c r="X108" s="81">
        <v>16399</v>
      </c>
      <c r="Y108" s="81">
        <v>15120</v>
      </c>
      <c r="Z108" s="81">
        <v>31310</v>
      </c>
      <c r="AA108" s="81">
        <v>8838</v>
      </c>
      <c r="AB108" s="81">
        <v>49379</v>
      </c>
      <c r="AC108" s="81">
        <v>0</v>
      </c>
      <c r="AD108" s="81">
        <v>3.2195681058736128</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1795</v>
      </c>
      <c r="B109" s="80">
        <v>159</v>
      </c>
      <c r="C109" s="80">
        <v>6</v>
      </c>
      <c r="D109" s="80">
        <v>10</v>
      </c>
      <c r="E109" s="80">
        <v>2009</v>
      </c>
      <c r="F109" s="80" t="s">
        <v>85</v>
      </c>
      <c r="G109" s="80" t="s">
        <v>1789</v>
      </c>
      <c r="H109" s="80" t="s">
        <v>1790</v>
      </c>
      <c r="I109" s="177"/>
      <c r="J109" s="81">
        <v>223.47934415064256</v>
      </c>
      <c r="K109" s="81">
        <v>4.9141851030524251</v>
      </c>
      <c r="L109" s="81">
        <v>29.232402785472146</v>
      </c>
      <c r="M109" s="81">
        <v>79.987889076805985</v>
      </c>
      <c r="N109" s="81">
        <v>67.72542896471397</v>
      </c>
      <c r="O109" s="81">
        <v>62.014807803920824</v>
      </c>
      <c r="P109" s="81">
        <v>42.907593601680809</v>
      </c>
      <c r="Q109" s="81">
        <v>2.8771336378449979</v>
      </c>
      <c r="R109" s="81">
        <v>0</v>
      </c>
      <c r="S109" s="81">
        <v>2.8420625965423425</v>
      </c>
      <c r="T109" s="82"/>
      <c r="U109" s="81">
        <v>18916467</v>
      </c>
      <c r="V109" s="81">
        <v>2522</v>
      </c>
      <c r="W109" s="81">
        <v>444</v>
      </c>
      <c r="X109" s="81">
        <v>17158</v>
      </c>
      <c r="Y109" s="81">
        <v>15226</v>
      </c>
      <c r="Z109" s="81">
        <v>31350</v>
      </c>
      <c r="AA109" s="81">
        <v>8636</v>
      </c>
      <c r="AB109" s="81">
        <v>49352</v>
      </c>
      <c r="AC109" s="81">
        <v>0</v>
      </c>
      <c r="AD109" s="81">
        <v>2.8420625965423425</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241.68799999999999</v>
      </c>
      <c r="BJ109" s="81">
        <v>0</v>
      </c>
      <c r="BK109" s="81">
        <v>11.84</v>
      </c>
      <c r="BL109" s="81">
        <v>0</v>
      </c>
      <c r="BM109" s="82"/>
      <c r="BN109" s="81">
        <v>0</v>
      </c>
      <c r="BO109" s="81">
        <v>0</v>
      </c>
      <c r="BP109" s="81">
        <v>7</v>
      </c>
      <c r="BQ109" s="81">
        <v>0</v>
      </c>
      <c r="BR109" s="81">
        <v>2</v>
      </c>
      <c r="BS109" s="81">
        <v>0</v>
      </c>
      <c r="BT109"/>
      <c r="BU109" s="80"/>
      <c r="BV109" s="80"/>
      <c r="BW109" s="80"/>
      <c r="BX109" s="80"/>
      <c r="BY109" s="80"/>
      <c r="BZ109" s="80"/>
      <c r="CA109" s="80"/>
      <c r="CB109" s="80"/>
      <c r="CC109" s="80"/>
    </row>
    <row r="110" spans="1:81">
      <c r="A110" s="80" t="s">
        <v>1796</v>
      </c>
      <c r="B110" s="80">
        <v>160</v>
      </c>
      <c r="C110" s="80">
        <v>7</v>
      </c>
      <c r="D110" s="80">
        <v>10</v>
      </c>
      <c r="E110" s="80">
        <v>2010</v>
      </c>
      <c r="F110" s="80" t="s">
        <v>86</v>
      </c>
      <c r="G110" s="80" t="s">
        <v>1789</v>
      </c>
      <c r="H110" s="80" t="s">
        <v>1790</v>
      </c>
      <c r="I110" s="177"/>
      <c r="J110" s="81">
        <v>254.8114111366443</v>
      </c>
      <c r="K110" s="81">
        <v>5.5180105935312405</v>
      </c>
      <c r="L110" s="81">
        <v>27.346054098576914</v>
      </c>
      <c r="M110" s="81">
        <v>92.737885498741491</v>
      </c>
      <c r="N110" s="81">
        <v>81.980605871575989</v>
      </c>
      <c r="O110" s="81">
        <v>62.039071394695654</v>
      </c>
      <c r="P110" s="81">
        <v>43.24733914660154</v>
      </c>
      <c r="Q110" s="81">
        <v>3.0109737882255119</v>
      </c>
      <c r="R110" s="81">
        <v>0</v>
      </c>
      <c r="S110" s="81">
        <v>3.3707068893579248</v>
      </c>
      <c r="T110" s="82"/>
      <c r="U110" s="81">
        <v>22023775</v>
      </c>
      <c r="V110" s="81">
        <v>2522</v>
      </c>
      <c r="W110" s="81">
        <v>444</v>
      </c>
      <c r="X110" s="81">
        <v>17158</v>
      </c>
      <c r="Y110" s="81">
        <v>15423</v>
      </c>
      <c r="Z110" s="81">
        <v>31508</v>
      </c>
      <c r="AA110" s="81">
        <v>8487</v>
      </c>
      <c r="AB110" s="81">
        <v>49489</v>
      </c>
      <c r="AC110" s="81">
        <v>0</v>
      </c>
      <c r="AD110" s="81">
        <v>3.3707068893579248</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175.42699999999999</v>
      </c>
      <c r="BJ110" s="81">
        <v>0</v>
      </c>
      <c r="BK110" s="81">
        <v>9.6579999999999995</v>
      </c>
      <c r="BL110" s="81">
        <v>0</v>
      </c>
      <c r="BM110" s="82"/>
      <c r="BN110" s="81">
        <v>0</v>
      </c>
      <c r="BO110" s="81">
        <v>0</v>
      </c>
      <c r="BP110" s="81">
        <v>7</v>
      </c>
      <c r="BQ110" s="81">
        <v>0</v>
      </c>
      <c r="BR110" s="81">
        <v>2</v>
      </c>
      <c r="BS110" s="81">
        <v>0</v>
      </c>
      <c r="BT110"/>
      <c r="BU110" s="80">
        <v>159.244</v>
      </c>
      <c r="BV110" s="80">
        <v>0</v>
      </c>
      <c r="BW110" s="80">
        <v>0</v>
      </c>
      <c r="BX110" s="80">
        <v>0</v>
      </c>
      <c r="BY110" s="80">
        <v>0</v>
      </c>
      <c r="BZ110" s="80">
        <v>4.1079999999999997</v>
      </c>
      <c r="CA110" s="80">
        <v>21.733000000000001</v>
      </c>
      <c r="CB110" s="80">
        <v>0</v>
      </c>
      <c r="CC110" s="80">
        <v>0</v>
      </c>
    </row>
    <row r="111" spans="1:81">
      <c r="A111" s="80" t="s">
        <v>1797</v>
      </c>
      <c r="B111" s="80">
        <v>161</v>
      </c>
      <c r="C111" s="80">
        <v>8</v>
      </c>
      <c r="D111" s="80">
        <v>10</v>
      </c>
      <c r="E111" s="80">
        <v>2011</v>
      </c>
      <c r="F111" s="80" t="s">
        <v>87</v>
      </c>
      <c r="G111" s="80" t="s">
        <v>1789</v>
      </c>
      <c r="H111" s="80" t="s">
        <v>1790</v>
      </c>
      <c r="I111" s="177"/>
      <c r="J111" s="81">
        <v>264.03786538512918</v>
      </c>
      <c r="K111" s="81">
        <v>7.616864341050281</v>
      </c>
      <c r="L111" s="81">
        <v>24.386719875091451</v>
      </c>
      <c r="M111" s="81">
        <v>117.24488751953791</v>
      </c>
      <c r="N111" s="81">
        <v>104.02801478862658</v>
      </c>
      <c r="O111" s="81">
        <v>61.799122021150552</v>
      </c>
      <c r="P111" s="81">
        <v>41.819414192863889</v>
      </c>
      <c r="Q111" s="81">
        <v>3.4637209531980662</v>
      </c>
      <c r="R111" s="81">
        <v>0</v>
      </c>
      <c r="S111" s="81">
        <v>4.6423637563527862</v>
      </c>
      <c r="T111" s="82"/>
      <c r="U111" s="81">
        <v>18356421</v>
      </c>
      <c r="V111" s="81">
        <v>2522</v>
      </c>
      <c r="W111" s="81">
        <v>444</v>
      </c>
      <c r="X111" s="81">
        <v>17158</v>
      </c>
      <c r="Y111" s="81">
        <v>15545</v>
      </c>
      <c r="Z111" s="81">
        <v>32068</v>
      </c>
      <c r="AA111" s="81">
        <v>8451</v>
      </c>
      <c r="AB111" s="81">
        <v>49356</v>
      </c>
      <c r="AC111" s="81">
        <v>0</v>
      </c>
      <c r="AD111" s="81">
        <v>4.6423637563527862</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150.97399999999999</v>
      </c>
      <c r="BJ111" s="81">
        <v>0</v>
      </c>
      <c r="BK111" s="81">
        <v>10.028</v>
      </c>
      <c r="BL111" s="81">
        <v>0</v>
      </c>
      <c r="BM111" s="82"/>
      <c r="BN111" s="81">
        <v>0</v>
      </c>
      <c r="BO111" s="81">
        <v>0</v>
      </c>
      <c r="BP111" s="81">
        <v>6</v>
      </c>
      <c r="BQ111" s="81">
        <v>0</v>
      </c>
      <c r="BR111" s="81">
        <v>2</v>
      </c>
      <c r="BS111" s="81">
        <v>0</v>
      </c>
      <c r="BT111"/>
      <c r="BU111" s="80">
        <v>161.00200000000001</v>
      </c>
      <c r="BV111" s="80">
        <v>0</v>
      </c>
      <c r="BW111" s="80">
        <v>0</v>
      </c>
      <c r="BX111" s="80">
        <v>0</v>
      </c>
      <c r="BY111" s="80">
        <v>0</v>
      </c>
      <c r="BZ111" s="80">
        <v>0</v>
      </c>
      <c r="CA111" s="80">
        <v>0</v>
      </c>
      <c r="CB111" s="80">
        <v>0</v>
      </c>
      <c r="CC111" s="80">
        <v>0</v>
      </c>
    </row>
    <row r="112" spans="1:81">
      <c r="A112" s="80" t="s">
        <v>1798</v>
      </c>
      <c r="B112" s="80">
        <v>162</v>
      </c>
      <c r="C112" s="80">
        <v>9</v>
      </c>
      <c r="D112" s="80">
        <v>10</v>
      </c>
      <c r="E112" s="80">
        <v>2012</v>
      </c>
      <c r="F112" s="80" t="s">
        <v>88</v>
      </c>
      <c r="G112" s="80" t="s">
        <v>1789</v>
      </c>
      <c r="H112" s="80" t="s">
        <v>1790</v>
      </c>
      <c r="I112" s="177"/>
      <c r="J112" s="81">
        <v>250.00937683456195</v>
      </c>
      <c r="K112" s="81">
        <v>6.8872119134068663</v>
      </c>
      <c r="L112" s="81">
        <v>23.72954439958453</v>
      </c>
      <c r="M112" s="81">
        <v>113.41299924089695</v>
      </c>
      <c r="N112" s="81">
        <v>112.08506145093747</v>
      </c>
      <c r="O112" s="81">
        <v>62.140692611617318</v>
      </c>
      <c r="P112" s="81">
        <v>41.579596184993349</v>
      </c>
      <c r="Q112" s="81">
        <v>3.8039659576049667</v>
      </c>
      <c r="R112" s="81">
        <v>0</v>
      </c>
      <c r="S112" s="81">
        <v>3.7517586425301115</v>
      </c>
      <c r="T112" s="82"/>
      <c r="U112" s="81">
        <v>17123987</v>
      </c>
      <c r="V112" s="81">
        <v>2522</v>
      </c>
      <c r="W112" s="81">
        <v>444</v>
      </c>
      <c r="X112" s="81">
        <v>17158</v>
      </c>
      <c r="Y112" s="81">
        <v>16022</v>
      </c>
      <c r="Z112" s="81">
        <v>32501</v>
      </c>
      <c r="AA112" s="81">
        <v>8355</v>
      </c>
      <c r="AB112" s="81">
        <v>49890</v>
      </c>
      <c r="AC112" s="81">
        <v>0</v>
      </c>
      <c r="AD112" s="81">
        <v>3.7517586425301115</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218.346</v>
      </c>
      <c r="BJ112" s="81">
        <v>0</v>
      </c>
      <c r="BK112" s="81">
        <v>12.870999999999999</v>
      </c>
      <c r="BL112" s="81">
        <v>0</v>
      </c>
      <c r="BM112" s="82"/>
      <c r="BN112" s="81">
        <v>0</v>
      </c>
      <c r="BO112" s="81">
        <v>0</v>
      </c>
      <c r="BP112" s="81">
        <v>6</v>
      </c>
      <c r="BQ112" s="81">
        <v>0</v>
      </c>
      <c r="BR112" s="81">
        <v>2</v>
      </c>
      <c r="BS112" s="81">
        <v>0</v>
      </c>
      <c r="BT112"/>
      <c r="BU112" s="80">
        <v>213.45099999999999</v>
      </c>
      <c r="BV112" s="80">
        <v>0</v>
      </c>
      <c r="BW112" s="80">
        <v>0</v>
      </c>
      <c r="BX112" s="80">
        <v>0</v>
      </c>
      <c r="BY112" s="80">
        <v>0</v>
      </c>
      <c r="BZ112" s="80">
        <v>3.206</v>
      </c>
      <c r="CA112" s="80">
        <v>14.56</v>
      </c>
      <c r="CB112" s="80">
        <v>0</v>
      </c>
      <c r="CC112" s="80">
        <v>0</v>
      </c>
    </row>
    <row r="113" spans="1:81">
      <c r="A113" s="80" t="s">
        <v>1799</v>
      </c>
      <c r="B113" s="80">
        <v>163</v>
      </c>
      <c r="C113" s="80">
        <v>10</v>
      </c>
      <c r="D113" s="80">
        <v>10</v>
      </c>
      <c r="E113" s="80">
        <v>2013</v>
      </c>
      <c r="F113" s="80" t="s">
        <v>89</v>
      </c>
      <c r="G113" s="80" t="s">
        <v>1789</v>
      </c>
      <c r="H113" s="80" t="s">
        <v>1790</v>
      </c>
      <c r="I113" s="177"/>
      <c r="J113" s="81">
        <v>244.03828485371076</v>
      </c>
      <c r="K113" s="81">
        <v>5.506117375721117</v>
      </c>
      <c r="L113" s="81">
        <v>21.724952518195643</v>
      </c>
      <c r="M113" s="81">
        <v>108.83426548582081</v>
      </c>
      <c r="N113" s="81">
        <v>96.916753438340606</v>
      </c>
      <c r="O113" s="81">
        <v>60.507912618905543</v>
      </c>
      <c r="P113" s="81">
        <v>41.271694808040735</v>
      </c>
      <c r="Q113" s="81">
        <v>3.8445265606367269</v>
      </c>
      <c r="R113" s="81">
        <v>0</v>
      </c>
      <c r="S113" s="81">
        <v>3.1929267033089546</v>
      </c>
      <c r="T113" s="82"/>
      <c r="U113" s="81">
        <v>17586656</v>
      </c>
      <c r="V113" s="81">
        <v>2522</v>
      </c>
      <c r="W113" s="81">
        <v>444</v>
      </c>
      <c r="X113" s="81">
        <v>17158</v>
      </c>
      <c r="Y113" s="81">
        <v>16104</v>
      </c>
      <c r="Z113" s="81">
        <v>33060</v>
      </c>
      <c r="AA113" s="81">
        <v>8262</v>
      </c>
      <c r="AB113" s="81">
        <v>49699</v>
      </c>
      <c r="AC113" s="81">
        <v>0</v>
      </c>
      <c r="AD113" s="81">
        <v>3.1929267033089546</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210.101</v>
      </c>
      <c r="BJ113" s="81">
        <v>0</v>
      </c>
      <c r="BK113" s="81">
        <v>9.1509999999999998</v>
      </c>
      <c r="BL113" s="81">
        <v>0</v>
      </c>
      <c r="BM113" s="82"/>
      <c r="BN113" s="81">
        <v>0</v>
      </c>
      <c r="BO113" s="81">
        <v>0</v>
      </c>
      <c r="BP113" s="81">
        <v>7</v>
      </c>
      <c r="BQ113" s="81">
        <v>0</v>
      </c>
      <c r="BR113" s="81">
        <v>1</v>
      </c>
      <c r="BS113" s="81">
        <v>0</v>
      </c>
      <c r="BT113"/>
      <c r="BU113" s="80">
        <v>207.86099999999999</v>
      </c>
      <c r="BV113" s="80">
        <v>0</v>
      </c>
      <c r="BW113" s="80">
        <v>0</v>
      </c>
      <c r="BX113" s="80">
        <v>0</v>
      </c>
      <c r="BY113" s="80">
        <v>0</v>
      </c>
      <c r="BZ113" s="80">
        <v>0</v>
      </c>
      <c r="CA113" s="80">
        <v>11.391</v>
      </c>
      <c r="CB113" s="80">
        <v>0</v>
      </c>
      <c r="CC113" s="80">
        <v>0</v>
      </c>
    </row>
    <row r="114" spans="1:81">
      <c r="A114" s="80" t="s">
        <v>1800</v>
      </c>
      <c r="B114" s="80">
        <v>164</v>
      </c>
      <c r="C114" s="80">
        <v>11</v>
      </c>
      <c r="D114" s="80">
        <v>10</v>
      </c>
      <c r="E114" s="80">
        <v>2014</v>
      </c>
      <c r="F114" s="80" t="s">
        <v>90</v>
      </c>
      <c r="G114" s="80" t="s">
        <v>1789</v>
      </c>
      <c r="H114" s="80" t="s">
        <v>1790</v>
      </c>
      <c r="I114" s="177"/>
      <c r="J114" s="81">
        <v>253.05259659555728</v>
      </c>
      <c r="K114" s="81">
        <v>5.4163616944324957</v>
      </c>
      <c r="L114" s="81">
        <v>34.437711583650767</v>
      </c>
      <c r="M114" s="81">
        <v>105.83353580734982</v>
      </c>
      <c r="N114" s="81">
        <v>95.041077971519115</v>
      </c>
      <c r="O114" s="81">
        <v>58.359738043705356</v>
      </c>
      <c r="P114" s="81">
        <v>41.07962345036696</v>
      </c>
      <c r="Q114" s="81">
        <v>3.6669032322095725</v>
      </c>
      <c r="R114" s="81">
        <v>0</v>
      </c>
      <c r="S114" s="81">
        <v>3.3572701557545446</v>
      </c>
      <c r="T114" s="82"/>
      <c r="U114" s="81">
        <v>18862380</v>
      </c>
      <c r="V114" s="81">
        <v>2064</v>
      </c>
      <c r="W114" s="81">
        <v>806</v>
      </c>
      <c r="X114" s="81">
        <v>16504</v>
      </c>
      <c r="Y114" s="81">
        <v>16204</v>
      </c>
      <c r="Z114" s="81">
        <v>33583</v>
      </c>
      <c r="AA114" s="81">
        <v>8181</v>
      </c>
      <c r="AB114" s="81">
        <v>49406</v>
      </c>
      <c r="AC114" s="81">
        <v>0</v>
      </c>
      <c r="AD114" s="81">
        <v>3.3572701557545446</v>
      </c>
      <c r="AE114" s="82"/>
      <c r="AF114" s="81">
        <v>261931943.39278951</v>
      </c>
      <c r="AG114" s="81">
        <v>4106955.6790051907</v>
      </c>
      <c r="AH114" s="81">
        <v>5542360.1464839745</v>
      </c>
      <c r="AI114" s="81">
        <v>95906962.472495571</v>
      </c>
      <c r="AJ114" s="81">
        <v>115998699.1185295</v>
      </c>
      <c r="AK114" s="81">
        <v>0</v>
      </c>
      <c r="AL114" s="81">
        <v>0</v>
      </c>
      <c r="AM114" s="81">
        <v>6782705.515521314</v>
      </c>
      <c r="AN114" s="81">
        <v>0</v>
      </c>
      <c r="AO114" s="81">
        <v>0</v>
      </c>
      <c r="AP114" s="82"/>
      <c r="AQ114" s="81">
        <v>727</v>
      </c>
      <c r="AR114" s="81">
        <v>72</v>
      </c>
      <c r="AS114" s="81">
        <v>0</v>
      </c>
      <c r="AT114" s="81">
        <v>4</v>
      </c>
      <c r="AU114" s="81">
        <v>0</v>
      </c>
      <c r="AV114" s="81">
        <v>0</v>
      </c>
      <c r="AW114" s="81" t="s">
        <v>564</v>
      </c>
      <c r="AX114" s="82"/>
      <c r="AY114" s="81">
        <v>3265.11</v>
      </c>
      <c r="AZ114" s="81">
        <v>4890.8999999999996</v>
      </c>
      <c r="BA114" s="81">
        <v>0</v>
      </c>
      <c r="BB114" s="81">
        <v>1810</v>
      </c>
      <c r="BC114" s="81">
        <v>0</v>
      </c>
      <c r="BD114" s="81">
        <v>0</v>
      </c>
      <c r="BE114" s="81" t="s">
        <v>564</v>
      </c>
      <c r="BF114" s="82"/>
      <c r="BG114" s="81">
        <v>0</v>
      </c>
      <c r="BH114" s="81">
        <v>0</v>
      </c>
      <c r="BI114" s="81">
        <v>202.101</v>
      </c>
      <c r="BJ114" s="81">
        <v>0</v>
      </c>
      <c r="BK114" s="81">
        <v>12.402000000000001</v>
      </c>
      <c r="BL114" s="81">
        <v>0</v>
      </c>
      <c r="BM114" s="82"/>
      <c r="BN114" s="81">
        <v>0</v>
      </c>
      <c r="BO114" s="81">
        <v>0</v>
      </c>
      <c r="BP114" s="81">
        <v>8</v>
      </c>
      <c r="BQ114" s="81">
        <v>0</v>
      </c>
      <c r="BR114" s="81">
        <v>2</v>
      </c>
      <c r="BS114" s="81">
        <v>0</v>
      </c>
      <c r="BT114"/>
      <c r="BU114" s="80">
        <v>196.869</v>
      </c>
      <c r="BV114" s="80">
        <v>0</v>
      </c>
      <c r="BW114" s="80">
        <v>0</v>
      </c>
      <c r="BX114" s="80">
        <v>0</v>
      </c>
      <c r="BY114" s="80">
        <v>0</v>
      </c>
      <c r="BZ114" s="80">
        <v>0</v>
      </c>
      <c r="CA114" s="80">
        <v>17.634</v>
      </c>
      <c r="CB114" s="80">
        <v>0</v>
      </c>
      <c r="CC114" s="80">
        <v>0</v>
      </c>
    </row>
    <row r="115" spans="1:81">
      <c r="A115" s="80" t="s">
        <v>1801</v>
      </c>
      <c r="B115" s="80">
        <v>165</v>
      </c>
      <c r="C115" s="80">
        <v>12</v>
      </c>
      <c r="D115" s="80">
        <v>10</v>
      </c>
      <c r="E115" s="80">
        <v>2015</v>
      </c>
      <c r="F115" s="80" t="s">
        <v>91</v>
      </c>
      <c r="G115" s="80" t="s">
        <v>1789</v>
      </c>
      <c r="H115" s="80" t="s">
        <v>1790</v>
      </c>
      <c r="I115" s="177"/>
      <c r="J115" s="81">
        <v>230.3613155073692</v>
      </c>
      <c r="K115" s="81">
        <v>5.1083207901999756</v>
      </c>
      <c r="L115" s="81">
        <v>32.356083818166745</v>
      </c>
      <c r="M115" s="81">
        <v>95.442890240730065</v>
      </c>
      <c r="N115" s="81">
        <v>91.140180015094685</v>
      </c>
      <c r="O115" s="81">
        <v>57.919862805944028</v>
      </c>
      <c r="P115" s="81">
        <v>40.629517183092396</v>
      </c>
      <c r="Q115" s="81">
        <v>3.5835403394619734</v>
      </c>
      <c r="R115" s="81">
        <v>0</v>
      </c>
      <c r="S115" s="81">
        <v>4.472843100113856</v>
      </c>
      <c r="T115" s="82"/>
      <c r="U115" s="81">
        <v>20197038</v>
      </c>
      <c r="V115" s="81">
        <v>2064</v>
      </c>
      <c r="W115" s="81">
        <v>806</v>
      </c>
      <c r="X115" s="81">
        <v>16504</v>
      </c>
      <c r="Y115" s="81">
        <v>16385</v>
      </c>
      <c r="Z115" s="81">
        <v>33651</v>
      </c>
      <c r="AA115" s="81">
        <v>8085</v>
      </c>
      <c r="AB115" s="81">
        <v>49321</v>
      </c>
      <c r="AC115" s="81">
        <v>0</v>
      </c>
      <c r="AD115" s="81">
        <v>4.472843100113856</v>
      </c>
      <c r="AE115" s="82"/>
      <c r="AF115" s="81">
        <v>242658834.49932489</v>
      </c>
      <c r="AG115" s="81">
        <v>3658056.2829554291</v>
      </c>
      <c r="AH115" s="81">
        <v>4198327.1911438163</v>
      </c>
      <c r="AI115" s="81">
        <v>100690410.50337458</v>
      </c>
      <c r="AJ115" s="81">
        <v>117029812.49298337</v>
      </c>
      <c r="AK115" s="81">
        <v>0</v>
      </c>
      <c r="AL115" s="81">
        <v>0</v>
      </c>
      <c r="AM115" s="81">
        <v>6759236.1561864251</v>
      </c>
      <c r="AN115" s="81">
        <v>0</v>
      </c>
      <c r="AO115" s="81">
        <v>0</v>
      </c>
      <c r="AP115" s="82"/>
      <c r="AQ115" s="81">
        <v>771</v>
      </c>
      <c r="AR115" s="81">
        <v>92</v>
      </c>
      <c r="AS115" s="81">
        <v>0</v>
      </c>
      <c r="AT115" s="81">
        <v>4</v>
      </c>
      <c r="AU115" s="81">
        <v>0</v>
      </c>
      <c r="AV115" s="81">
        <v>0</v>
      </c>
      <c r="AW115" s="81" t="s">
        <v>564</v>
      </c>
      <c r="AX115" s="82"/>
      <c r="AY115" s="81">
        <v>3486.3760000000002</v>
      </c>
      <c r="AZ115" s="81">
        <v>6074.5</v>
      </c>
      <c r="BA115" s="81">
        <v>0</v>
      </c>
      <c r="BB115" s="81">
        <v>1810</v>
      </c>
      <c r="BC115" s="81">
        <v>0</v>
      </c>
      <c r="BD115" s="81">
        <v>0</v>
      </c>
      <c r="BE115" s="81" t="s">
        <v>564</v>
      </c>
      <c r="BF115" s="82"/>
      <c r="BG115" s="81">
        <v>0</v>
      </c>
      <c r="BH115" s="81">
        <v>0</v>
      </c>
      <c r="BI115" s="81">
        <v>223.89</v>
      </c>
      <c r="BJ115" s="81">
        <v>0</v>
      </c>
      <c r="BK115" s="81">
        <v>8.9410000000000007</v>
      </c>
      <c r="BL115" s="81">
        <v>0</v>
      </c>
      <c r="BM115" s="82"/>
      <c r="BN115" s="81">
        <v>0</v>
      </c>
      <c r="BO115" s="81">
        <v>0</v>
      </c>
      <c r="BP115" s="81">
        <v>8</v>
      </c>
      <c r="BQ115" s="81">
        <v>0</v>
      </c>
      <c r="BR115" s="81">
        <v>1</v>
      </c>
      <c r="BS115" s="81">
        <v>0</v>
      </c>
      <c r="BT115"/>
      <c r="BU115" s="80">
        <v>203.119</v>
      </c>
      <c r="BV115" s="80">
        <v>0</v>
      </c>
      <c r="BW115" s="80">
        <v>0</v>
      </c>
      <c r="BX115" s="80">
        <v>0</v>
      </c>
      <c r="BY115" s="80">
        <v>0</v>
      </c>
      <c r="BZ115" s="80">
        <v>0</v>
      </c>
      <c r="CA115" s="80">
        <v>29.712</v>
      </c>
      <c r="CB115" s="80">
        <v>0</v>
      </c>
      <c r="CC115" s="80">
        <v>0</v>
      </c>
    </row>
    <row r="116" spans="1:81">
      <c r="A116" s="80" t="s">
        <v>1802</v>
      </c>
      <c r="B116" s="80">
        <v>166</v>
      </c>
      <c r="C116" s="80">
        <v>13</v>
      </c>
      <c r="D116" s="80">
        <v>10</v>
      </c>
      <c r="E116" s="80">
        <v>2016</v>
      </c>
      <c r="F116" s="80" t="s">
        <v>92</v>
      </c>
      <c r="G116" s="80" t="s">
        <v>1789</v>
      </c>
      <c r="H116" s="80" t="s">
        <v>1790</v>
      </c>
      <c r="I116" s="177"/>
      <c r="J116" s="81">
        <v>240.53170768424721</v>
      </c>
      <c r="K116" s="81">
        <v>5.1488367631486387</v>
      </c>
      <c r="L116" s="81">
        <v>37.714214336778092</v>
      </c>
      <c r="M116" s="81">
        <v>79.703649214256998</v>
      </c>
      <c r="N116" s="81">
        <v>89.696637046770007</v>
      </c>
      <c r="O116" s="81">
        <v>57.391646079539903</v>
      </c>
      <c r="P116" s="81">
        <v>40.492588598462028</v>
      </c>
      <c r="Q116" s="81">
        <v>3.467679407359872</v>
      </c>
      <c r="R116" s="81">
        <v>0</v>
      </c>
      <c r="S116" s="81">
        <v>4.5124838396102698</v>
      </c>
      <c r="T116" s="82"/>
      <c r="U116" s="81">
        <v>20374263</v>
      </c>
      <c r="V116" s="81">
        <v>2064</v>
      </c>
      <c r="W116" s="81">
        <v>806</v>
      </c>
      <c r="X116" s="81">
        <v>16504</v>
      </c>
      <c r="Y116" s="81">
        <v>16611</v>
      </c>
      <c r="Z116" s="81">
        <v>33754</v>
      </c>
      <c r="AA116" s="81">
        <v>8334</v>
      </c>
      <c r="AB116" s="81">
        <v>49095</v>
      </c>
      <c r="AC116" s="81">
        <v>0</v>
      </c>
      <c r="AD116" s="81">
        <v>4.5124838396102698</v>
      </c>
      <c r="AE116" s="82"/>
      <c r="AF116" s="81">
        <v>256828522.6707249</v>
      </c>
      <c r="AG116" s="81">
        <v>3466786.8343521929</v>
      </c>
      <c r="AH116" s="81">
        <v>3852073.114703842</v>
      </c>
      <c r="AI116" s="81">
        <v>96723239.754969537</v>
      </c>
      <c r="AJ116" s="81">
        <v>113872838.3503805</v>
      </c>
      <c r="AK116" s="81">
        <v>0</v>
      </c>
      <c r="AL116" s="81">
        <v>0</v>
      </c>
      <c r="AM116" s="81">
        <v>6733491.0050253225</v>
      </c>
      <c r="AN116" s="81">
        <v>0</v>
      </c>
      <c r="AO116" s="81">
        <v>0</v>
      </c>
      <c r="AP116" s="82"/>
      <c r="AQ116" s="81">
        <v>824</v>
      </c>
      <c r="AR116" s="81">
        <v>100</v>
      </c>
      <c r="AS116" s="81">
        <v>0</v>
      </c>
      <c r="AT116" s="81">
        <v>4</v>
      </c>
      <c r="AU116" s="81">
        <v>0</v>
      </c>
      <c r="AV116" s="81">
        <v>0</v>
      </c>
      <c r="AW116" s="81" t="s">
        <v>564</v>
      </c>
      <c r="AX116" s="82"/>
      <c r="AY116" s="81">
        <v>3745.86</v>
      </c>
      <c r="AZ116" s="81">
        <v>6191.5</v>
      </c>
      <c r="BA116" s="81">
        <v>0</v>
      </c>
      <c r="BB116" s="81">
        <v>1810</v>
      </c>
      <c r="BC116" s="81">
        <v>0</v>
      </c>
      <c r="BD116" s="81">
        <v>0</v>
      </c>
      <c r="BE116" s="81" t="s">
        <v>564</v>
      </c>
      <c r="BF116" s="82"/>
      <c r="BG116" s="81">
        <v>0</v>
      </c>
      <c r="BH116" s="81">
        <v>0</v>
      </c>
      <c r="BI116" s="81">
        <v>248.386</v>
      </c>
      <c r="BJ116" s="81">
        <v>0</v>
      </c>
      <c r="BK116" s="81">
        <v>13.18</v>
      </c>
      <c r="BL116" s="81">
        <v>0</v>
      </c>
      <c r="BM116" s="82"/>
      <c r="BN116" s="81">
        <v>0</v>
      </c>
      <c r="BO116" s="81">
        <v>0</v>
      </c>
      <c r="BP116" s="81">
        <v>7</v>
      </c>
      <c r="BQ116" s="81">
        <v>0</v>
      </c>
      <c r="BR116" s="81">
        <v>2</v>
      </c>
      <c r="BS116" s="81">
        <v>0</v>
      </c>
      <c r="BT116"/>
      <c r="BU116" s="80">
        <v>208.4</v>
      </c>
      <c r="BV116" s="80">
        <v>0</v>
      </c>
      <c r="BW116" s="80">
        <v>0</v>
      </c>
      <c r="BX116" s="80">
        <v>0</v>
      </c>
      <c r="BY116" s="80">
        <v>0</v>
      </c>
      <c r="BZ116" s="80">
        <v>0</v>
      </c>
      <c r="CA116" s="80">
        <v>49.213000000000001</v>
      </c>
      <c r="CB116" s="80">
        <v>0</v>
      </c>
      <c r="CC116" s="80">
        <v>3.9529999999999998</v>
      </c>
    </row>
    <row r="117" spans="1:81">
      <c r="A117" s="80" t="s">
        <v>1803</v>
      </c>
      <c r="B117" s="80">
        <v>167</v>
      </c>
      <c r="C117" s="80">
        <v>14</v>
      </c>
      <c r="D117" s="80">
        <v>10</v>
      </c>
      <c r="E117" s="80">
        <v>2017</v>
      </c>
      <c r="F117" s="80" t="s">
        <v>71</v>
      </c>
      <c r="G117" s="80" t="s">
        <v>1789</v>
      </c>
      <c r="H117" s="80" t="s">
        <v>1790</v>
      </c>
      <c r="I117" s="177"/>
      <c r="J117" s="81">
        <v>222.70496171303134</v>
      </c>
      <c r="K117" s="81">
        <v>4.7818221962780818</v>
      </c>
      <c r="L117" s="81">
        <v>34.258975229479709</v>
      </c>
      <c r="M117" s="81">
        <v>76.864928865935397</v>
      </c>
      <c r="N117" s="81">
        <v>92.087593156000139</v>
      </c>
      <c r="O117" s="81">
        <v>56.729448871786119</v>
      </c>
      <c r="P117" s="81">
        <v>39.859502903155182</v>
      </c>
      <c r="Q117" s="81">
        <v>3.3358041789885631</v>
      </c>
      <c r="R117" s="81">
        <v>0</v>
      </c>
      <c r="S117" s="81">
        <v>4.2746536829444839</v>
      </c>
      <c r="T117" s="82"/>
      <c r="U117" s="81">
        <v>21135653</v>
      </c>
      <c r="V117" s="81">
        <v>2064</v>
      </c>
      <c r="W117" s="81">
        <v>806</v>
      </c>
      <c r="X117" s="81">
        <v>16504</v>
      </c>
      <c r="Y117" s="81">
        <v>16779</v>
      </c>
      <c r="Z117" s="81">
        <v>33918</v>
      </c>
      <c r="AA117" s="81">
        <v>8256</v>
      </c>
      <c r="AB117" s="81">
        <v>48840</v>
      </c>
      <c r="AC117" s="81">
        <v>0</v>
      </c>
      <c r="AD117" s="81">
        <v>4.2746536829444839</v>
      </c>
      <c r="AE117" s="82"/>
      <c r="AF117" s="81">
        <v>257565018.18924209</v>
      </c>
      <c r="AG117" s="81">
        <v>3364445.827056929</v>
      </c>
      <c r="AH117" s="81">
        <v>5013867.5914621269</v>
      </c>
      <c r="AI117" s="81">
        <v>101763141.09162781</v>
      </c>
      <c r="AJ117" s="81">
        <v>122285364.8769224</v>
      </c>
      <c r="AK117" s="81">
        <v>0</v>
      </c>
      <c r="AL117" s="81">
        <v>0</v>
      </c>
      <c r="AM117" s="81">
        <v>6708998.5254479563</v>
      </c>
      <c r="AN117" s="81">
        <v>0</v>
      </c>
      <c r="AO117" s="81">
        <v>0</v>
      </c>
      <c r="AP117" s="82"/>
      <c r="AQ117" s="81">
        <v>873</v>
      </c>
      <c r="AR117" s="81">
        <v>112</v>
      </c>
      <c r="AS117" s="81">
        <v>0</v>
      </c>
      <c r="AT117" s="81">
        <v>5</v>
      </c>
      <c r="AU117" s="81">
        <v>0</v>
      </c>
      <c r="AV117" s="81">
        <v>0</v>
      </c>
      <c r="AW117" s="81" t="s">
        <v>564</v>
      </c>
      <c r="AX117" s="82"/>
      <c r="AY117" s="81">
        <v>3996.516000000001</v>
      </c>
      <c r="AZ117" s="81">
        <v>8761.1999999999989</v>
      </c>
      <c r="BA117" s="81">
        <v>0</v>
      </c>
      <c r="BB117" s="81">
        <v>1836.6</v>
      </c>
      <c r="BC117" s="81">
        <v>0</v>
      </c>
      <c r="BD117" s="81">
        <v>0</v>
      </c>
      <c r="BE117" s="81" t="s">
        <v>564</v>
      </c>
      <c r="BF117" s="82"/>
      <c r="BG117" s="81">
        <v>0</v>
      </c>
      <c r="BH117" s="81">
        <v>0</v>
      </c>
      <c r="BI117" s="81">
        <v>275.20299999999997</v>
      </c>
      <c r="BJ117" s="81">
        <v>0</v>
      </c>
      <c r="BK117" s="81">
        <v>13.266999999999999</v>
      </c>
      <c r="BL117" s="81">
        <v>0</v>
      </c>
      <c r="BM117" s="82"/>
      <c r="BN117" s="81">
        <v>0</v>
      </c>
      <c r="BO117" s="81">
        <v>0</v>
      </c>
      <c r="BP117" s="81">
        <v>8</v>
      </c>
      <c r="BQ117" s="81">
        <v>0</v>
      </c>
      <c r="BR117" s="81">
        <v>2</v>
      </c>
      <c r="BS117" s="81">
        <v>0</v>
      </c>
      <c r="BT117"/>
      <c r="BU117" s="80">
        <v>220.84100000000001</v>
      </c>
      <c r="BV117" s="80">
        <v>0</v>
      </c>
      <c r="BW117" s="80">
        <v>0</v>
      </c>
      <c r="BX117" s="80">
        <v>0</v>
      </c>
      <c r="BY117" s="80">
        <v>0</v>
      </c>
      <c r="BZ117" s="80">
        <v>0</v>
      </c>
      <c r="CA117" s="80">
        <v>62.33</v>
      </c>
      <c r="CB117" s="80">
        <v>0</v>
      </c>
      <c r="CC117" s="80">
        <v>5.2990000000000004</v>
      </c>
    </row>
    <row r="118" spans="1:81">
      <c r="A118" s="80" t="s">
        <v>1804</v>
      </c>
      <c r="B118" s="80">
        <v>168</v>
      </c>
      <c r="C118" s="80">
        <v>15</v>
      </c>
      <c r="D118" s="80">
        <v>10</v>
      </c>
      <c r="E118" s="80">
        <v>2018</v>
      </c>
      <c r="F118" s="80" t="s">
        <v>93</v>
      </c>
      <c r="G118" s="80" t="s">
        <v>1789</v>
      </c>
      <c r="H118" s="80" t="s">
        <v>1790</v>
      </c>
      <c r="I118" s="177"/>
      <c r="J118" s="81">
        <v>173.15590657054022</v>
      </c>
      <c r="K118" s="81">
        <v>4.3742461355681437</v>
      </c>
      <c r="L118" s="81">
        <v>31.67941110346273</v>
      </c>
      <c r="M118" s="81">
        <v>74.696239592733463</v>
      </c>
      <c r="N118" s="81">
        <v>86.316358860205298</v>
      </c>
      <c r="O118" s="81">
        <v>55.742400263540702</v>
      </c>
      <c r="P118" s="81">
        <v>39.333675050782375</v>
      </c>
      <c r="Q118" s="81">
        <v>3.0800566996142424</v>
      </c>
      <c r="R118" s="81">
        <v>0</v>
      </c>
      <c r="S118" s="81">
        <v>3.6068355528487004</v>
      </c>
      <c r="T118" s="82"/>
      <c r="U118" s="81">
        <v>18782763</v>
      </c>
      <c r="V118" s="81">
        <v>2064</v>
      </c>
      <c r="W118" s="81">
        <v>806</v>
      </c>
      <c r="X118" s="81">
        <v>16504</v>
      </c>
      <c r="Y118" s="81">
        <v>16904</v>
      </c>
      <c r="Z118" s="81">
        <v>33966</v>
      </c>
      <c r="AA118" s="81">
        <v>8229</v>
      </c>
      <c r="AB118" s="81">
        <v>48597</v>
      </c>
      <c r="AC118" s="81">
        <v>0</v>
      </c>
      <c r="AD118" s="81">
        <v>3.6068355528486999</v>
      </c>
      <c r="AE118" s="82"/>
      <c r="AF118" s="81">
        <v>209742588.0334796</v>
      </c>
      <c r="AG118" s="81">
        <v>2998372.110898294</v>
      </c>
      <c r="AH118" s="81">
        <v>4764409.583252795</v>
      </c>
      <c r="AI118" s="81">
        <v>99316550.63551487</v>
      </c>
      <c r="AJ118" s="81">
        <v>122594931.2269168</v>
      </c>
      <c r="AK118" s="81">
        <v>0</v>
      </c>
      <c r="AL118" s="81">
        <v>0</v>
      </c>
      <c r="AM118" s="81">
        <v>6689431.0272539994</v>
      </c>
      <c r="AN118" s="81">
        <v>0</v>
      </c>
      <c r="AO118" s="81">
        <v>0</v>
      </c>
      <c r="AP118" s="82"/>
      <c r="AQ118" s="81">
        <v>928</v>
      </c>
      <c r="AR118" s="81">
        <v>119</v>
      </c>
      <c r="AS118" s="81">
        <v>0</v>
      </c>
      <c r="AT118" s="81">
        <v>7</v>
      </c>
      <c r="AU118" s="81">
        <v>0</v>
      </c>
      <c r="AV118" s="81">
        <v>0</v>
      </c>
      <c r="AW118" s="81" t="s">
        <v>564</v>
      </c>
      <c r="AX118" s="82"/>
      <c r="AY118" s="81">
        <v>4264.0859999999993</v>
      </c>
      <c r="AZ118" s="81">
        <v>9157.4</v>
      </c>
      <c r="BA118" s="81">
        <v>0</v>
      </c>
      <c r="BB118" s="81">
        <v>2615</v>
      </c>
      <c r="BC118" s="81">
        <v>0</v>
      </c>
      <c r="BD118" s="81">
        <v>0</v>
      </c>
      <c r="BE118" s="81" t="s">
        <v>564</v>
      </c>
      <c r="BF118" s="82"/>
      <c r="BG118" s="81">
        <v>0</v>
      </c>
      <c r="BH118" s="81">
        <v>0</v>
      </c>
      <c r="BI118" s="81">
        <v>236.90899999999999</v>
      </c>
      <c r="BJ118" s="81">
        <v>0</v>
      </c>
      <c r="BK118" s="81">
        <v>12.827</v>
      </c>
      <c r="BL118" s="81">
        <v>0</v>
      </c>
      <c r="BM118" s="82"/>
      <c r="BN118" s="81">
        <v>0</v>
      </c>
      <c r="BO118" s="81">
        <v>0</v>
      </c>
      <c r="BP118" s="81">
        <v>8</v>
      </c>
      <c r="BQ118" s="81">
        <v>0</v>
      </c>
      <c r="BR118" s="81">
        <v>2</v>
      </c>
      <c r="BS118" s="81">
        <v>0</v>
      </c>
      <c r="BT118"/>
      <c r="BU118" s="80">
        <v>198.57599999999999</v>
      </c>
      <c r="BV118" s="80">
        <v>0</v>
      </c>
      <c r="BW118" s="80">
        <v>0</v>
      </c>
      <c r="BX118" s="80">
        <v>0</v>
      </c>
      <c r="BY118" s="80">
        <v>0</v>
      </c>
      <c r="BZ118" s="80">
        <v>0</v>
      </c>
      <c r="CA118" s="80">
        <v>47.709000000000003</v>
      </c>
      <c r="CB118" s="80">
        <v>0</v>
      </c>
      <c r="CC118" s="80">
        <v>3.4510000000000001</v>
      </c>
    </row>
    <row r="119" spans="1:81">
      <c r="A119" s="80" t="s">
        <v>1805</v>
      </c>
      <c r="B119" s="80">
        <v>169</v>
      </c>
      <c r="C119" s="80">
        <v>16</v>
      </c>
      <c r="D119" s="80">
        <v>10</v>
      </c>
      <c r="E119" s="80">
        <v>2019</v>
      </c>
      <c r="F119" s="80" t="s">
        <v>73</v>
      </c>
      <c r="G119" s="80" t="s">
        <v>1789</v>
      </c>
      <c r="H119" s="80" t="s">
        <v>1790</v>
      </c>
      <c r="I119" s="177"/>
      <c r="J119" s="81">
        <v>163.88458183560957</v>
      </c>
      <c r="K119" s="81">
        <v>3.9368230671185871</v>
      </c>
      <c r="L119" s="81">
        <v>31.869529412948996</v>
      </c>
      <c r="M119" s="81">
        <v>66.265538351482533</v>
      </c>
      <c r="N119" s="81">
        <v>79.894769482968996</v>
      </c>
      <c r="O119" s="81">
        <v>54.291181869294086</v>
      </c>
      <c r="P119" s="81">
        <v>38.320352989270198</v>
      </c>
      <c r="Q119" s="81">
        <v>2.9838668278299592</v>
      </c>
      <c r="R119" s="81">
        <v>0</v>
      </c>
      <c r="S119" s="81">
        <v>4.5878637419266024</v>
      </c>
      <c r="T119" s="82"/>
      <c r="U119" s="81">
        <v>18381753</v>
      </c>
      <c r="V119" s="81">
        <v>2064</v>
      </c>
      <c r="W119" s="81">
        <v>806</v>
      </c>
      <c r="X119" s="81">
        <v>16504</v>
      </c>
      <c r="Y119" s="81">
        <v>17089</v>
      </c>
      <c r="Z119" s="81">
        <v>33990</v>
      </c>
      <c r="AA119" s="81">
        <v>7957</v>
      </c>
      <c r="AB119" s="81">
        <v>48354</v>
      </c>
      <c r="AC119" s="81">
        <v>0</v>
      </c>
      <c r="AD119" s="81">
        <v>4.5878637419266024</v>
      </c>
      <c r="AE119" s="82"/>
      <c r="AF119" s="81">
        <v>209068433.95600379</v>
      </c>
      <c r="AG119" s="81">
        <v>2892888.8101545242</v>
      </c>
      <c r="AH119" s="81">
        <v>5100781.0123534622</v>
      </c>
      <c r="AI119" s="81">
        <v>97308536.783996344</v>
      </c>
      <c r="AJ119" s="81">
        <v>113837282.80556491</v>
      </c>
      <c r="AK119" s="81">
        <v>0</v>
      </c>
      <c r="AL119" s="81">
        <v>0</v>
      </c>
      <c r="AM119" s="81">
        <v>6585450.7912828885</v>
      </c>
      <c r="AN119" s="81">
        <v>0</v>
      </c>
      <c r="AO119" s="81">
        <v>0</v>
      </c>
      <c r="AP119" s="82"/>
      <c r="AQ119" s="81">
        <v>981</v>
      </c>
      <c r="AR119" s="81">
        <v>124</v>
      </c>
      <c r="AS119" s="81">
        <v>0</v>
      </c>
      <c r="AT119" s="81">
        <v>7</v>
      </c>
      <c r="AU119" s="81">
        <v>0</v>
      </c>
      <c r="AV119" s="81">
        <v>0</v>
      </c>
      <c r="AW119" s="81" t="s">
        <v>564</v>
      </c>
      <c r="AX119" s="82"/>
      <c r="AY119" s="81">
        <v>4550.5760000000009</v>
      </c>
      <c r="AZ119" s="81">
        <v>9493.0000000000018</v>
      </c>
      <c r="BA119" s="81">
        <v>0</v>
      </c>
      <c r="BB119" s="81">
        <v>2614.6</v>
      </c>
      <c r="BC119" s="81">
        <v>0</v>
      </c>
      <c r="BD119" s="81">
        <v>0</v>
      </c>
      <c r="BE119" s="81" t="s">
        <v>564</v>
      </c>
      <c r="BF119" s="82"/>
      <c r="BG119" s="81">
        <v>0</v>
      </c>
      <c r="BH119" s="81">
        <v>0</v>
      </c>
      <c r="BI119" s="81">
        <v>210.751</v>
      </c>
      <c r="BJ119" s="81">
        <v>0</v>
      </c>
      <c r="BK119" s="81">
        <v>11.728999999999999</v>
      </c>
      <c r="BL119" s="81">
        <v>0</v>
      </c>
      <c r="BM119" s="82"/>
      <c r="BN119" s="81">
        <v>0</v>
      </c>
      <c r="BO119" s="81">
        <v>0</v>
      </c>
      <c r="BP119" s="81">
        <v>8</v>
      </c>
      <c r="BQ119" s="81">
        <v>0</v>
      </c>
      <c r="BR119" s="81">
        <v>2</v>
      </c>
      <c r="BS119" s="81">
        <v>0</v>
      </c>
      <c r="BT119"/>
      <c r="BU119" s="80">
        <v>185.45699999999999</v>
      </c>
      <c r="BV119" s="80">
        <v>0</v>
      </c>
      <c r="BW119" s="80">
        <v>0</v>
      </c>
      <c r="BX119" s="80">
        <v>0</v>
      </c>
      <c r="BY119" s="80">
        <v>0</v>
      </c>
      <c r="BZ119" s="80">
        <v>0</v>
      </c>
      <c r="CA119" s="80">
        <v>37.023000000000003</v>
      </c>
      <c r="CB119" s="80">
        <v>0</v>
      </c>
      <c r="CC119" s="80">
        <v>0</v>
      </c>
    </row>
    <row r="120" spans="1:81">
      <c r="A120" s="80" t="s">
        <v>1806</v>
      </c>
      <c r="B120" s="80">
        <v>170</v>
      </c>
      <c r="C120" s="80">
        <v>17</v>
      </c>
      <c r="D120" s="80">
        <v>10</v>
      </c>
      <c r="E120" s="80">
        <v>2020</v>
      </c>
      <c r="F120" s="80" t="s">
        <v>218</v>
      </c>
      <c r="G120" s="80" t="s">
        <v>1789</v>
      </c>
      <c r="H120" s="80" t="s">
        <v>1790</v>
      </c>
      <c r="I120" s="177"/>
      <c r="J120" s="81">
        <v>131.89355282073819</v>
      </c>
      <c r="K120" s="81">
        <v>3.8637550552300004</v>
      </c>
      <c r="L120" s="81">
        <v>29.305990314989725</v>
      </c>
      <c r="M120" s="81">
        <v>61.659659196071345</v>
      </c>
      <c r="N120" s="81">
        <v>76.638174387017415</v>
      </c>
      <c r="O120" s="81">
        <v>47.752882308120419</v>
      </c>
      <c r="P120" s="81">
        <v>36.245255944885102</v>
      </c>
      <c r="Q120" s="81">
        <v>2.8354209695580996</v>
      </c>
      <c r="R120" s="81">
        <v>0</v>
      </c>
      <c r="S120" s="81">
        <v>2.5080860474756999</v>
      </c>
      <c r="T120" s="82"/>
      <c r="U120" s="81">
        <v>15143431</v>
      </c>
      <c r="V120" s="81">
        <v>1763</v>
      </c>
      <c r="W120" s="81">
        <v>1078</v>
      </c>
      <c r="X120" s="81">
        <v>16476</v>
      </c>
      <c r="Y120" s="81">
        <v>17301</v>
      </c>
      <c r="Z120" s="81">
        <v>34123</v>
      </c>
      <c r="AA120" s="81">
        <v>8177</v>
      </c>
      <c r="AB120" s="81">
        <v>48088</v>
      </c>
      <c r="AC120" s="81">
        <v>0</v>
      </c>
      <c r="AD120" s="81">
        <v>2.5080860474756999</v>
      </c>
      <c r="AE120" s="82"/>
      <c r="AF120" s="81">
        <v>176876292.67347479</v>
      </c>
      <c r="AG120" s="81">
        <v>2749671.4397780239</v>
      </c>
      <c r="AH120" s="81">
        <v>4436358.6002475889</v>
      </c>
      <c r="AI120" s="81">
        <v>94695049.684927613</v>
      </c>
      <c r="AJ120" s="81">
        <v>121073108.87932365</v>
      </c>
      <c r="AK120" s="81"/>
      <c r="AL120" s="81"/>
      <c r="AM120" s="81">
        <v>6276018.2688232698</v>
      </c>
      <c r="AN120" s="81"/>
      <c r="AO120" s="81"/>
      <c r="AP120" s="82"/>
      <c r="AQ120" s="81">
        <v>1017</v>
      </c>
      <c r="AR120" s="81">
        <v>130</v>
      </c>
      <c r="AS120" s="81">
        <v>0</v>
      </c>
      <c r="AT120" s="81">
        <v>7</v>
      </c>
      <c r="AU120" s="81">
        <v>0</v>
      </c>
      <c r="AV120" s="81">
        <v>0</v>
      </c>
      <c r="AW120" s="81">
        <v>0</v>
      </c>
      <c r="AX120" s="82"/>
      <c r="AY120" s="81">
        <v>4730.480000000005</v>
      </c>
      <c r="AZ120" s="81">
        <v>10090.1</v>
      </c>
      <c r="BA120" s="81">
        <v>0</v>
      </c>
      <c r="BB120" s="81">
        <v>2614.6</v>
      </c>
      <c r="BC120" s="81">
        <v>0</v>
      </c>
      <c r="BD120" s="81">
        <v>0</v>
      </c>
      <c r="BE120" s="81">
        <v>0</v>
      </c>
      <c r="BF120" s="82"/>
      <c r="BG120" s="81">
        <v>0</v>
      </c>
      <c r="BH120" s="81">
        <v>0</v>
      </c>
      <c r="BI120" s="81">
        <v>211.678</v>
      </c>
      <c r="BJ120" s="81">
        <v>0</v>
      </c>
      <c r="BK120" s="81">
        <v>11.208</v>
      </c>
      <c r="BL120" s="81">
        <v>0</v>
      </c>
      <c r="BM120" s="82"/>
      <c r="BN120" s="81">
        <v>0</v>
      </c>
      <c r="BO120" s="81">
        <v>0</v>
      </c>
      <c r="BP120" s="81">
        <v>8</v>
      </c>
      <c r="BQ120" s="81">
        <v>0</v>
      </c>
      <c r="BR120" s="81">
        <v>2</v>
      </c>
      <c r="BS120" s="81">
        <v>0</v>
      </c>
      <c r="BT120"/>
      <c r="BU120" s="80">
        <v>170.32400000000001</v>
      </c>
      <c r="BV120" s="80">
        <v>0</v>
      </c>
      <c r="BW120" s="80">
        <v>0</v>
      </c>
      <c r="BX120" s="80">
        <v>0</v>
      </c>
      <c r="BY120" s="80">
        <v>0</v>
      </c>
      <c r="BZ120" s="80">
        <v>0</v>
      </c>
      <c r="CA120" s="80">
        <v>47.097999999999999</v>
      </c>
      <c r="CB120" s="80">
        <v>0</v>
      </c>
      <c r="CC120" s="80">
        <v>5.4640000000000004</v>
      </c>
    </row>
    <row r="121" spans="1:81">
      <c r="A121" s="80" t="s">
        <v>1807</v>
      </c>
      <c r="B121" s="80">
        <v>170</v>
      </c>
      <c r="C121" s="80">
        <v>18</v>
      </c>
      <c r="D121" s="80">
        <v>10</v>
      </c>
      <c r="E121" s="80">
        <v>2021</v>
      </c>
      <c r="F121" s="80" t="s">
        <v>75</v>
      </c>
      <c r="G121" s="174" t="s">
        <v>1789</v>
      </c>
      <c r="H121" s="80" t="s">
        <v>1790</v>
      </c>
      <c r="I121" s="177"/>
      <c r="J121" s="81">
        <v>149.58863223049042</v>
      </c>
      <c r="K121" s="81">
        <v>4.0520186505837916</v>
      </c>
      <c r="L121" s="81">
        <v>26.107835191856449</v>
      </c>
      <c r="M121" s="81">
        <v>66.38302542492201</v>
      </c>
      <c r="N121" s="81">
        <v>78.198227639750286</v>
      </c>
      <c r="O121" s="81">
        <v>46.229409691588017</v>
      </c>
      <c r="P121" s="81">
        <v>37.389571266307343</v>
      </c>
      <c r="Q121" s="81">
        <v>2.8418804214931135</v>
      </c>
      <c r="R121" s="81">
        <v>0</v>
      </c>
      <c r="S121" s="81">
        <v>4.6074998374633607</v>
      </c>
      <c r="T121" s="82"/>
      <c r="U121" s="81">
        <v>18613672</v>
      </c>
      <c r="V121" s="81">
        <v>1763</v>
      </c>
      <c r="W121" s="81">
        <v>1078</v>
      </c>
      <c r="X121" s="81">
        <v>16476</v>
      </c>
      <c r="Y121" s="81">
        <v>17308</v>
      </c>
      <c r="Z121" s="81">
        <v>34015</v>
      </c>
      <c r="AA121" s="81">
        <v>8226</v>
      </c>
      <c r="AB121" s="81">
        <v>47626</v>
      </c>
      <c r="AC121" s="81">
        <v>0</v>
      </c>
      <c r="AD121" s="81">
        <v>4.6074998374633607</v>
      </c>
      <c r="AE121" s="82"/>
      <c r="AF121" s="81">
        <v>201699807.93341547</v>
      </c>
      <c r="AG121" s="81">
        <v>2844480.1555824117</v>
      </c>
      <c r="AH121" s="81">
        <v>3836338.9190832837</v>
      </c>
      <c r="AI121" s="81">
        <v>102234400.61820644</v>
      </c>
      <c r="AJ121" s="81">
        <v>119499834.62158957</v>
      </c>
      <c r="AK121" s="81">
        <v>0</v>
      </c>
      <c r="AL121" s="81">
        <v>0</v>
      </c>
      <c r="AM121" s="81">
        <v>6251573.9207344214</v>
      </c>
      <c r="AN121" s="81">
        <v>0</v>
      </c>
      <c r="AO121" s="81">
        <v>0</v>
      </c>
      <c r="AP121" s="82"/>
      <c r="AQ121" s="81">
        <v>1047</v>
      </c>
      <c r="AR121" s="81">
        <v>130</v>
      </c>
      <c r="AS121" s="81">
        <v>0</v>
      </c>
      <c r="AT121" s="81">
        <v>7</v>
      </c>
      <c r="AU121" s="81">
        <v>0</v>
      </c>
      <c r="AV121" s="81">
        <v>0</v>
      </c>
      <c r="AW121" s="81"/>
      <c r="AX121" s="82"/>
      <c r="AY121" s="81">
        <v>4904.7260000000042</v>
      </c>
      <c r="AZ121" s="81">
        <v>10090.1</v>
      </c>
      <c r="BA121" s="81">
        <v>0</v>
      </c>
      <c r="BB121" s="81">
        <v>2614.6</v>
      </c>
      <c r="BC121" s="81">
        <v>0</v>
      </c>
      <c r="BD121" s="81">
        <v>0</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1808</v>
      </c>
      <c r="B122" s="80">
        <v>170</v>
      </c>
      <c r="C122" s="80">
        <v>19</v>
      </c>
      <c r="D122" s="80">
        <v>10</v>
      </c>
      <c r="E122" s="80">
        <v>2022</v>
      </c>
      <c r="F122" s="80" t="s">
        <v>568</v>
      </c>
      <c r="G122" s="174" t="s">
        <v>1789</v>
      </c>
      <c r="H122" s="80" t="s">
        <v>1790</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1097</v>
      </c>
      <c r="AR122" s="81">
        <v>132</v>
      </c>
      <c r="AS122" s="81">
        <v>0</v>
      </c>
      <c r="AT122" s="81">
        <v>6</v>
      </c>
      <c r="AU122" s="81">
        <v>0</v>
      </c>
      <c r="AV122" s="81">
        <v>0</v>
      </c>
      <c r="AW122" s="81"/>
      <c r="AX122" s="82"/>
      <c r="AY122" s="81">
        <v>5151.155000000007</v>
      </c>
      <c r="AZ122" s="81">
        <v>10665.1</v>
      </c>
      <c r="BA122" s="81">
        <v>0</v>
      </c>
      <c r="BB122" s="81">
        <v>2064.6</v>
      </c>
      <c r="BC122" s="81">
        <v>0</v>
      </c>
      <c r="BD122" s="81">
        <v>0</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1809</v>
      </c>
      <c r="B123" s="80">
        <v>460</v>
      </c>
      <c r="C123" s="80">
        <v>1</v>
      </c>
      <c r="D123" s="80">
        <v>28</v>
      </c>
      <c r="E123" s="80">
        <v>1990</v>
      </c>
      <c r="F123" s="80" t="s">
        <v>562</v>
      </c>
      <c r="G123" s="80" t="s">
        <v>1810</v>
      </c>
      <c r="H123" s="80" t="s">
        <v>1811</v>
      </c>
      <c r="I123" s="177"/>
      <c r="J123" s="81">
        <v>35.002498706282026</v>
      </c>
      <c r="K123" s="81">
        <v>9.7981106049110807</v>
      </c>
      <c r="L123" s="81">
        <v>4.8857372946584441</v>
      </c>
      <c r="M123" s="81">
        <v>46.532957177479936</v>
      </c>
      <c r="N123" s="81">
        <v>52.155687384286566</v>
      </c>
      <c r="O123" s="81">
        <v>45.461873038145363</v>
      </c>
      <c r="P123" s="81">
        <v>52.118706035877452</v>
      </c>
      <c r="Q123" s="81">
        <v>3.3753365360492267</v>
      </c>
      <c r="R123" s="81">
        <v>0</v>
      </c>
      <c r="S123" s="81">
        <v>2.9194586291598963</v>
      </c>
      <c r="T123" s="82"/>
      <c r="U123" s="81">
        <v>9083838</v>
      </c>
      <c r="V123" s="81">
        <v>2882</v>
      </c>
      <c r="W123" s="81">
        <v>66</v>
      </c>
      <c r="X123" s="81">
        <v>17085</v>
      </c>
      <c r="Y123" s="81">
        <v>15328</v>
      </c>
      <c r="Z123" s="81">
        <v>18699</v>
      </c>
      <c r="AA123" s="81">
        <v>12655</v>
      </c>
      <c r="AB123" s="81">
        <v>54804</v>
      </c>
      <c r="AC123" s="81">
        <v>0</v>
      </c>
      <c r="AD123" s="81">
        <v>2.9194586291598963</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1812</v>
      </c>
      <c r="B124" s="80">
        <v>461</v>
      </c>
      <c r="C124" s="80">
        <v>2</v>
      </c>
      <c r="D124" s="80">
        <v>28</v>
      </c>
      <c r="E124" s="80">
        <v>2005</v>
      </c>
      <c r="F124" s="80" t="s">
        <v>565</v>
      </c>
      <c r="G124" s="80" t="s">
        <v>1810</v>
      </c>
      <c r="H124" s="80" t="s">
        <v>1811</v>
      </c>
      <c r="I124" s="177"/>
      <c r="J124" s="81">
        <v>54.272678657521006</v>
      </c>
      <c r="K124" s="81">
        <v>6.4687245032600087</v>
      </c>
      <c r="L124" s="81">
        <v>1.9179867502758332</v>
      </c>
      <c r="M124" s="81">
        <v>72.105386583832583</v>
      </c>
      <c r="N124" s="81">
        <v>67.110708963122889</v>
      </c>
      <c r="O124" s="81">
        <v>65.529883281125365</v>
      </c>
      <c r="P124" s="81">
        <v>47.817561297897406</v>
      </c>
      <c r="Q124" s="81">
        <v>3.1673187183609737</v>
      </c>
      <c r="R124" s="81">
        <v>0</v>
      </c>
      <c r="S124" s="81">
        <v>11.73884763</v>
      </c>
      <c r="T124" s="82"/>
      <c r="U124" s="81">
        <v>12388752</v>
      </c>
      <c r="V124" s="81">
        <v>2667</v>
      </c>
      <c r="W124" s="81">
        <v>26</v>
      </c>
      <c r="X124" s="81">
        <v>14520</v>
      </c>
      <c r="Y124" s="81">
        <v>18014</v>
      </c>
      <c r="Z124" s="81">
        <v>31190</v>
      </c>
      <c r="AA124" s="81">
        <v>9509</v>
      </c>
      <c r="AB124" s="81">
        <v>53761</v>
      </c>
      <c r="AC124" s="81">
        <v>0</v>
      </c>
      <c r="AD124" s="81">
        <v>11.73884763</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1813</v>
      </c>
      <c r="B125" s="80">
        <v>462</v>
      </c>
      <c r="C125" s="80">
        <v>3</v>
      </c>
      <c r="D125" s="80">
        <v>28</v>
      </c>
      <c r="E125" s="80">
        <v>2006</v>
      </c>
      <c r="F125" s="80" t="s">
        <v>566</v>
      </c>
      <c r="G125" s="80" t="s">
        <v>1810</v>
      </c>
      <c r="H125" s="80" t="s">
        <v>1811</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1814</v>
      </c>
      <c r="B126" s="80">
        <v>463</v>
      </c>
      <c r="C126" s="80">
        <v>4</v>
      </c>
      <c r="D126" s="80">
        <v>28</v>
      </c>
      <c r="E126" s="80">
        <v>2007</v>
      </c>
      <c r="F126" s="80" t="s">
        <v>567</v>
      </c>
      <c r="G126" s="80" t="s">
        <v>1810</v>
      </c>
      <c r="H126" s="80" t="s">
        <v>1811</v>
      </c>
      <c r="I126" s="177"/>
      <c r="J126" s="81">
        <v>64.445549981963865</v>
      </c>
      <c r="K126" s="81">
        <v>7.099317293504499</v>
      </c>
      <c r="L126" s="81">
        <v>6.3127810145552177</v>
      </c>
      <c r="M126" s="81">
        <v>70.898445532098407</v>
      </c>
      <c r="N126" s="81">
        <v>70.832392406928136</v>
      </c>
      <c r="O126" s="81">
        <v>63.364091632338706</v>
      </c>
      <c r="P126" s="81">
        <v>46.31086129080682</v>
      </c>
      <c r="Q126" s="81">
        <v>3.2997624641680616</v>
      </c>
      <c r="R126" s="81">
        <v>0</v>
      </c>
      <c r="S126" s="81">
        <v>14.342161624999999</v>
      </c>
      <c r="T126" s="82"/>
      <c r="U126" s="81">
        <v>12988440</v>
      </c>
      <c r="V126" s="81">
        <v>2544</v>
      </c>
      <c r="W126" s="81">
        <v>95</v>
      </c>
      <c r="X126" s="81">
        <v>17368</v>
      </c>
      <c r="Y126" s="81">
        <v>18259</v>
      </c>
      <c r="Z126" s="81">
        <v>31352</v>
      </c>
      <c r="AA126" s="81">
        <v>9069</v>
      </c>
      <c r="AB126" s="81">
        <v>53047</v>
      </c>
      <c r="AC126" s="81">
        <v>0</v>
      </c>
      <c r="AD126" s="81">
        <v>14.342161624999999</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1815</v>
      </c>
      <c r="B127" s="80">
        <v>464</v>
      </c>
      <c r="C127" s="80">
        <v>5</v>
      </c>
      <c r="D127" s="80">
        <v>28</v>
      </c>
      <c r="E127" s="80">
        <v>2008</v>
      </c>
      <c r="F127" s="80" t="s">
        <v>84</v>
      </c>
      <c r="G127" s="80" t="s">
        <v>1810</v>
      </c>
      <c r="H127" s="80" t="s">
        <v>1811</v>
      </c>
      <c r="I127" s="177"/>
      <c r="J127" s="81">
        <v>53.043538674218674</v>
      </c>
      <c r="K127" s="81">
        <v>5.4345851757719466</v>
      </c>
      <c r="L127" s="81">
        <v>5.5904151914998232</v>
      </c>
      <c r="M127" s="81">
        <v>85.335725152143269</v>
      </c>
      <c r="N127" s="81">
        <v>68.709731477000389</v>
      </c>
      <c r="O127" s="81">
        <v>61.69194954492864</v>
      </c>
      <c r="P127" s="81">
        <v>44.018883900874563</v>
      </c>
      <c r="Q127" s="81">
        <v>3.2212640698424706</v>
      </c>
      <c r="R127" s="81">
        <v>0</v>
      </c>
      <c r="S127" s="81">
        <v>12.436088292000001</v>
      </c>
      <c r="T127" s="82"/>
      <c r="U127" s="81">
        <v>11756317</v>
      </c>
      <c r="V127" s="81">
        <v>2544</v>
      </c>
      <c r="W127" s="81">
        <v>95</v>
      </c>
      <c r="X127" s="81">
        <v>17368</v>
      </c>
      <c r="Y127" s="81">
        <v>18372</v>
      </c>
      <c r="Z127" s="81">
        <v>31596</v>
      </c>
      <c r="AA127" s="81">
        <v>8630</v>
      </c>
      <c r="AB127" s="81">
        <v>52636</v>
      </c>
      <c r="AC127" s="81">
        <v>0</v>
      </c>
      <c r="AD127" s="81">
        <v>12.436088292000001</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1816</v>
      </c>
      <c r="B128" s="80">
        <v>465</v>
      </c>
      <c r="C128" s="80">
        <v>6</v>
      </c>
      <c r="D128" s="80">
        <v>28</v>
      </c>
      <c r="E128" s="80">
        <v>2009</v>
      </c>
      <c r="F128" s="80" t="s">
        <v>85</v>
      </c>
      <c r="G128" s="80" t="s">
        <v>1810</v>
      </c>
      <c r="H128" s="80" t="s">
        <v>1811</v>
      </c>
      <c r="I128" s="177"/>
      <c r="J128" s="81">
        <v>40.625840597824642</v>
      </c>
      <c r="K128" s="81">
        <v>5.3660465831964688</v>
      </c>
      <c r="L128" s="81">
        <v>2.9963209154424271</v>
      </c>
      <c r="M128" s="81">
        <v>85.411641139383633</v>
      </c>
      <c r="N128" s="81">
        <v>62.065304880019326</v>
      </c>
      <c r="O128" s="81">
        <v>62.582535071535659</v>
      </c>
      <c r="P128" s="81">
        <v>41.844343829707704</v>
      </c>
      <c r="Q128" s="81">
        <v>3.0423507866870447</v>
      </c>
      <c r="R128" s="81">
        <v>0</v>
      </c>
      <c r="S128" s="81">
        <v>12.646006217850001</v>
      </c>
      <c r="T128" s="82"/>
      <c r="U128" s="81">
        <v>6737076</v>
      </c>
      <c r="V128" s="81">
        <v>2495</v>
      </c>
      <c r="W128" s="81">
        <v>87</v>
      </c>
      <c r="X128" s="81">
        <v>18077</v>
      </c>
      <c r="Y128" s="81">
        <v>18425</v>
      </c>
      <c r="Z128" s="81">
        <v>31637</v>
      </c>
      <c r="AA128" s="81">
        <v>8422</v>
      </c>
      <c r="AB128" s="81">
        <v>52186</v>
      </c>
      <c r="AC128" s="81">
        <v>0</v>
      </c>
      <c r="AD128" s="81">
        <v>12.646006217850001</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15.94</v>
      </c>
      <c r="BJ128" s="81">
        <v>0</v>
      </c>
      <c r="BK128" s="81">
        <v>9.713000000000001</v>
      </c>
      <c r="BL128" s="81">
        <v>0</v>
      </c>
      <c r="BM128" s="82"/>
      <c r="BN128" s="81">
        <v>0</v>
      </c>
      <c r="BO128" s="81">
        <v>0</v>
      </c>
      <c r="BP128" s="81">
        <v>3</v>
      </c>
      <c r="BQ128" s="81">
        <v>0</v>
      </c>
      <c r="BR128" s="81">
        <v>2</v>
      </c>
      <c r="BS128" s="81">
        <v>0</v>
      </c>
      <c r="BT128"/>
      <c r="BU128" s="80"/>
      <c r="BV128" s="80"/>
      <c r="BW128" s="80"/>
      <c r="BX128" s="80"/>
      <c r="BY128" s="80"/>
      <c r="BZ128" s="80"/>
      <c r="CA128" s="80"/>
      <c r="CB128" s="80"/>
      <c r="CC128" s="80"/>
    </row>
    <row r="129" spans="1:81">
      <c r="A129" s="80" t="s">
        <v>1817</v>
      </c>
      <c r="B129" s="80">
        <v>466</v>
      </c>
      <c r="C129" s="80">
        <v>7</v>
      </c>
      <c r="D129" s="80">
        <v>28</v>
      </c>
      <c r="E129" s="80">
        <v>2010</v>
      </c>
      <c r="F129" s="80" t="s">
        <v>86</v>
      </c>
      <c r="G129" s="80" t="s">
        <v>1810</v>
      </c>
      <c r="H129" s="80" t="s">
        <v>1811</v>
      </c>
      <c r="I129" s="177"/>
      <c r="J129" s="81">
        <v>48.428087111669988</v>
      </c>
      <c r="K129" s="81">
        <v>5.630794582436665</v>
      </c>
      <c r="L129" s="81">
        <v>2.8223996422532709</v>
      </c>
      <c r="M129" s="81">
        <v>88.442372034399995</v>
      </c>
      <c r="N129" s="81">
        <v>60.665220965936527</v>
      </c>
      <c r="O129" s="81">
        <v>62.826669101877258</v>
      </c>
      <c r="P129" s="81">
        <v>42.014175947181542</v>
      </c>
      <c r="Q129" s="81">
        <v>3.1526122731209227</v>
      </c>
      <c r="R129" s="81">
        <v>0</v>
      </c>
      <c r="S129" s="81">
        <v>11.7835209975</v>
      </c>
      <c r="T129" s="82"/>
      <c r="U129" s="81">
        <v>9494383</v>
      </c>
      <c r="V129" s="81">
        <v>2495</v>
      </c>
      <c r="W129" s="81">
        <v>87</v>
      </c>
      <c r="X129" s="81">
        <v>18077</v>
      </c>
      <c r="Y129" s="81">
        <v>18507</v>
      </c>
      <c r="Z129" s="81">
        <v>31908</v>
      </c>
      <c r="AA129" s="81">
        <v>8245</v>
      </c>
      <c r="AB129" s="81">
        <v>51817</v>
      </c>
      <c r="AC129" s="81">
        <v>0</v>
      </c>
      <c r="AD129" s="81">
        <v>11.7835209975</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14.555</v>
      </c>
      <c r="BJ129" s="81">
        <v>0</v>
      </c>
      <c r="BK129" s="81">
        <v>20.824999999999999</v>
      </c>
      <c r="BL129" s="81">
        <v>0</v>
      </c>
      <c r="BM129" s="82"/>
      <c r="BN129" s="81">
        <v>0</v>
      </c>
      <c r="BO129" s="81">
        <v>0</v>
      </c>
      <c r="BP129" s="81">
        <v>3</v>
      </c>
      <c r="BQ129" s="81">
        <v>0</v>
      </c>
      <c r="BR129" s="81">
        <v>5</v>
      </c>
      <c r="BS129" s="81">
        <v>0</v>
      </c>
      <c r="BT129"/>
      <c r="BU129" s="80">
        <v>35.380000000000003</v>
      </c>
      <c r="BV129" s="80">
        <v>0</v>
      </c>
      <c r="BW129" s="80">
        <v>0</v>
      </c>
      <c r="BX129" s="80">
        <v>0</v>
      </c>
      <c r="BY129" s="80">
        <v>0</v>
      </c>
      <c r="BZ129" s="80">
        <v>0</v>
      </c>
      <c r="CA129" s="80">
        <v>0</v>
      </c>
      <c r="CB129" s="80">
        <v>0</v>
      </c>
      <c r="CC129" s="80">
        <v>0</v>
      </c>
    </row>
    <row r="130" spans="1:81">
      <c r="A130" s="80" t="s">
        <v>1818</v>
      </c>
      <c r="B130" s="80">
        <v>467</v>
      </c>
      <c r="C130" s="80">
        <v>8</v>
      </c>
      <c r="D130" s="80">
        <v>28</v>
      </c>
      <c r="E130" s="80">
        <v>2011</v>
      </c>
      <c r="F130" s="80" t="s">
        <v>87</v>
      </c>
      <c r="G130" s="80" t="s">
        <v>1810</v>
      </c>
      <c r="H130" s="80" t="s">
        <v>1811</v>
      </c>
      <c r="I130" s="177"/>
      <c r="J130" s="81">
        <v>44.580914449787151</v>
      </c>
      <c r="K130" s="81">
        <v>6.5011518912842199</v>
      </c>
      <c r="L130" s="81">
        <v>2.9589091533827725</v>
      </c>
      <c r="M130" s="81">
        <v>100.6596539480589</v>
      </c>
      <c r="N130" s="81">
        <v>70.528586609965231</v>
      </c>
      <c r="O130" s="81">
        <v>62.392677265709438</v>
      </c>
      <c r="P130" s="81">
        <v>40.037969498812174</v>
      </c>
      <c r="Q130" s="81">
        <v>3.6070952523184094</v>
      </c>
      <c r="R130" s="81">
        <v>0</v>
      </c>
      <c r="S130" s="81">
        <v>13.358070232199999</v>
      </c>
      <c r="T130" s="82"/>
      <c r="U130" s="81">
        <v>9466553</v>
      </c>
      <c r="V130" s="81">
        <v>2495</v>
      </c>
      <c r="W130" s="81">
        <v>87</v>
      </c>
      <c r="X130" s="81">
        <v>18077</v>
      </c>
      <c r="Y130" s="81">
        <v>18589</v>
      </c>
      <c r="Z130" s="81">
        <v>32376</v>
      </c>
      <c r="AA130" s="81">
        <v>8091</v>
      </c>
      <c r="AB130" s="81">
        <v>51399</v>
      </c>
      <c r="AC130" s="81">
        <v>0</v>
      </c>
      <c r="AD130" s="81">
        <v>13.358070232199999</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16.164999999999999</v>
      </c>
      <c r="BJ130" s="81">
        <v>0</v>
      </c>
      <c r="BK130" s="81">
        <v>10.555</v>
      </c>
      <c r="BL130" s="81">
        <v>0</v>
      </c>
      <c r="BM130" s="82"/>
      <c r="BN130" s="81">
        <v>0</v>
      </c>
      <c r="BO130" s="81">
        <v>0</v>
      </c>
      <c r="BP130" s="81">
        <v>4</v>
      </c>
      <c r="BQ130" s="81">
        <v>0</v>
      </c>
      <c r="BR130" s="81">
        <v>2</v>
      </c>
      <c r="BS130" s="81">
        <v>0</v>
      </c>
      <c r="BT130"/>
      <c r="BU130" s="80">
        <v>26.72</v>
      </c>
      <c r="BV130" s="80">
        <v>0</v>
      </c>
      <c r="BW130" s="80">
        <v>0</v>
      </c>
      <c r="BX130" s="80">
        <v>0</v>
      </c>
      <c r="BY130" s="80">
        <v>0</v>
      </c>
      <c r="BZ130" s="80">
        <v>0</v>
      </c>
      <c r="CA130" s="80">
        <v>0</v>
      </c>
      <c r="CB130" s="80">
        <v>0</v>
      </c>
      <c r="CC130" s="80">
        <v>0</v>
      </c>
    </row>
    <row r="131" spans="1:81">
      <c r="A131" s="80" t="s">
        <v>1819</v>
      </c>
      <c r="B131" s="80">
        <v>468</v>
      </c>
      <c r="C131" s="80">
        <v>9</v>
      </c>
      <c r="D131" s="80">
        <v>28</v>
      </c>
      <c r="E131" s="80">
        <v>2012</v>
      </c>
      <c r="F131" s="80" t="s">
        <v>88</v>
      </c>
      <c r="G131" s="80" t="s">
        <v>1810</v>
      </c>
      <c r="H131" s="80" t="s">
        <v>1811</v>
      </c>
      <c r="I131" s="177"/>
      <c r="J131" s="81">
        <v>58.018466999724019</v>
      </c>
      <c r="K131" s="81">
        <v>6.2241360304901061</v>
      </c>
      <c r="L131" s="81">
        <v>2.9155405027911785</v>
      </c>
      <c r="M131" s="81">
        <v>99.044364729724066</v>
      </c>
      <c r="N131" s="81">
        <v>82.563387549230598</v>
      </c>
      <c r="O131" s="81">
        <v>62.655010519144014</v>
      </c>
      <c r="P131" s="81">
        <v>39.663600430209094</v>
      </c>
      <c r="Q131" s="81">
        <v>3.9264187402851349</v>
      </c>
      <c r="R131" s="81">
        <v>0</v>
      </c>
      <c r="S131" s="81">
        <v>15.524910138080001</v>
      </c>
      <c r="T131" s="82"/>
      <c r="U131" s="81">
        <v>9695744</v>
      </c>
      <c r="V131" s="81">
        <v>2495</v>
      </c>
      <c r="W131" s="81">
        <v>87</v>
      </c>
      <c r="X131" s="81">
        <v>18077</v>
      </c>
      <c r="Y131" s="81">
        <v>19051</v>
      </c>
      <c r="Z131" s="81">
        <v>32770</v>
      </c>
      <c r="AA131" s="81">
        <v>7970</v>
      </c>
      <c r="AB131" s="81">
        <v>51496</v>
      </c>
      <c r="AC131" s="81">
        <v>0</v>
      </c>
      <c r="AD131" s="81">
        <v>15.524910138080001</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20.55</v>
      </c>
      <c r="BJ131" s="81">
        <v>0</v>
      </c>
      <c r="BK131" s="81">
        <v>19.774000000000001</v>
      </c>
      <c r="BL131" s="81">
        <v>0</v>
      </c>
      <c r="BM131" s="82"/>
      <c r="BN131" s="81">
        <v>0</v>
      </c>
      <c r="BO131" s="81">
        <v>0</v>
      </c>
      <c r="BP131" s="81">
        <v>4</v>
      </c>
      <c r="BQ131" s="81">
        <v>0</v>
      </c>
      <c r="BR131" s="81">
        <v>4</v>
      </c>
      <c r="BS131" s="81">
        <v>0</v>
      </c>
      <c r="BT131"/>
      <c r="BU131" s="80">
        <v>40.323999999999998</v>
      </c>
      <c r="BV131" s="80">
        <v>0</v>
      </c>
      <c r="BW131" s="80">
        <v>0</v>
      </c>
      <c r="BX131" s="80">
        <v>0</v>
      </c>
      <c r="BY131" s="80">
        <v>0</v>
      </c>
      <c r="BZ131" s="80">
        <v>0</v>
      </c>
      <c r="CA131" s="80">
        <v>0</v>
      </c>
      <c r="CB131" s="80">
        <v>0</v>
      </c>
      <c r="CC131" s="80">
        <v>0</v>
      </c>
    </row>
    <row r="132" spans="1:81">
      <c r="A132" s="80" t="s">
        <v>1820</v>
      </c>
      <c r="B132" s="80">
        <v>469</v>
      </c>
      <c r="C132" s="80">
        <v>10</v>
      </c>
      <c r="D132" s="80">
        <v>28</v>
      </c>
      <c r="E132" s="80">
        <v>2013</v>
      </c>
      <c r="F132" s="80" t="s">
        <v>89</v>
      </c>
      <c r="G132" s="80" t="s">
        <v>1810</v>
      </c>
      <c r="H132" s="80" t="s">
        <v>1811</v>
      </c>
      <c r="I132" s="177"/>
      <c r="J132" s="81">
        <v>74.311949061093571</v>
      </c>
      <c r="K132" s="81">
        <v>6.0946877646379436</v>
      </c>
      <c r="L132" s="81">
        <v>2.3931645787219225</v>
      </c>
      <c r="M132" s="81">
        <v>102.41549866424376</v>
      </c>
      <c r="N132" s="81">
        <v>75.935100657438625</v>
      </c>
      <c r="O132" s="81">
        <v>60.63053906008723</v>
      </c>
      <c r="P132" s="81">
        <v>39.688164518262361</v>
      </c>
      <c r="Q132" s="81">
        <v>3.966285244039657</v>
      </c>
      <c r="R132" s="81">
        <v>0</v>
      </c>
      <c r="S132" s="81">
        <v>16.8285118941</v>
      </c>
      <c r="T132" s="82"/>
      <c r="U132" s="81">
        <v>10727327</v>
      </c>
      <c r="V132" s="81">
        <v>2495</v>
      </c>
      <c r="W132" s="81">
        <v>87</v>
      </c>
      <c r="X132" s="81">
        <v>18077</v>
      </c>
      <c r="Y132" s="81">
        <v>19131</v>
      </c>
      <c r="Z132" s="81">
        <v>33127</v>
      </c>
      <c r="AA132" s="81">
        <v>7945</v>
      </c>
      <c r="AB132" s="81">
        <v>51273</v>
      </c>
      <c r="AC132" s="81">
        <v>0</v>
      </c>
      <c r="AD132" s="81">
        <v>16.8285118941</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23.747</v>
      </c>
      <c r="BJ132" s="81">
        <v>0</v>
      </c>
      <c r="BK132" s="81">
        <v>21.821999999999999</v>
      </c>
      <c r="BL132" s="81">
        <v>0</v>
      </c>
      <c r="BM132" s="82"/>
      <c r="BN132" s="81">
        <v>0</v>
      </c>
      <c r="BO132" s="81">
        <v>0</v>
      </c>
      <c r="BP132" s="81">
        <v>4</v>
      </c>
      <c r="BQ132" s="81">
        <v>0</v>
      </c>
      <c r="BR132" s="81">
        <v>4</v>
      </c>
      <c r="BS132" s="81">
        <v>0</v>
      </c>
      <c r="BT132"/>
      <c r="BU132" s="80">
        <v>45.569000000000003</v>
      </c>
      <c r="BV132" s="80">
        <v>0</v>
      </c>
      <c r="BW132" s="80">
        <v>0</v>
      </c>
      <c r="BX132" s="80">
        <v>0</v>
      </c>
      <c r="BY132" s="80">
        <v>0</v>
      </c>
      <c r="BZ132" s="80">
        <v>0</v>
      </c>
      <c r="CA132" s="80">
        <v>0</v>
      </c>
      <c r="CB132" s="80">
        <v>0</v>
      </c>
      <c r="CC132" s="80">
        <v>0</v>
      </c>
    </row>
    <row r="133" spans="1:81">
      <c r="A133" s="80" t="s">
        <v>1821</v>
      </c>
      <c r="B133" s="80">
        <v>470</v>
      </c>
      <c r="C133" s="80">
        <v>11</v>
      </c>
      <c r="D133" s="80">
        <v>28</v>
      </c>
      <c r="E133" s="80">
        <v>2014</v>
      </c>
      <c r="F133" s="80" t="s">
        <v>90</v>
      </c>
      <c r="G133" s="80" t="s">
        <v>1810</v>
      </c>
      <c r="H133" s="80" t="s">
        <v>1811</v>
      </c>
      <c r="I133" s="177"/>
      <c r="J133" s="81">
        <v>62.560592337978967</v>
      </c>
      <c r="K133" s="81">
        <v>5.6004791361125976</v>
      </c>
      <c r="L133" s="81">
        <v>3.3777429916474873</v>
      </c>
      <c r="M133" s="81">
        <v>97.583375644495462</v>
      </c>
      <c r="N133" s="81">
        <v>64.910313564507646</v>
      </c>
      <c r="O133" s="81">
        <v>58.222453724095651</v>
      </c>
      <c r="P133" s="81">
        <v>39.633476090178021</v>
      </c>
      <c r="Q133" s="81">
        <v>3.7771196290000679</v>
      </c>
      <c r="R133" s="81">
        <v>0</v>
      </c>
      <c r="S133" s="81">
        <v>13.965768263140003</v>
      </c>
      <c r="T133" s="82"/>
      <c r="U133" s="81">
        <v>11207323</v>
      </c>
      <c r="V133" s="81">
        <v>2114</v>
      </c>
      <c r="W133" s="81">
        <v>118</v>
      </c>
      <c r="X133" s="81">
        <v>17899</v>
      </c>
      <c r="Y133" s="81">
        <v>19237</v>
      </c>
      <c r="Z133" s="81">
        <v>33504</v>
      </c>
      <c r="AA133" s="81">
        <v>7893</v>
      </c>
      <c r="AB133" s="81">
        <v>50891</v>
      </c>
      <c r="AC133" s="81">
        <v>0</v>
      </c>
      <c r="AD133" s="81">
        <v>13.965768263140003</v>
      </c>
      <c r="AE133" s="82"/>
      <c r="AF133" s="81">
        <v>89126179.284633145</v>
      </c>
      <c r="AG133" s="81">
        <v>4542803.257985685</v>
      </c>
      <c r="AH133" s="81">
        <v>883118.22425381676</v>
      </c>
      <c r="AI133" s="81">
        <v>120670635.35020554</v>
      </c>
      <c r="AJ133" s="81">
        <v>86162803.473060817</v>
      </c>
      <c r="AK133" s="81">
        <v>0</v>
      </c>
      <c r="AL133" s="81">
        <v>0</v>
      </c>
      <c r="AM133" s="81">
        <v>6986573.8248470873</v>
      </c>
      <c r="AN133" s="81">
        <v>0</v>
      </c>
      <c r="AO133" s="81">
        <v>0</v>
      </c>
      <c r="AP133" s="82"/>
      <c r="AQ133" s="81">
        <v>1058</v>
      </c>
      <c r="AR133" s="81">
        <v>157</v>
      </c>
      <c r="AS133" s="81">
        <v>0</v>
      </c>
      <c r="AT133" s="81">
        <v>2</v>
      </c>
      <c r="AU133" s="81">
        <v>0</v>
      </c>
      <c r="AV133" s="81">
        <v>0</v>
      </c>
      <c r="AW133" s="81" t="s">
        <v>564</v>
      </c>
      <c r="AX133" s="82"/>
      <c r="AY133" s="81">
        <v>4646.8999999999996</v>
      </c>
      <c r="AZ133" s="81">
        <v>3957.2</v>
      </c>
      <c r="BA133" s="81">
        <v>0</v>
      </c>
      <c r="BB133" s="81">
        <v>143</v>
      </c>
      <c r="BC133" s="81">
        <v>0</v>
      </c>
      <c r="BD133" s="81">
        <v>0</v>
      </c>
      <c r="BE133" s="81" t="s">
        <v>564</v>
      </c>
      <c r="BF133" s="82"/>
      <c r="BG133" s="81">
        <v>0</v>
      </c>
      <c r="BH133" s="81">
        <v>0</v>
      </c>
      <c r="BI133" s="81">
        <v>23.975999999999999</v>
      </c>
      <c r="BJ133" s="81">
        <v>0</v>
      </c>
      <c r="BK133" s="81">
        <v>21.233999999999998</v>
      </c>
      <c r="BL133" s="81">
        <v>0</v>
      </c>
      <c r="BM133" s="82"/>
      <c r="BN133" s="81">
        <v>0</v>
      </c>
      <c r="BO133" s="81">
        <v>0</v>
      </c>
      <c r="BP133" s="81">
        <v>4</v>
      </c>
      <c r="BQ133" s="81">
        <v>0</v>
      </c>
      <c r="BR133" s="81">
        <v>4</v>
      </c>
      <c r="BS133" s="81">
        <v>0</v>
      </c>
      <c r="BT133"/>
      <c r="BU133" s="80">
        <v>45.21</v>
      </c>
      <c r="BV133" s="80">
        <v>0</v>
      </c>
      <c r="BW133" s="80">
        <v>0</v>
      </c>
      <c r="BX133" s="80">
        <v>0</v>
      </c>
      <c r="BY133" s="80">
        <v>0</v>
      </c>
      <c r="BZ133" s="80">
        <v>0</v>
      </c>
      <c r="CA133" s="80">
        <v>0</v>
      </c>
      <c r="CB133" s="80">
        <v>0</v>
      </c>
      <c r="CC133" s="80">
        <v>0</v>
      </c>
    </row>
    <row r="134" spans="1:81">
      <c r="A134" s="80" t="s">
        <v>1822</v>
      </c>
      <c r="B134" s="80">
        <v>471</v>
      </c>
      <c r="C134" s="80">
        <v>12</v>
      </c>
      <c r="D134" s="80">
        <v>28</v>
      </c>
      <c r="E134" s="80">
        <v>2015</v>
      </c>
      <c r="F134" s="80" t="s">
        <v>91</v>
      </c>
      <c r="G134" s="80" t="s">
        <v>1810</v>
      </c>
      <c r="H134" s="80" t="s">
        <v>1811</v>
      </c>
      <c r="I134" s="177"/>
      <c r="J134" s="81">
        <v>63.845166498776372</v>
      </c>
      <c r="K134" s="81">
        <v>5.194550525941759</v>
      </c>
      <c r="L134" s="81">
        <v>3.4079405945958863</v>
      </c>
      <c r="M134" s="81">
        <v>87.725029563911917</v>
      </c>
      <c r="N134" s="81">
        <v>68.68623519628305</v>
      </c>
      <c r="O134" s="81">
        <v>57.911256841365571</v>
      </c>
      <c r="P134" s="81">
        <v>39.38324380505815</v>
      </c>
      <c r="Q134" s="81">
        <v>3.6652800219885795</v>
      </c>
      <c r="R134" s="81">
        <v>0</v>
      </c>
      <c r="S134" s="81">
        <v>17.44362322752</v>
      </c>
      <c r="T134" s="82"/>
      <c r="U134" s="81">
        <v>12956216</v>
      </c>
      <c r="V134" s="81">
        <v>2114</v>
      </c>
      <c r="W134" s="81">
        <v>118</v>
      </c>
      <c r="X134" s="81">
        <v>17899</v>
      </c>
      <c r="Y134" s="81">
        <v>19316</v>
      </c>
      <c r="Z134" s="81">
        <v>33646</v>
      </c>
      <c r="AA134" s="81">
        <v>7837</v>
      </c>
      <c r="AB134" s="81">
        <v>50446</v>
      </c>
      <c r="AC134" s="81">
        <v>0</v>
      </c>
      <c r="AD134" s="81">
        <v>17.44362322752</v>
      </c>
      <c r="AE134" s="82"/>
      <c r="AF134" s="81">
        <v>96985230.376954958</v>
      </c>
      <c r="AG134" s="81">
        <v>3885886.6467461875</v>
      </c>
      <c r="AH134" s="81">
        <v>716038.556126924</v>
      </c>
      <c r="AI134" s="81">
        <v>114670130.74722382</v>
      </c>
      <c r="AJ134" s="81">
        <v>97033525.754995495</v>
      </c>
      <c r="AK134" s="81">
        <v>0</v>
      </c>
      <c r="AL134" s="81">
        <v>0</v>
      </c>
      <c r="AM134" s="81">
        <v>6913412.6869889172</v>
      </c>
      <c r="AN134" s="81">
        <v>0</v>
      </c>
      <c r="AO134" s="81">
        <v>0</v>
      </c>
      <c r="AP134" s="82"/>
      <c r="AQ134" s="81">
        <v>1157</v>
      </c>
      <c r="AR134" s="81">
        <v>213</v>
      </c>
      <c r="AS134" s="81">
        <v>0</v>
      </c>
      <c r="AT134" s="81">
        <v>2</v>
      </c>
      <c r="AU134" s="81">
        <v>0</v>
      </c>
      <c r="AV134" s="81">
        <v>0</v>
      </c>
      <c r="AW134" s="81" t="s">
        <v>564</v>
      </c>
      <c r="AX134" s="82"/>
      <c r="AY134" s="81">
        <v>5158.7</v>
      </c>
      <c r="AZ134" s="81">
        <v>6017.9</v>
      </c>
      <c r="BA134" s="81">
        <v>0</v>
      </c>
      <c r="BB134" s="81">
        <v>143</v>
      </c>
      <c r="BC134" s="81">
        <v>0</v>
      </c>
      <c r="BD134" s="81">
        <v>0</v>
      </c>
      <c r="BE134" s="81" t="s">
        <v>564</v>
      </c>
      <c r="BF134" s="82"/>
      <c r="BG134" s="81">
        <v>0</v>
      </c>
      <c r="BH134" s="81">
        <v>0</v>
      </c>
      <c r="BI134" s="81">
        <v>26.827999999999999</v>
      </c>
      <c r="BJ134" s="81">
        <v>0</v>
      </c>
      <c r="BK134" s="81">
        <v>12.477</v>
      </c>
      <c r="BL134" s="81">
        <v>0</v>
      </c>
      <c r="BM134" s="82"/>
      <c r="BN134" s="81">
        <v>0</v>
      </c>
      <c r="BO134" s="81">
        <v>0</v>
      </c>
      <c r="BP134" s="81">
        <v>4</v>
      </c>
      <c r="BQ134" s="81">
        <v>0</v>
      </c>
      <c r="BR134" s="81">
        <v>3</v>
      </c>
      <c r="BS134" s="81">
        <v>0</v>
      </c>
      <c r="BT134"/>
      <c r="BU134" s="80">
        <v>39.305</v>
      </c>
      <c r="BV134" s="80">
        <v>0</v>
      </c>
      <c r="BW134" s="80">
        <v>0</v>
      </c>
      <c r="BX134" s="80">
        <v>0</v>
      </c>
      <c r="BY134" s="80">
        <v>0</v>
      </c>
      <c r="BZ134" s="80">
        <v>0</v>
      </c>
      <c r="CA134" s="80">
        <v>0</v>
      </c>
      <c r="CB134" s="80">
        <v>0</v>
      </c>
      <c r="CC134" s="80">
        <v>0</v>
      </c>
    </row>
    <row r="135" spans="1:81">
      <c r="A135" s="80" t="s">
        <v>1823</v>
      </c>
      <c r="B135" s="80">
        <v>472</v>
      </c>
      <c r="C135" s="80">
        <v>13</v>
      </c>
      <c r="D135" s="80">
        <v>28</v>
      </c>
      <c r="E135" s="80">
        <v>2016</v>
      </c>
      <c r="F135" s="80" t="s">
        <v>92</v>
      </c>
      <c r="G135" s="80" t="s">
        <v>1810</v>
      </c>
      <c r="H135" s="80" t="s">
        <v>1811</v>
      </c>
      <c r="I135" s="177"/>
      <c r="J135" s="81">
        <v>57.15977553101272</v>
      </c>
      <c r="K135" s="81">
        <v>5.6816835923853315</v>
      </c>
      <c r="L135" s="81">
        <v>3.9604220489264841</v>
      </c>
      <c r="M135" s="81">
        <v>74.504248139683511</v>
      </c>
      <c r="N135" s="81">
        <v>64.495596968292276</v>
      </c>
      <c r="O135" s="81">
        <v>57.3440379119086</v>
      </c>
      <c r="P135" s="81">
        <v>39.209886007869997</v>
      </c>
      <c r="Q135" s="81">
        <v>3.5348504658464641</v>
      </c>
      <c r="R135" s="81">
        <v>0</v>
      </c>
      <c r="S135" s="81">
        <v>14.609108268859996</v>
      </c>
      <c r="T135" s="82"/>
      <c r="U135" s="81">
        <v>11084825</v>
      </c>
      <c r="V135" s="81">
        <v>2114</v>
      </c>
      <c r="W135" s="81">
        <v>118</v>
      </c>
      <c r="X135" s="81">
        <v>17899</v>
      </c>
      <c r="Y135" s="81">
        <v>19481</v>
      </c>
      <c r="Z135" s="81">
        <v>33726</v>
      </c>
      <c r="AA135" s="81">
        <v>8070</v>
      </c>
      <c r="AB135" s="81">
        <v>50046</v>
      </c>
      <c r="AC135" s="81">
        <v>0</v>
      </c>
      <c r="AD135" s="81">
        <v>14.60910826886</v>
      </c>
      <c r="AE135" s="82"/>
      <c r="AF135" s="81">
        <v>86004692.598819271</v>
      </c>
      <c r="AG135" s="81">
        <v>4268404.0783814276</v>
      </c>
      <c r="AH135" s="81">
        <v>678201.63640074758</v>
      </c>
      <c r="AI135" s="81">
        <v>114611097.0768404</v>
      </c>
      <c r="AJ135" s="81">
        <v>89076932.04464677</v>
      </c>
      <c r="AK135" s="81">
        <v>0</v>
      </c>
      <c r="AL135" s="81">
        <v>0</v>
      </c>
      <c r="AM135" s="81">
        <v>6863922.8197881104</v>
      </c>
      <c r="AN135" s="81">
        <v>0</v>
      </c>
      <c r="AO135" s="81">
        <v>0</v>
      </c>
      <c r="AP135" s="82"/>
      <c r="AQ135" s="81">
        <v>1235</v>
      </c>
      <c r="AR135" s="81">
        <v>252</v>
      </c>
      <c r="AS135" s="81">
        <v>0</v>
      </c>
      <c r="AT135" s="81">
        <v>2</v>
      </c>
      <c r="AU135" s="81">
        <v>0</v>
      </c>
      <c r="AV135" s="81">
        <v>0</v>
      </c>
      <c r="AW135" s="81" t="s">
        <v>564</v>
      </c>
      <c r="AX135" s="82"/>
      <c r="AY135" s="81">
        <v>5568.8</v>
      </c>
      <c r="AZ135" s="81">
        <v>7330.4</v>
      </c>
      <c r="BA135" s="81">
        <v>0</v>
      </c>
      <c r="BB135" s="81">
        <v>143</v>
      </c>
      <c r="BC135" s="81">
        <v>0</v>
      </c>
      <c r="BD135" s="81">
        <v>0</v>
      </c>
      <c r="BE135" s="81" t="s">
        <v>564</v>
      </c>
      <c r="BF135" s="82"/>
      <c r="BG135" s="81">
        <v>0</v>
      </c>
      <c r="BH135" s="81">
        <v>0</v>
      </c>
      <c r="BI135" s="81">
        <v>21.876000000000001</v>
      </c>
      <c r="BJ135" s="81">
        <v>0</v>
      </c>
      <c r="BK135" s="81">
        <v>20.048999999999999</v>
      </c>
      <c r="BL135" s="81">
        <v>0</v>
      </c>
      <c r="BM135" s="82"/>
      <c r="BN135" s="81">
        <v>0</v>
      </c>
      <c r="BO135" s="81">
        <v>0</v>
      </c>
      <c r="BP135" s="81">
        <v>3</v>
      </c>
      <c r="BQ135" s="81">
        <v>0</v>
      </c>
      <c r="BR135" s="81">
        <v>4</v>
      </c>
      <c r="BS135" s="81">
        <v>0</v>
      </c>
      <c r="BT135"/>
      <c r="BU135" s="80">
        <v>41.924999999999997</v>
      </c>
      <c r="BV135" s="80">
        <v>0</v>
      </c>
      <c r="BW135" s="80">
        <v>0</v>
      </c>
      <c r="BX135" s="80">
        <v>0</v>
      </c>
      <c r="BY135" s="80">
        <v>0</v>
      </c>
      <c r="BZ135" s="80">
        <v>0</v>
      </c>
      <c r="CA135" s="80">
        <v>0</v>
      </c>
      <c r="CB135" s="80">
        <v>0</v>
      </c>
      <c r="CC135" s="80">
        <v>0</v>
      </c>
    </row>
    <row r="136" spans="1:81">
      <c r="A136" s="80" t="s">
        <v>1824</v>
      </c>
      <c r="B136" s="80">
        <v>473</v>
      </c>
      <c r="C136" s="80">
        <v>14</v>
      </c>
      <c r="D136" s="80">
        <v>28</v>
      </c>
      <c r="E136" s="80">
        <v>2017</v>
      </c>
      <c r="F136" s="80" t="s">
        <v>71</v>
      </c>
      <c r="G136" s="80" t="s">
        <v>1810</v>
      </c>
      <c r="H136" s="80" t="s">
        <v>1811</v>
      </c>
      <c r="I136" s="177"/>
      <c r="J136" s="81">
        <v>44.654430848329298</v>
      </c>
      <c r="K136" s="81">
        <v>5.6876612874186616</v>
      </c>
      <c r="L136" s="81">
        <v>3.6921405187909291</v>
      </c>
      <c r="M136" s="81">
        <v>75.302111274574116</v>
      </c>
      <c r="N136" s="81">
        <v>70.433680403151854</v>
      </c>
      <c r="O136" s="81">
        <v>56.88332319504233</v>
      </c>
      <c r="P136" s="81">
        <v>38.739419972737061</v>
      </c>
      <c r="Q136" s="81">
        <v>3.387576078408574</v>
      </c>
      <c r="R136" s="81">
        <v>0</v>
      </c>
      <c r="S136" s="81">
        <v>14.194603508799998</v>
      </c>
      <c r="T136" s="82"/>
      <c r="U136" s="81">
        <v>10312389</v>
      </c>
      <c r="V136" s="81">
        <v>2114</v>
      </c>
      <c r="W136" s="81">
        <v>118</v>
      </c>
      <c r="X136" s="81">
        <v>17899</v>
      </c>
      <c r="Y136" s="81">
        <v>19700</v>
      </c>
      <c r="Z136" s="81">
        <v>34010</v>
      </c>
      <c r="AA136" s="81">
        <v>8024</v>
      </c>
      <c r="AB136" s="81">
        <v>49598</v>
      </c>
      <c r="AC136" s="81">
        <v>0</v>
      </c>
      <c r="AD136" s="81">
        <v>14.1946035088</v>
      </c>
      <c r="AE136" s="82"/>
      <c r="AF136" s="81">
        <v>70076394.877263829</v>
      </c>
      <c r="AG136" s="81">
        <v>4336725.9778781841</v>
      </c>
      <c r="AH136" s="81">
        <v>811359.82639841596</v>
      </c>
      <c r="AI136" s="81">
        <v>119056282.13797911</v>
      </c>
      <c r="AJ136" s="81">
        <v>98749255.607958794</v>
      </c>
      <c r="AK136" s="81">
        <v>0</v>
      </c>
      <c r="AL136" s="81">
        <v>0</v>
      </c>
      <c r="AM136" s="81">
        <v>6813122.6221369328</v>
      </c>
      <c r="AN136" s="81">
        <v>0</v>
      </c>
      <c r="AO136" s="81">
        <v>0</v>
      </c>
      <c r="AP136" s="82"/>
      <c r="AQ136" s="81">
        <v>1301</v>
      </c>
      <c r="AR136" s="81">
        <v>271</v>
      </c>
      <c r="AS136" s="81">
        <v>0</v>
      </c>
      <c r="AT136" s="81">
        <v>2</v>
      </c>
      <c r="AU136" s="81">
        <v>0</v>
      </c>
      <c r="AV136" s="81">
        <v>0</v>
      </c>
      <c r="AW136" s="81" t="s">
        <v>564</v>
      </c>
      <c r="AX136" s="82"/>
      <c r="AY136" s="81">
        <v>5921.1</v>
      </c>
      <c r="AZ136" s="81">
        <v>9231.0999999999985</v>
      </c>
      <c r="BA136" s="81">
        <v>0</v>
      </c>
      <c r="BB136" s="81">
        <v>143</v>
      </c>
      <c r="BC136" s="81">
        <v>0</v>
      </c>
      <c r="BD136" s="81">
        <v>0</v>
      </c>
      <c r="BE136" s="81" t="s">
        <v>564</v>
      </c>
      <c r="BF136" s="82"/>
      <c r="BG136" s="81">
        <v>0</v>
      </c>
      <c r="BH136" s="81">
        <v>0</v>
      </c>
      <c r="BI136" s="81">
        <v>23.766999999999999</v>
      </c>
      <c r="BJ136" s="81">
        <v>0</v>
      </c>
      <c r="BK136" s="81">
        <v>20.408999999999999</v>
      </c>
      <c r="BL136" s="81">
        <v>0</v>
      </c>
      <c r="BM136" s="82"/>
      <c r="BN136" s="81">
        <v>0</v>
      </c>
      <c r="BO136" s="81">
        <v>0</v>
      </c>
      <c r="BP136" s="81">
        <v>4</v>
      </c>
      <c r="BQ136" s="81">
        <v>0</v>
      </c>
      <c r="BR136" s="81">
        <v>4</v>
      </c>
      <c r="BS136" s="81">
        <v>0</v>
      </c>
      <c r="BT136"/>
      <c r="BU136" s="80">
        <v>44.176000000000002</v>
      </c>
      <c r="BV136" s="80">
        <v>0</v>
      </c>
      <c r="BW136" s="80">
        <v>0</v>
      </c>
      <c r="BX136" s="80">
        <v>0</v>
      </c>
      <c r="BY136" s="80">
        <v>0</v>
      </c>
      <c r="BZ136" s="80">
        <v>0</v>
      </c>
      <c r="CA136" s="80">
        <v>0</v>
      </c>
      <c r="CB136" s="80">
        <v>0</v>
      </c>
      <c r="CC136" s="80">
        <v>0</v>
      </c>
    </row>
    <row r="137" spans="1:81">
      <c r="A137" s="80" t="s">
        <v>1825</v>
      </c>
      <c r="B137" s="80">
        <v>474</v>
      </c>
      <c r="C137" s="80">
        <v>15</v>
      </c>
      <c r="D137" s="80">
        <v>28</v>
      </c>
      <c r="E137" s="80">
        <v>2018</v>
      </c>
      <c r="F137" s="80" t="s">
        <v>93</v>
      </c>
      <c r="G137" s="80" t="s">
        <v>1810</v>
      </c>
      <c r="H137" s="80" t="s">
        <v>1811</v>
      </c>
      <c r="I137" s="177"/>
      <c r="J137" s="81">
        <v>53.825335787022659</v>
      </c>
      <c r="K137" s="81">
        <v>5.4304216464891244</v>
      </c>
      <c r="L137" s="81">
        <v>3.2672077558673043</v>
      </c>
      <c r="M137" s="81">
        <v>69.993425826485904</v>
      </c>
      <c r="N137" s="81">
        <v>65.445969557149624</v>
      </c>
      <c r="O137" s="81">
        <v>56.213402703499369</v>
      </c>
      <c r="P137" s="81">
        <v>38.415937098449135</v>
      </c>
      <c r="Q137" s="81">
        <v>3.1151055988237961</v>
      </c>
      <c r="R137" s="81">
        <v>0</v>
      </c>
      <c r="S137" s="81">
        <v>13.199776899</v>
      </c>
      <c r="T137" s="82"/>
      <c r="U137" s="81">
        <v>12617120</v>
      </c>
      <c r="V137" s="81">
        <v>2114</v>
      </c>
      <c r="W137" s="81">
        <v>118</v>
      </c>
      <c r="X137" s="81">
        <v>17899</v>
      </c>
      <c r="Y137" s="81">
        <v>19851</v>
      </c>
      <c r="Z137" s="81">
        <v>34253</v>
      </c>
      <c r="AA137" s="81">
        <v>8037</v>
      </c>
      <c r="AB137" s="81">
        <v>49150</v>
      </c>
      <c r="AC137" s="81">
        <v>0</v>
      </c>
      <c r="AD137" s="81">
        <v>13.199776899</v>
      </c>
      <c r="AE137" s="82"/>
      <c r="AF137" s="81">
        <v>82343899.242791951</v>
      </c>
      <c r="AG137" s="81">
        <v>3913750.8181619169</v>
      </c>
      <c r="AH137" s="81">
        <v>758243.91576391342</v>
      </c>
      <c r="AI137" s="81">
        <v>109283800.81952059</v>
      </c>
      <c r="AJ137" s="81">
        <v>93792819.648461089</v>
      </c>
      <c r="AK137" s="81">
        <v>0</v>
      </c>
      <c r="AL137" s="81">
        <v>0</v>
      </c>
      <c r="AM137" s="81">
        <v>6765552.0914775413</v>
      </c>
      <c r="AN137" s="81">
        <v>0</v>
      </c>
      <c r="AO137" s="81">
        <v>0</v>
      </c>
      <c r="AP137" s="82"/>
      <c r="AQ137" s="81">
        <v>1379</v>
      </c>
      <c r="AR137" s="81">
        <v>299</v>
      </c>
      <c r="AS137" s="81">
        <v>0</v>
      </c>
      <c r="AT137" s="81">
        <v>2</v>
      </c>
      <c r="AU137" s="81">
        <v>0</v>
      </c>
      <c r="AV137" s="81">
        <v>0</v>
      </c>
      <c r="AW137" s="81" t="s">
        <v>564</v>
      </c>
      <c r="AX137" s="82"/>
      <c r="AY137" s="81">
        <v>6324</v>
      </c>
      <c r="AZ137" s="81">
        <v>9926.7000000000007</v>
      </c>
      <c r="BA137" s="81">
        <v>0</v>
      </c>
      <c r="BB137" s="81">
        <v>143</v>
      </c>
      <c r="BC137" s="81">
        <v>0</v>
      </c>
      <c r="BD137" s="81">
        <v>0</v>
      </c>
      <c r="BE137" s="81" t="s">
        <v>564</v>
      </c>
      <c r="BF137" s="82"/>
      <c r="BG137" s="81">
        <v>0</v>
      </c>
      <c r="BH137" s="81">
        <v>0</v>
      </c>
      <c r="BI137" s="81">
        <v>22.408000000000001</v>
      </c>
      <c r="BJ137" s="81">
        <v>0</v>
      </c>
      <c r="BK137" s="81">
        <v>20.079999999999998</v>
      </c>
      <c r="BL137" s="81">
        <v>0</v>
      </c>
      <c r="BM137" s="82"/>
      <c r="BN137" s="81">
        <v>0</v>
      </c>
      <c r="BO137" s="81">
        <v>0</v>
      </c>
      <c r="BP137" s="81">
        <v>4</v>
      </c>
      <c r="BQ137" s="81">
        <v>0</v>
      </c>
      <c r="BR137" s="81">
        <v>4</v>
      </c>
      <c r="BS137" s="81">
        <v>0</v>
      </c>
      <c r="BT137"/>
      <c r="BU137" s="80">
        <v>42.488</v>
      </c>
      <c r="BV137" s="80">
        <v>0</v>
      </c>
      <c r="BW137" s="80">
        <v>0</v>
      </c>
      <c r="BX137" s="80">
        <v>0</v>
      </c>
      <c r="BY137" s="80">
        <v>0</v>
      </c>
      <c r="BZ137" s="80">
        <v>0</v>
      </c>
      <c r="CA137" s="80">
        <v>0</v>
      </c>
      <c r="CB137" s="80">
        <v>0</v>
      </c>
      <c r="CC137" s="80">
        <v>0</v>
      </c>
    </row>
    <row r="138" spans="1:81">
      <c r="A138" s="80" t="s">
        <v>1826</v>
      </c>
      <c r="B138" s="80">
        <v>475</v>
      </c>
      <c r="C138" s="80">
        <v>16</v>
      </c>
      <c r="D138" s="80">
        <v>28</v>
      </c>
      <c r="E138" s="80">
        <v>2019</v>
      </c>
      <c r="F138" s="80" t="s">
        <v>73</v>
      </c>
      <c r="G138" s="80" t="s">
        <v>1810</v>
      </c>
      <c r="H138" s="80" t="s">
        <v>1811</v>
      </c>
      <c r="I138" s="177"/>
      <c r="J138" s="81">
        <v>53.87243219816731</v>
      </c>
      <c r="K138" s="81">
        <v>4.8992549421975724</v>
      </c>
      <c r="L138" s="81">
        <v>3.2933918562833062</v>
      </c>
      <c r="M138" s="81">
        <v>68.03104406883449</v>
      </c>
      <c r="N138" s="81">
        <v>57.151739179801879</v>
      </c>
      <c r="O138" s="81">
        <v>54.62820568142768</v>
      </c>
      <c r="P138" s="81">
        <v>36.832230697742673</v>
      </c>
      <c r="Q138" s="81">
        <v>2.997813014352058</v>
      </c>
      <c r="R138" s="81">
        <v>0</v>
      </c>
      <c r="S138" s="81">
        <v>14.784902943299997</v>
      </c>
      <c r="T138" s="82"/>
      <c r="U138" s="81">
        <v>12645967</v>
      </c>
      <c r="V138" s="81">
        <v>2114</v>
      </c>
      <c r="W138" s="81">
        <v>118</v>
      </c>
      <c r="X138" s="81">
        <v>17899</v>
      </c>
      <c r="Y138" s="81">
        <v>19828</v>
      </c>
      <c r="Z138" s="81">
        <v>34201</v>
      </c>
      <c r="AA138" s="81">
        <v>7648</v>
      </c>
      <c r="AB138" s="81">
        <v>48580</v>
      </c>
      <c r="AC138" s="81">
        <v>0</v>
      </c>
      <c r="AD138" s="81">
        <v>14.784902943300001</v>
      </c>
      <c r="AE138" s="82"/>
      <c r="AF138" s="81">
        <v>84587077.98427175</v>
      </c>
      <c r="AG138" s="81">
        <v>3660040.9252740918</v>
      </c>
      <c r="AH138" s="81">
        <v>807655.61284599709</v>
      </c>
      <c r="AI138" s="81">
        <v>109435411.1738576</v>
      </c>
      <c r="AJ138" s="81">
        <v>80720228.259665221</v>
      </c>
      <c r="AK138" s="81">
        <v>0</v>
      </c>
      <c r="AL138" s="81">
        <v>0</v>
      </c>
      <c r="AM138" s="81">
        <v>6616230.2899557995</v>
      </c>
      <c r="AN138" s="81">
        <v>0</v>
      </c>
      <c r="AO138" s="81">
        <v>0</v>
      </c>
      <c r="AP138" s="82"/>
      <c r="AQ138" s="81">
        <v>1469</v>
      </c>
      <c r="AR138" s="81">
        <v>330</v>
      </c>
      <c r="AS138" s="81">
        <v>0</v>
      </c>
      <c r="AT138" s="81">
        <v>2</v>
      </c>
      <c r="AU138" s="81">
        <v>0</v>
      </c>
      <c r="AV138" s="81">
        <v>0</v>
      </c>
      <c r="AW138" s="81" t="s">
        <v>564</v>
      </c>
      <c r="AX138" s="82"/>
      <c r="AY138" s="81">
        <v>6877.1000000000022</v>
      </c>
      <c r="AZ138" s="81">
        <v>12401.8</v>
      </c>
      <c r="BA138" s="81">
        <v>0</v>
      </c>
      <c r="BB138" s="81">
        <v>143</v>
      </c>
      <c r="BC138" s="81">
        <v>0</v>
      </c>
      <c r="BD138" s="81">
        <v>0</v>
      </c>
      <c r="BE138" s="81" t="s">
        <v>564</v>
      </c>
      <c r="BF138" s="82"/>
      <c r="BG138" s="81">
        <v>0</v>
      </c>
      <c r="BH138" s="81">
        <v>0</v>
      </c>
      <c r="BI138" s="81">
        <v>14.856999999999999</v>
      </c>
      <c r="BJ138" s="81">
        <v>0</v>
      </c>
      <c r="BK138" s="81">
        <v>19.305</v>
      </c>
      <c r="BL138" s="81">
        <v>0</v>
      </c>
      <c r="BM138" s="82"/>
      <c r="BN138" s="81">
        <v>0</v>
      </c>
      <c r="BO138" s="81">
        <v>0</v>
      </c>
      <c r="BP138" s="81">
        <v>4</v>
      </c>
      <c r="BQ138" s="81">
        <v>0</v>
      </c>
      <c r="BR138" s="81">
        <v>4</v>
      </c>
      <c r="BS138" s="81">
        <v>0</v>
      </c>
      <c r="BT138"/>
      <c r="BU138" s="80">
        <v>34.161999999999999</v>
      </c>
      <c r="BV138" s="80">
        <v>0</v>
      </c>
      <c r="BW138" s="80">
        <v>0</v>
      </c>
      <c r="BX138" s="80">
        <v>0</v>
      </c>
      <c r="BY138" s="80">
        <v>0</v>
      </c>
      <c r="BZ138" s="80">
        <v>0</v>
      </c>
      <c r="CA138" s="80">
        <v>0</v>
      </c>
      <c r="CB138" s="80">
        <v>0</v>
      </c>
      <c r="CC138" s="80">
        <v>0</v>
      </c>
    </row>
    <row r="139" spans="1:81">
      <c r="A139" s="80" t="s">
        <v>1827</v>
      </c>
      <c r="B139" s="80">
        <v>476</v>
      </c>
      <c r="C139" s="80">
        <v>17</v>
      </c>
      <c r="D139" s="80">
        <v>28</v>
      </c>
      <c r="E139" s="80">
        <v>2020</v>
      </c>
      <c r="F139" s="80" t="s">
        <v>218</v>
      </c>
      <c r="G139" s="80" t="s">
        <v>1810</v>
      </c>
      <c r="H139" s="80" t="s">
        <v>1811</v>
      </c>
      <c r="I139" s="177"/>
      <c r="J139" s="81">
        <v>43.375788711207058</v>
      </c>
      <c r="K139" s="81">
        <v>5.6646526782181894</v>
      </c>
      <c r="L139" s="81">
        <v>2.7192766166208577</v>
      </c>
      <c r="M139" s="81">
        <v>69.792581900054586</v>
      </c>
      <c r="N139" s="81">
        <v>56.775362729913915</v>
      </c>
      <c r="O139" s="81">
        <v>47.857839849166311</v>
      </c>
      <c r="P139" s="81">
        <v>35.305547707106498</v>
      </c>
      <c r="Q139" s="81">
        <v>2.8410224708080585</v>
      </c>
      <c r="R139" s="81">
        <v>0</v>
      </c>
      <c r="S139" s="81">
        <v>12.156126002100001</v>
      </c>
      <c r="T139" s="82"/>
      <c r="U139" s="81">
        <v>10831533</v>
      </c>
      <c r="V139" s="81">
        <v>2116</v>
      </c>
      <c r="W139" s="81">
        <v>108</v>
      </c>
      <c r="X139" s="81">
        <v>18762</v>
      </c>
      <c r="Y139" s="81">
        <v>20022</v>
      </c>
      <c r="Z139" s="81">
        <v>34198</v>
      </c>
      <c r="AA139" s="81">
        <v>7965</v>
      </c>
      <c r="AB139" s="81">
        <v>48183</v>
      </c>
      <c r="AC139" s="81">
        <v>0</v>
      </c>
      <c r="AD139" s="81">
        <v>12.156126002100001</v>
      </c>
      <c r="AE139" s="82"/>
      <c r="AF139" s="81">
        <v>70103187.133560225</v>
      </c>
      <c r="AG139" s="81">
        <v>4336008.3171530413</v>
      </c>
      <c r="AH139" s="81">
        <v>706516.02151526546</v>
      </c>
      <c r="AI139" s="81">
        <v>114403334.97857416</v>
      </c>
      <c r="AJ139" s="81">
        <v>82778206.224529088</v>
      </c>
      <c r="AK139" s="81"/>
      <c r="AL139" s="81"/>
      <c r="AM139" s="81">
        <v>6288416.8242952833</v>
      </c>
      <c r="AN139" s="81"/>
      <c r="AO139" s="81"/>
      <c r="AP139" s="82"/>
      <c r="AQ139" s="81">
        <v>1543</v>
      </c>
      <c r="AR139" s="81">
        <v>340</v>
      </c>
      <c r="AS139" s="81">
        <v>0</v>
      </c>
      <c r="AT139" s="81">
        <v>2</v>
      </c>
      <c r="AU139" s="81">
        <v>0</v>
      </c>
      <c r="AV139" s="81">
        <v>0</v>
      </c>
      <c r="AW139" s="81">
        <v>0</v>
      </c>
      <c r="AX139" s="82"/>
      <c r="AY139" s="81">
        <v>7392.1999999999989</v>
      </c>
      <c r="AZ139" s="81">
        <v>12705.2</v>
      </c>
      <c r="BA139" s="81">
        <v>0</v>
      </c>
      <c r="BB139" s="81">
        <v>143</v>
      </c>
      <c r="BC139" s="81">
        <v>0</v>
      </c>
      <c r="BD139" s="81">
        <v>0</v>
      </c>
      <c r="BE139" s="81">
        <v>0</v>
      </c>
      <c r="BF139" s="82"/>
      <c r="BG139" s="81">
        <v>0</v>
      </c>
      <c r="BH139" s="81">
        <v>0</v>
      </c>
      <c r="BI139" s="81">
        <v>24.776</v>
      </c>
      <c r="BJ139" s="81">
        <v>0</v>
      </c>
      <c r="BK139" s="81">
        <v>13.433</v>
      </c>
      <c r="BL139" s="81">
        <v>0</v>
      </c>
      <c r="BM139" s="82"/>
      <c r="BN139" s="81">
        <v>0</v>
      </c>
      <c r="BO139" s="81">
        <v>0</v>
      </c>
      <c r="BP139" s="81">
        <v>4</v>
      </c>
      <c r="BQ139" s="81">
        <v>0</v>
      </c>
      <c r="BR139" s="81">
        <v>4</v>
      </c>
      <c r="BS139" s="81">
        <v>0</v>
      </c>
      <c r="BT139"/>
      <c r="BU139" s="80">
        <v>38.209000000000003</v>
      </c>
      <c r="BV139" s="80">
        <v>0</v>
      </c>
      <c r="BW139" s="80">
        <v>0</v>
      </c>
      <c r="BX139" s="80">
        <v>0</v>
      </c>
      <c r="BY139" s="80">
        <v>0</v>
      </c>
      <c r="BZ139" s="80">
        <v>0</v>
      </c>
      <c r="CA139" s="80">
        <v>0</v>
      </c>
      <c r="CB139" s="80">
        <v>0</v>
      </c>
      <c r="CC139" s="80">
        <v>0</v>
      </c>
    </row>
    <row r="140" spans="1:81">
      <c r="A140" s="80" t="s">
        <v>1828</v>
      </c>
      <c r="B140" s="80">
        <v>476</v>
      </c>
      <c r="C140" s="80">
        <v>18</v>
      </c>
      <c r="D140" s="80">
        <v>28</v>
      </c>
      <c r="E140" s="80">
        <v>2021</v>
      </c>
      <c r="F140" s="80" t="s">
        <v>75</v>
      </c>
      <c r="G140" s="174" t="s">
        <v>1810</v>
      </c>
      <c r="H140" s="80" t="s">
        <v>1811</v>
      </c>
      <c r="I140" s="177"/>
      <c r="J140" s="81">
        <v>40.675204307025993</v>
      </c>
      <c r="K140" s="81">
        <v>5.9264874499449158</v>
      </c>
      <c r="L140" s="81">
        <v>2.4670875019363767</v>
      </c>
      <c r="M140" s="81">
        <v>77.787552826162596</v>
      </c>
      <c r="N140" s="81">
        <v>54.170149666160491</v>
      </c>
      <c r="O140" s="81">
        <v>46.434632118853337</v>
      </c>
      <c r="P140" s="81">
        <v>36.31233708321534</v>
      </c>
      <c r="Q140" s="81">
        <v>2.8489215731694286</v>
      </c>
      <c r="R140" s="81">
        <v>0</v>
      </c>
      <c r="S140" s="81">
        <v>15.72146708208</v>
      </c>
      <c r="T140" s="82"/>
      <c r="U140" s="81">
        <v>10828511</v>
      </c>
      <c r="V140" s="81">
        <v>2116</v>
      </c>
      <c r="W140" s="81">
        <v>108</v>
      </c>
      <c r="X140" s="81">
        <v>18762</v>
      </c>
      <c r="Y140" s="81">
        <v>20169</v>
      </c>
      <c r="Z140" s="81">
        <v>34166</v>
      </c>
      <c r="AA140" s="81">
        <v>7989</v>
      </c>
      <c r="AB140" s="81">
        <v>47744</v>
      </c>
      <c r="AC140" s="81">
        <v>0</v>
      </c>
      <c r="AD140" s="81">
        <v>15.72146708208</v>
      </c>
      <c r="AE140" s="82"/>
      <c r="AF140" s="81">
        <v>65439026.000608847</v>
      </c>
      <c r="AG140" s="81">
        <v>4194177.549022153</v>
      </c>
      <c r="AH140" s="81">
        <v>620002.01113901276</v>
      </c>
      <c r="AI140" s="81">
        <v>126114474.9338603</v>
      </c>
      <c r="AJ140" s="81">
        <v>73327896.628176525</v>
      </c>
      <c r="AK140" s="81">
        <v>0</v>
      </c>
      <c r="AL140" s="81">
        <v>0</v>
      </c>
      <c r="AM140" s="81">
        <v>6267063.0594957424</v>
      </c>
      <c r="AN140" s="81">
        <v>0</v>
      </c>
      <c r="AO140" s="81">
        <v>0</v>
      </c>
      <c r="AP140" s="82"/>
      <c r="AQ140" s="81">
        <v>1632</v>
      </c>
      <c r="AR140" s="81">
        <v>341</v>
      </c>
      <c r="AS140" s="81">
        <v>0</v>
      </c>
      <c r="AT140" s="81">
        <v>2</v>
      </c>
      <c r="AU140" s="81">
        <v>0</v>
      </c>
      <c r="AV140" s="81">
        <v>0</v>
      </c>
      <c r="AW140" s="81"/>
      <c r="AX140" s="82"/>
      <c r="AY140" s="81">
        <v>7974.0999999999967</v>
      </c>
      <c r="AZ140" s="81">
        <v>12754.7</v>
      </c>
      <c r="BA140" s="81">
        <v>0</v>
      </c>
      <c r="BB140" s="81">
        <v>143</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1829</v>
      </c>
      <c r="B141" s="80">
        <v>476</v>
      </c>
      <c r="C141" s="80">
        <v>19</v>
      </c>
      <c r="D141" s="80">
        <v>28</v>
      </c>
      <c r="E141" s="80">
        <v>2022</v>
      </c>
      <c r="F141" s="80" t="s">
        <v>568</v>
      </c>
      <c r="G141" s="174" t="s">
        <v>1810</v>
      </c>
      <c r="H141" s="80" t="s">
        <v>1811</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1735</v>
      </c>
      <c r="AR141" s="81">
        <v>341</v>
      </c>
      <c r="AS141" s="81">
        <v>0</v>
      </c>
      <c r="AT141" s="81">
        <v>2</v>
      </c>
      <c r="AU141" s="81">
        <v>0</v>
      </c>
      <c r="AV141" s="81">
        <v>0</v>
      </c>
      <c r="AW141" s="81"/>
      <c r="AX141" s="82"/>
      <c r="AY141" s="81">
        <v>8732.8999999999869</v>
      </c>
      <c r="AZ141" s="81">
        <v>12754.699999999995</v>
      </c>
      <c r="BA141" s="81">
        <v>0</v>
      </c>
      <c r="BB141" s="81">
        <v>143</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1830</v>
      </c>
      <c r="B142" s="80">
        <v>273</v>
      </c>
      <c r="C142" s="80">
        <v>1</v>
      </c>
      <c r="D142" s="80">
        <v>17</v>
      </c>
      <c r="E142" s="80">
        <v>1990</v>
      </c>
      <c r="F142" s="80" t="s">
        <v>562</v>
      </c>
      <c r="G142" s="80" t="s">
        <v>1831</v>
      </c>
      <c r="H142" s="80" t="s">
        <v>1832</v>
      </c>
      <c r="I142" s="177"/>
      <c r="J142" s="81">
        <v>148.17140987664345</v>
      </c>
      <c r="K142" s="81">
        <v>19.644740673960907</v>
      </c>
      <c r="L142" s="81">
        <v>13.625743210970782</v>
      </c>
      <c r="M142" s="81">
        <v>31.137992019963519</v>
      </c>
      <c r="N142" s="81">
        <v>61.403028970648855</v>
      </c>
      <c r="O142" s="81">
        <v>39.974550323182314</v>
      </c>
      <c r="P142" s="81">
        <v>59.420678837269058</v>
      </c>
      <c r="Q142" s="81">
        <v>3.7747427369885607</v>
      </c>
      <c r="R142" s="81">
        <v>0</v>
      </c>
      <c r="S142" s="81">
        <v>4.5396377709254452</v>
      </c>
      <c r="T142" s="82"/>
      <c r="U142" s="81">
        <v>11288550</v>
      </c>
      <c r="V142" s="81">
        <v>3474</v>
      </c>
      <c r="W142" s="81">
        <v>148</v>
      </c>
      <c r="X142" s="81">
        <v>12517</v>
      </c>
      <c r="Y142" s="81">
        <v>15769</v>
      </c>
      <c r="Z142" s="81">
        <v>16442</v>
      </c>
      <c r="AA142" s="81">
        <v>14428</v>
      </c>
      <c r="AB142" s="81">
        <v>61289</v>
      </c>
      <c r="AC142" s="81">
        <v>0</v>
      </c>
      <c r="AD142" s="81">
        <v>4.5396377709254452</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1833</v>
      </c>
      <c r="B143" s="80">
        <v>274</v>
      </c>
      <c r="C143" s="80">
        <v>2</v>
      </c>
      <c r="D143" s="80">
        <v>17</v>
      </c>
      <c r="E143" s="80">
        <v>2005</v>
      </c>
      <c r="F143" s="80" t="s">
        <v>565</v>
      </c>
      <c r="G143" s="80" t="s">
        <v>1831</v>
      </c>
      <c r="H143" s="80" t="s">
        <v>1832</v>
      </c>
      <c r="I143" s="177"/>
      <c r="J143" s="81">
        <v>139.28505949324631</v>
      </c>
      <c r="K143" s="81">
        <v>13.090899453083782</v>
      </c>
      <c r="L143" s="81">
        <v>37.190241880225521</v>
      </c>
      <c r="M143" s="81">
        <v>61.752657977060991</v>
      </c>
      <c r="N143" s="81">
        <v>90.299292217320385</v>
      </c>
      <c r="O143" s="81">
        <v>63.941534715542453</v>
      </c>
      <c r="P143" s="81">
        <v>50.965504653926828</v>
      </c>
      <c r="Q143" s="81">
        <v>3.4309035465067859</v>
      </c>
      <c r="R143" s="81">
        <v>0</v>
      </c>
      <c r="S143" s="81">
        <v>8.2446810695573678</v>
      </c>
      <c r="T143" s="82"/>
      <c r="U143" s="81">
        <v>8607406</v>
      </c>
      <c r="V143" s="81">
        <v>2700</v>
      </c>
      <c r="W143" s="81">
        <v>438</v>
      </c>
      <c r="X143" s="81">
        <v>10403</v>
      </c>
      <c r="Y143" s="81">
        <v>17879</v>
      </c>
      <c r="Z143" s="81">
        <v>30434</v>
      </c>
      <c r="AA143" s="81">
        <v>10135</v>
      </c>
      <c r="AB143" s="81">
        <v>58235</v>
      </c>
      <c r="AC143" s="81">
        <v>0</v>
      </c>
      <c r="AD143" s="81">
        <v>8.2446810695573678</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1834</v>
      </c>
      <c r="B144" s="80">
        <v>275</v>
      </c>
      <c r="C144" s="80">
        <v>3</v>
      </c>
      <c r="D144" s="80">
        <v>17</v>
      </c>
      <c r="E144" s="80">
        <v>2006</v>
      </c>
      <c r="F144" s="80" t="s">
        <v>566</v>
      </c>
      <c r="G144" s="80" t="s">
        <v>1831</v>
      </c>
      <c r="H144" s="80" t="s">
        <v>1832</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1835</v>
      </c>
      <c r="B145" s="80">
        <v>276</v>
      </c>
      <c r="C145" s="80">
        <v>4</v>
      </c>
      <c r="D145" s="80">
        <v>17</v>
      </c>
      <c r="E145" s="80">
        <v>2007</v>
      </c>
      <c r="F145" s="80" t="s">
        <v>567</v>
      </c>
      <c r="G145" s="80" t="s">
        <v>1831</v>
      </c>
      <c r="H145" s="80" t="s">
        <v>1832</v>
      </c>
      <c r="I145" s="177"/>
      <c r="J145" s="81">
        <v>120.04209127812399</v>
      </c>
      <c r="K145" s="81">
        <v>8.2672768968707242</v>
      </c>
      <c r="L145" s="81">
        <v>26.737892921042189</v>
      </c>
      <c r="M145" s="81">
        <v>55.370659476533483</v>
      </c>
      <c r="N145" s="81">
        <v>82.43251239295607</v>
      </c>
      <c r="O145" s="81">
        <v>62.555669947823034</v>
      </c>
      <c r="P145" s="81">
        <v>50.365423410654721</v>
      </c>
      <c r="Q145" s="81">
        <v>3.5622654822235447</v>
      </c>
      <c r="R145" s="81">
        <v>0</v>
      </c>
      <c r="S145" s="81">
        <v>8.2445579732043761</v>
      </c>
      <c r="T145" s="82"/>
      <c r="U145" s="81">
        <v>9159477</v>
      </c>
      <c r="V145" s="81">
        <v>2492</v>
      </c>
      <c r="W145" s="81">
        <v>394</v>
      </c>
      <c r="X145" s="81">
        <v>11750</v>
      </c>
      <c r="Y145" s="81">
        <v>18045</v>
      </c>
      <c r="Z145" s="81">
        <v>30952</v>
      </c>
      <c r="AA145" s="81">
        <v>9863</v>
      </c>
      <c r="AB145" s="81">
        <v>57267</v>
      </c>
      <c r="AC145" s="81">
        <v>0</v>
      </c>
      <c r="AD145" s="81">
        <v>8.2445579732043761</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1836</v>
      </c>
      <c r="B146" s="80">
        <v>277</v>
      </c>
      <c r="C146" s="80">
        <v>5</v>
      </c>
      <c r="D146" s="80">
        <v>17</v>
      </c>
      <c r="E146" s="80">
        <v>2008</v>
      </c>
      <c r="F146" s="80" t="s">
        <v>84</v>
      </c>
      <c r="G146" s="80" t="s">
        <v>1831</v>
      </c>
      <c r="H146" s="80" t="s">
        <v>1832</v>
      </c>
      <c r="I146" s="177"/>
      <c r="J146" s="81">
        <v>114.52937269221799</v>
      </c>
      <c r="K146" s="81">
        <v>7.9046169679393001</v>
      </c>
      <c r="L146" s="81">
        <v>23.852096494752807</v>
      </c>
      <c r="M146" s="81">
        <v>56.905338637947146</v>
      </c>
      <c r="N146" s="81">
        <v>80.256923789347226</v>
      </c>
      <c r="O146" s="81">
        <v>60.789883438783647</v>
      </c>
      <c r="P146" s="81">
        <v>48.895135698005049</v>
      </c>
      <c r="Q146" s="81">
        <v>3.4671611561071383</v>
      </c>
      <c r="R146" s="81">
        <v>0</v>
      </c>
      <c r="S146" s="81">
        <v>8.5440189705668423</v>
      </c>
      <c r="T146" s="82"/>
      <c r="U146" s="81">
        <v>9484333</v>
      </c>
      <c r="V146" s="81">
        <v>2492</v>
      </c>
      <c r="W146" s="81">
        <v>394</v>
      </c>
      <c r="X146" s="81">
        <v>11750</v>
      </c>
      <c r="Y146" s="81">
        <v>18113</v>
      </c>
      <c r="Z146" s="81">
        <v>31134</v>
      </c>
      <c r="AA146" s="81">
        <v>9586</v>
      </c>
      <c r="AB146" s="81">
        <v>56654</v>
      </c>
      <c r="AC146" s="81">
        <v>0</v>
      </c>
      <c r="AD146" s="81">
        <v>8.5440189705668423</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1837</v>
      </c>
      <c r="B147" s="80">
        <v>278</v>
      </c>
      <c r="C147" s="80">
        <v>6</v>
      </c>
      <c r="D147" s="80">
        <v>17</v>
      </c>
      <c r="E147" s="80">
        <v>2009</v>
      </c>
      <c r="F147" s="80" t="s">
        <v>85</v>
      </c>
      <c r="G147" s="80" t="s">
        <v>1831</v>
      </c>
      <c r="H147" s="80" t="s">
        <v>1832</v>
      </c>
      <c r="I147" s="177"/>
      <c r="J147" s="81">
        <v>136.65301866275931</v>
      </c>
      <c r="K147" s="81">
        <v>6.3745597982165485</v>
      </c>
      <c r="L147" s="81">
        <v>18.84316308403703</v>
      </c>
      <c r="M147" s="81">
        <v>58.055182455286747</v>
      </c>
      <c r="N147" s="81">
        <v>81.147931236339147</v>
      </c>
      <c r="O147" s="81">
        <v>61.973266784339252</v>
      </c>
      <c r="P147" s="81">
        <v>46.564377864167732</v>
      </c>
      <c r="Q147" s="81">
        <v>3.2786334628538829</v>
      </c>
      <c r="R147" s="81">
        <v>0</v>
      </c>
      <c r="S147" s="81">
        <v>6.0198779145019357</v>
      </c>
      <c r="T147" s="82"/>
      <c r="U147" s="81">
        <v>9455181</v>
      </c>
      <c r="V147" s="81">
        <v>2401</v>
      </c>
      <c r="W147" s="81">
        <v>452</v>
      </c>
      <c r="X147" s="81">
        <v>12395</v>
      </c>
      <c r="Y147" s="81">
        <v>18199</v>
      </c>
      <c r="Z147" s="81">
        <v>31329</v>
      </c>
      <c r="AA147" s="81">
        <v>9372</v>
      </c>
      <c r="AB147" s="81">
        <v>56239</v>
      </c>
      <c r="AC147" s="81">
        <v>0</v>
      </c>
      <c r="AD147" s="81">
        <v>6.0198779145019357</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12.6</v>
      </c>
      <c r="BH147" s="81">
        <v>0</v>
      </c>
      <c r="BI147" s="81">
        <v>35.340000000000003</v>
      </c>
      <c r="BJ147" s="81">
        <v>0</v>
      </c>
      <c r="BK147" s="81">
        <v>0</v>
      </c>
      <c r="BL147" s="81">
        <v>0</v>
      </c>
      <c r="BM147" s="82"/>
      <c r="BN147" s="81">
        <v>1</v>
      </c>
      <c r="BO147" s="81">
        <v>0</v>
      </c>
      <c r="BP147" s="81">
        <v>3</v>
      </c>
      <c r="BQ147" s="81">
        <v>0</v>
      </c>
      <c r="BR147" s="81">
        <v>0</v>
      </c>
      <c r="BS147" s="81">
        <v>0</v>
      </c>
      <c r="BT147"/>
      <c r="BU147" s="80"/>
      <c r="BV147" s="80"/>
      <c r="BW147" s="80"/>
      <c r="BX147" s="80"/>
      <c r="BY147" s="80"/>
      <c r="BZ147" s="80"/>
      <c r="CA147" s="80"/>
      <c r="CB147" s="80"/>
      <c r="CC147" s="80"/>
    </row>
    <row r="148" spans="1:81">
      <c r="A148" s="80" t="s">
        <v>1838</v>
      </c>
      <c r="B148" s="80">
        <v>279</v>
      </c>
      <c r="C148" s="80">
        <v>7</v>
      </c>
      <c r="D148" s="80">
        <v>17</v>
      </c>
      <c r="E148" s="80">
        <v>2010</v>
      </c>
      <c r="F148" s="80" t="s">
        <v>86</v>
      </c>
      <c r="G148" s="80" t="s">
        <v>1831</v>
      </c>
      <c r="H148" s="80" t="s">
        <v>1832</v>
      </c>
      <c r="I148" s="177"/>
      <c r="J148" s="81">
        <v>125.10279659296697</v>
      </c>
      <c r="K148" s="81">
        <v>7.7009112086213758</v>
      </c>
      <c r="L148" s="81">
        <v>17.833306776626781</v>
      </c>
      <c r="M148" s="81">
        <v>56.626064402422116</v>
      </c>
      <c r="N148" s="81">
        <v>82.322525596894224</v>
      </c>
      <c r="O148" s="81">
        <v>62.117831165413804</v>
      </c>
      <c r="P148" s="81">
        <v>46.763382979658573</v>
      </c>
      <c r="Q148" s="81">
        <v>3.3921443672073632</v>
      </c>
      <c r="R148" s="81">
        <v>0</v>
      </c>
      <c r="S148" s="81">
        <v>6.9504480794899575</v>
      </c>
      <c r="T148" s="82"/>
      <c r="U148" s="81">
        <v>9174224</v>
      </c>
      <c r="V148" s="81">
        <v>2401</v>
      </c>
      <c r="W148" s="81">
        <v>452</v>
      </c>
      <c r="X148" s="81">
        <v>12395</v>
      </c>
      <c r="Y148" s="81">
        <v>18336</v>
      </c>
      <c r="Z148" s="81">
        <v>31548</v>
      </c>
      <c r="AA148" s="81">
        <v>9177</v>
      </c>
      <c r="AB148" s="81">
        <v>55754</v>
      </c>
      <c r="AC148" s="81">
        <v>0</v>
      </c>
      <c r="AD148" s="81">
        <v>6.9504480794899575</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19.600000000000001</v>
      </c>
      <c r="BH148" s="81">
        <v>0</v>
      </c>
      <c r="BI148" s="81">
        <v>52.713999999999999</v>
      </c>
      <c r="BJ148" s="81">
        <v>0</v>
      </c>
      <c r="BK148" s="81">
        <v>0</v>
      </c>
      <c r="BL148" s="81">
        <v>0</v>
      </c>
      <c r="BM148" s="82"/>
      <c r="BN148" s="81">
        <v>1</v>
      </c>
      <c r="BO148" s="81">
        <v>0</v>
      </c>
      <c r="BP148" s="81">
        <v>5</v>
      </c>
      <c r="BQ148" s="81">
        <v>0</v>
      </c>
      <c r="BR148" s="81">
        <v>0</v>
      </c>
      <c r="BS148" s="81">
        <v>0</v>
      </c>
      <c r="BT148"/>
      <c r="BU148" s="80">
        <v>72.313999999999993</v>
      </c>
      <c r="BV148" s="80">
        <v>0</v>
      </c>
      <c r="BW148" s="80">
        <v>0</v>
      </c>
      <c r="BX148" s="80">
        <v>0</v>
      </c>
      <c r="BY148" s="80">
        <v>0</v>
      </c>
      <c r="BZ148" s="80">
        <v>0</v>
      </c>
      <c r="CA148" s="80">
        <v>0</v>
      </c>
      <c r="CB148" s="80">
        <v>0</v>
      </c>
      <c r="CC148" s="80">
        <v>0</v>
      </c>
    </row>
    <row r="149" spans="1:81">
      <c r="A149" s="80" t="s">
        <v>1839</v>
      </c>
      <c r="B149" s="80">
        <v>280</v>
      </c>
      <c r="C149" s="80">
        <v>8</v>
      </c>
      <c r="D149" s="80">
        <v>17</v>
      </c>
      <c r="E149" s="80">
        <v>2011</v>
      </c>
      <c r="F149" s="80" t="s">
        <v>87</v>
      </c>
      <c r="G149" s="80" t="s">
        <v>1831</v>
      </c>
      <c r="H149" s="80" t="s">
        <v>1832</v>
      </c>
      <c r="I149" s="177"/>
      <c r="J149" s="81">
        <v>151.73901100821399</v>
      </c>
      <c r="K149" s="81">
        <v>10.118651621870766</v>
      </c>
      <c r="L149" s="81">
        <v>18.012517964005241</v>
      </c>
      <c r="M149" s="81">
        <v>66.100650858640762</v>
      </c>
      <c r="N149" s="81">
        <v>89.592818177785759</v>
      </c>
      <c r="O149" s="81">
        <v>61.413696537670752</v>
      </c>
      <c r="P149" s="81">
        <v>44.719210278181393</v>
      </c>
      <c r="Q149" s="81">
        <v>3.8634566398302121</v>
      </c>
      <c r="R149" s="81">
        <v>0</v>
      </c>
      <c r="S149" s="81">
        <v>7.2361727330012595</v>
      </c>
      <c r="T149" s="82"/>
      <c r="U149" s="81">
        <v>9611476</v>
      </c>
      <c r="V149" s="81">
        <v>2401</v>
      </c>
      <c r="W149" s="81">
        <v>452</v>
      </c>
      <c r="X149" s="81">
        <v>12395</v>
      </c>
      <c r="Y149" s="81">
        <v>18412</v>
      </c>
      <c r="Z149" s="81">
        <v>31868</v>
      </c>
      <c r="AA149" s="81">
        <v>9037</v>
      </c>
      <c r="AB149" s="81">
        <v>55052</v>
      </c>
      <c r="AC149" s="81">
        <v>0</v>
      </c>
      <c r="AD149" s="81">
        <v>7.2361727330012595</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19.899999999999999</v>
      </c>
      <c r="BH149" s="81">
        <v>0</v>
      </c>
      <c r="BI149" s="81">
        <v>50.274000000000001</v>
      </c>
      <c r="BJ149" s="81">
        <v>0</v>
      </c>
      <c r="BK149" s="81">
        <v>0</v>
      </c>
      <c r="BL149" s="81">
        <v>0</v>
      </c>
      <c r="BM149" s="82"/>
      <c r="BN149" s="81">
        <v>1</v>
      </c>
      <c r="BO149" s="81">
        <v>0</v>
      </c>
      <c r="BP149" s="81">
        <v>5</v>
      </c>
      <c r="BQ149" s="81">
        <v>0</v>
      </c>
      <c r="BR149" s="81">
        <v>0</v>
      </c>
      <c r="BS149" s="81">
        <v>0</v>
      </c>
      <c r="BT149"/>
      <c r="BU149" s="80">
        <v>70.174000000000007</v>
      </c>
      <c r="BV149" s="80">
        <v>0</v>
      </c>
      <c r="BW149" s="80">
        <v>0</v>
      </c>
      <c r="BX149" s="80">
        <v>0</v>
      </c>
      <c r="BY149" s="80">
        <v>0</v>
      </c>
      <c r="BZ149" s="80">
        <v>0</v>
      </c>
      <c r="CA149" s="80">
        <v>0</v>
      </c>
      <c r="CB149" s="80">
        <v>0</v>
      </c>
      <c r="CC149" s="80">
        <v>0</v>
      </c>
    </row>
    <row r="150" spans="1:81">
      <c r="A150" s="80" t="s">
        <v>1840</v>
      </c>
      <c r="B150" s="80">
        <v>281</v>
      </c>
      <c r="C150" s="80">
        <v>9</v>
      </c>
      <c r="D150" s="80">
        <v>17</v>
      </c>
      <c r="E150" s="80">
        <v>2012</v>
      </c>
      <c r="F150" s="80" t="s">
        <v>88</v>
      </c>
      <c r="G150" s="80" t="s">
        <v>1831</v>
      </c>
      <c r="H150" s="80" t="s">
        <v>1832</v>
      </c>
      <c r="I150" s="177"/>
      <c r="J150" s="81">
        <v>155.60140571168256</v>
      </c>
      <c r="K150" s="81">
        <v>10.180662377159868</v>
      </c>
      <c r="L150" s="81">
        <v>19.665912157989116</v>
      </c>
      <c r="M150" s="81">
        <v>69.651881008366317</v>
      </c>
      <c r="N150" s="81">
        <v>102.2397871106121</v>
      </c>
      <c r="O150" s="81">
        <v>61.559456017237707</v>
      </c>
      <c r="P150" s="81">
        <v>44.351569263992907</v>
      </c>
      <c r="Q150" s="81">
        <v>4.1597347521165879</v>
      </c>
      <c r="R150" s="81">
        <v>0</v>
      </c>
      <c r="S150" s="81">
        <v>11.639244938699131</v>
      </c>
      <c r="T150" s="82"/>
      <c r="U150" s="81">
        <v>9763926</v>
      </c>
      <c r="V150" s="81">
        <v>2401</v>
      </c>
      <c r="W150" s="81">
        <v>452</v>
      </c>
      <c r="X150" s="81">
        <v>12395</v>
      </c>
      <c r="Y150" s="81">
        <v>18519</v>
      </c>
      <c r="Z150" s="81">
        <v>32197</v>
      </c>
      <c r="AA150" s="81">
        <v>8912</v>
      </c>
      <c r="AB150" s="81">
        <v>54556</v>
      </c>
      <c r="AC150" s="81">
        <v>0</v>
      </c>
      <c r="AD150" s="81">
        <v>11.639244938699131</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20.8</v>
      </c>
      <c r="BH150" s="81">
        <v>0</v>
      </c>
      <c r="BI150" s="81">
        <v>52.470999999999997</v>
      </c>
      <c r="BJ150" s="81">
        <v>0</v>
      </c>
      <c r="BK150" s="81">
        <v>0</v>
      </c>
      <c r="BL150" s="81">
        <v>0</v>
      </c>
      <c r="BM150" s="82"/>
      <c r="BN150" s="81">
        <v>1</v>
      </c>
      <c r="BO150" s="81">
        <v>0</v>
      </c>
      <c r="BP150" s="81">
        <v>5</v>
      </c>
      <c r="BQ150" s="81">
        <v>0</v>
      </c>
      <c r="BR150" s="81">
        <v>0</v>
      </c>
      <c r="BS150" s="81">
        <v>0</v>
      </c>
      <c r="BT150"/>
      <c r="BU150" s="80">
        <v>73.271000000000001</v>
      </c>
      <c r="BV150" s="80">
        <v>0</v>
      </c>
      <c r="BW150" s="80">
        <v>0</v>
      </c>
      <c r="BX150" s="80">
        <v>0</v>
      </c>
      <c r="BY150" s="80">
        <v>0</v>
      </c>
      <c r="BZ150" s="80">
        <v>0</v>
      </c>
      <c r="CA150" s="80">
        <v>0</v>
      </c>
      <c r="CB150" s="80">
        <v>0</v>
      </c>
      <c r="CC150" s="80">
        <v>0</v>
      </c>
    </row>
    <row r="151" spans="1:81">
      <c r="A151" s="80" t="s">
        <v>1841</v>
      </c>
      <c r="B151" s="80">
        <v>282</v>
      </c>
      <c r="C151" s="80">
        <v>10</v>
      </c>
      <c r="D151" s="80">
        <v>17</v>
      </c>
      <c r="E151" s="80">
        <v>2013</v>
      </c>
      <c r="F151" s="80" t="s">
        <v>89</v>
      </c>
      <c r="G151" s="80" t="s">
        <v>1831</v>
      </c>
      <c r="H151" s="80" t="s">
        <v>1832</v>
      </c>
      <c r="I151" s="177"/>
      <c r="J151" s="81">
        <v>152.43084906272441</v>
      </c>
      <c r="K151" s="81">
        <v>8.7692597074202485</v>
      </c>
      <c r="L151" s="81">
        <v>19.32669613612995</v>
      </c>
      <c r="M151" s="81">
        <v>69.323292220760067</v>
      </c>
      <c r="N151" s="81">
        <v>102.58823999402208</v>
      </c>
      <c r="O151" s="81">
        <v>59.365839495064129</v>
      </c>
      <c r="P151" s="81">
        <v>44.039126292385276</v>
      </c>
      <c r="Q151" s="81">
        <v>4.1934030931317796</v>
      </c>
      <c r="R151" s="81">
        <v>0</v>
      </c>
      <c r="S151" s="81">
        <v>11.062678041708123</v>
      </c>
      <c r="T151" s="82"/>
      <c r="U151" s="81">
        <v>9569734</v>
      </c>
      <c r="V151" s="81">
        <v>2401</v>
      </c>
      <c r="W151" s="81">
        <v>452</v>
      </c>
      <c r="X151" s="81">
        <v>12395</v>
      </c>
      <c r="Y151" s="81">
        <v>18553</v>
      </c>
      <c r="Z151" s="81">
        <v>32436</v>
      </c>
      <c r="AA151" s="81">
        <v>8816</v>
      </c>
      <c r="AB151" s="81">
        <v>54209</v>
      </c>
      <c r="AC151" s="81">
        <v>0</v>
      </c>
      <c r="AD151" s="81">
        <v>11.062678041708123</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22.7</v>
      </c>
      <c r="BH151" s="81">
        <v>0</v>
      </c>
      <c r="BI151" s="81">
        <v>57.002000000000002</v>
      </c>
      <c r="BJ151" s="81">
        <v>0</v>
      </c>
      <c r="BK151" s="81">
        <v>0</v>
      </c>
      <c r="BL151" s="81">
        <v>0</v>
      </c>
      <c r="BM151" s="82"/>
      <c r="BN151" s="81">
        <v>1</v>
      </c>
      <c r="BO151" s="81">
        <v>0</v>
      </c>
      <c r="BP151" s="81">
        <v>5</v>
      </c>
      <c r="BQ151" s="81">
        <v>0</v>
      </c>
      <c r="BR151" s="81">
        <v>0</v>
      </c>
      <c r="BS151" s="81">
        <v>0</v>
      </c>
      <c r="BT151"/>
      <c r="BU151" s="80">
        <v>79.701999999999998</v>
      </c>
      <c r="BV151" s="80">
        <v>0</v>
      </c>
      <c r="BW151" s="80">
        <v>0</v>
      </c>
      <c r="BX151" s="80">
        <v>0</v>
      </c>
      <c r="BY151" s="80">
        <v>0</v>
      </c>
      <c r="BZ151" s="80">
        <v>0</v>
      </c>
      <c r="CA151" s="80">
        <v>0</v>
      </c>
      <c r="CB151" s="80">
        <v>0</v>
      </c>
      <c r="CC151" s="80">
        <v>0</v>
      </c>
    </row>
    <row r="152" spans="1:81">
      <c r="A152" s="80" t="s">
        <v>1842</v>
      </c>
      <c r="B152" s="80">
        <v>283</v>
      </c>
      <c r="C152" s="80">
        <v>11</v>
      </c>
      <c r="D152" s="80">
        <v>17</v>
      </c>
      <c r="E152" s="80">
        <v>2014</v>
      </c>
      <c r="F152" s="80" t="s">
        <v>90</v>
      </c>
      <c r="G152" s="80" t="s">
        <v>1831</v>
      </c>
      <c r="H152" s="80" t="s">
        <v>1832</v>
      </c>
      <c r="I152" s="177"/>
      <c r="J152" s="81">
        <v>145.21698098083354</v>
      </c>
      <c r="K152" s="81">
        <v>7.8976622442649829</v>
      </c>
      <c r="L152" s="81">
        <v>10.653234550775625</v>
      </c>
      <c r="M152" s="81">
        <v>65.568190154667178</v>
      </c>
      <c r="N152" s="81">
        <v>89.330681371902585</v>
      </c>
      <c r="O152" s="81">
        <v>56.50031751228277</v>
      </c>
      <c r="P152" s="81">
        <v>43.263908525652326</v>
      </c>
      <c r="Q152" s="81">
        <v>3.9674934052745594</v>
      </c>
      <c r="R152" s="81">
        <v>0</v>
      </c>
      <c r="S152" s="81">
        <v>9.1553677592031253</v>
      </c>
      <c r="T152" s="82"/>
      <c r="U152" s="81">
        <v>10320888</v>
      </c>
      <c r="V152" s="81">
        <v>1998</v>
      </c>
      <c r="W152" s="81">
        <v>340</v>
      </c>
      <c r="X152" s="81">
        <v>12113</v>
      </c>
      <c r="Y152" s="81">
        <v>18598</v>
      </c>
      <c r="Z152" s="81">
        <v>32513</v>
      </c>
      <c r="AA152" s="81">
        <v>8616</v>
      </c>
      <c r="AB152" s="81">
        <v>53456</v>
      </c>
      <c r="AC152" s="81">
        <v>0</v>
      </c>
      <c r="AD152" s="81">
        <v>9.1553677592031253</v>
      </c>
      <c r="AE152" s="82"/>
      <c r="AF152" s="81">
        <v>121923782.77868941</v>
      </c>
      <c r="AG152" s="81">
        <v>5589331.1419241559</v>
      </c>
      <c r="AH152" s="81">
        <v>2645223.0136076626</v>
      </c>
      <c r="AI152" s="81">
        <v>71839970.765618488</v>
      </c>
      <c r="AJ152" s="81">
        <v>104516371.12278742</v>
      </c>
      <c r="AK152" s="81">
        <v>0</v>
      </c>
      <c r="AL152" s="81">
        <v>0</v>
      </c>
      <c r="AM152" s="81">
        <v>7338709.9955006959</v>
      </c>
      <c r="AN152" s="81">
        <v>0</v>
      </c>
      <c r="AO152" s="81">
        <v>0</v>
      </c>
      <c r="AP152" s="82"/>
      <c r="AQ152" s="81">
        <v>351</v>
      </c>
      <c r="AR152" s="81">
        <v>30</v>
      </c>
      <c r="AS152" s="81">
        <v>0</v>
      </c>
      <c r="AT152" s="81">
        <v>0</v>
      </c>
      <c r="AU152" s="81">
        <v>0</v>
      </c>
      <c r="AV152" s="81">
        <v>0</v>
      </c>
      <c r="AW152" s="81" t="s">
        <v>564</v>
      </c>
      <c r="AX152" s="82"/>
      <c r="AY152" s="81">
        <v>1451.7</v>
      </c>
      <c r="AZ152" s="81">
        <v>2127.8000000000002</v>
      </c>
      <c r="BA152" s="81">
        <v>0</v>
      </c>
      <c r="BB152" s="81">
        <v>0</v>
      </c>
      <c r="BC152" s="81">
        <v>0</v>
      </c>
      <c r="BD152" s="81">
        <v>0</v>
      </c>
      <c r="BE152" s="81" t="s">
        <v>564</v>
      </c>
      <c r="BF152" s="82"/>
      <c r="BG152" s="81">
        <v>15.856</v>
      </c>
      <c r="BH152" s="81">
        <v>0</v>
      </c>
      <c r="BI152" s="81">
        <v>38.003999999999998</v>
      </c>
      <c r="BJ152" s="81">
        <v>0</v>
      </c>
      <c r="BK152" s="81">
        <v>0</v>
      </c>
      <c r="BL152" s="81">
        <v>0</v>
      </c>
      <c r="BM152" s="82"/>
      <c r="BN152" s="81">
        <v>1</v>
      </c>
      <c r="BO152" s="81">
        <v>0</v>
      </c>
      <c r="BP152" s="81">
        <v>4</v>
      </c>
      <c r="BQ152" s="81">
        <v>0</v>
      </c>
      <c r="BR152" s="81">
        <v>0</v>
      </c>
      <c r="BS152" s="81">
        <v>0</v>
      </c>
      <c r="BT152"/>
      <c r="BU152" s="80">
        <v>53.86</v>
      </c>
      <c r="BV152" s="80">
        <v>0</v>
      </c>
      <c r="BW152" s="80">
        <v>0</v>
      </c>
      <c r="BX152" s="80">
        <v>0</v>
      </c>
      <c r="BY152" s="80">
        <v>0</v>
      </c>
      <c r="BZ152" s="80">
        <v>0</v>
      </c>
      <c r="CA152" s="80">
        <v>0</v>
      </c>
      <c r="CB152" s="80">
        <v>0</v>
      </c>
      <c r="CC152" s="80">
        <v>0</v>
      </c>
    </row>
    <row r="153" spans="1:81">
      <c r="A153" s="80" t="s">
        <v>1843</v>
      </c>
      <c r="B153" s="80">
        <v>284</v>
      </c>
      <c r="C153" s="80">
        <v>12</v>
      </c>
      <c r="D153" s="80">
        <v>17</v>
      </c>
      <c r="E153" s="80">
        <v>2015</v>
      </c>
      <c r="F153" s="80" t="s">
        <v>91</v>
      </c>
      <c r="G153" s="80" t="s">
        <v>1831</v>
      </c>
      <c r="H153" s="80" t="s">
        <v>1832</v>
      </c>
      <c r="I153" s="177"/>
      <c r="J153" s="81">
        <v>145.19746195263141</v>
      </c>
      <c r="K153" s="81">
        <v>7.9839866274783562</v>
      </c>
      <c r="L153" s="81">
        <v>11.31846139359736</v>
      </c>
      <c r="M153" s="81">
        <v>54.830778140713242</v>
      </c>
      <c r="N153" s="81">
        <v>84.045282356633848</v>
      </c>
      <c r="O153" s="81">
        <v>55.878528007933582</v>
      </c>
      <c r="P153" s="81">
        <v>42.282839527339448</v>
      </c>
      <c r="Q153" s="81">
        <v>3.8350805891571818</v>
      </c>
      <c r="R153" s="81">
        <v>0</v>
      </c>
      <c r="S153" s="81">
        <v>7.3669720215275944</v>
      </c>
      <c r="T153" s="82"/>
      <c r="U153" s="81">
        <v>11474817</v>
      </c>
      <c r="V153" s="81">
        <v>1998</v>
      </c>
      <c r="W153" s="81">
        <v>340</v>
      </c>
      <c r="X153" s="81">
        <v>12113</v>
      </c>
      <c r="Y153" s="81">
        <v>18731</v>
      </c>
      <c r="Z153" s="81">
        <v>32465</v>
      </c>
      <c r="AA153" s="81">
        <v>8414</v>
      </c>
      <c r="AB153" s="81">
        <v>52783</v>
      </c>
      <c r="AC153" s="81">
        <v>0</v>
      </c>
      <c r="AD153" s="81">
        <v>7.3669720215275944</v>
      </c>
      <c r="AE153" s="82"/>
      <c r="AF153" s="81">
        <v>124673994.36318599</v>
      </c>
      <c r="AG153" s="81">
        <v>5379570.8791793808</v>
      </c>
      <c r="AH153" s="81">
        <v>2301661.5201292383</v>
      </c>
      <c r="AI153" s="81">
        <v>72962121.237873569</v>
      </c>
      <c r="AJ153" s="81">
        <v>100201688.18777665</v>
      </c>
      <c r="AK153" s="81">
        <v>0</v>
      </c>
      <c r="AL153" s="81">
        <v>0</v>
      </c>
      <c r="AM153" s="81">
        <v>7233688.7336426284</v>
      </c>
      <c r="AN153" s="81">
        <v>0</v>
      </c>
      <c r="AO153" s="81">
        <v>0</v>
      </c>
      <c r="AP153" s="82"/>
      <c r="AQ153" s="81">
        <v>397</v>
      </c>
      <c r="AR153" s="81">
        <v>57</v>
      </c>
      <c r="AS153" s="81">
        <v>0</v>
      </c>
      <c r="AT153" s="81">
        <v>0</v>
      </c>
      <c r="AU153" s="81">
        <v>0</v>
      </c>
      <c r="AV153" s="81">
        <v>0</v>
      </c>
      <c r="AW153" s="81" t="s">
        <v>564</v>
      </c>
      <c r="AX153" s="82"/>
      <c r="AY153" s="81">
        <v>1666</v>
      </c>
      <c r="AZ153" s="81">
        <v>2902.4</v>
      </c>
      <c r="BA153" s="81">
        <v>0</v>
      </c>
      <c r="BB153" s="81">
        <v>0</v>
      </c>
      <c r="BC153" s="81">
        <v>0</v>
      </c>
      <c r="BD153" s="81">
        <v>0</v>
      </c>
      <c r="BE153" s="81" t="s">
        <v>564</v>
      </c>
      <c r="BF153" s="82"/>
      <c r="BG153" s="81">
        <v>20.155000000000001</v>
      </c>
      <c r="BH153" s="81">
        <v>0</v>
      </c>
      <c r="BI153" s="81">
        <v>54.703000000000003</v>
      </c>
      <c r="BJ153" s="81">
        <v>0</v>
      </c>
      <c r="BK153" s="81">
        <v>0</v>
      </c>
      <c r="BL153" s="81">
        <v>0</v>
      </c>
      <c r="BM153" s="82"/>
      <c r="BN153" s="81">
        <v>1</v>
      </c>
      <c r="BO153" s="81">
        <v>0</v>
      </c>
      <c r="BP153" s="81">
        <v>5</v>
      </c>
      <c r="BQ153" s="81">
        <v>0</v>
      </c>
      <c r="BR153" s="81">
        <v>0</v>
      </c>
      <c r="BS153" s="81">
        <v>0</v>
      </c>
      <c r="BT153"/>
      <c r="BU153" s="80">
        <v>74.858000000000004</v>
      </c>
      <c r="BV153" s="80">
        <v>0</v>
      </c>
      <c r="BW153" s="80">
        <v>0</v>
      </c>
      <c r="BX153" s="80">
        <v>0</v>
      </c>
      <c r="BY153" s="80">
        <v>0</v>
      </c>
      <c r="BZ153" s="80">
        <v>0</v>
      </c>
      <c r="CA153" s="80">
        <v>0</v>
      </c>
      <c r="CB153" s="80">
        <v>0</v>
      </c>
      <c r="CC153" s="80">
        <v>0</v>
      </c>
    </row>
    <row r="154" spans="1:81">
      <c r="A154" s="80" t="s">
        <v>1844</v>
      </c>
      <c r="B154" s="80">
        <v>285</v>
      </c>
      <c r="C154" s="80">
        <v>13</v>
      </c>
      <c r="D154" s="80">
        <v>17</v>
      </c>
      <c r="E154" s="80">
        <v>2016</v>
      </c>
      <c r="F154" s="80" t="s">
        <v>92</v>
      </c>
      <c r="G154" s="80" t="s">
        <v>1831</v>
      </c>
      <c r="H154" s="80" t="s">
        <v>1832</v>
      </c>
      <c r="I154" s="177"/>
      <c r="J154" s="81">
        <v>144.32001514938747</v>
      </c>
      <c r="K154" s="81">
        <v>6.8090487789620511</v>
      </c>
      <c r="L154" s="81">
        <v>14.567294877509466</v>
      </c>
      <c r="M154" s="81">
        <v>53.326926794448752</v>
      </c>
      <c r="N154" s="81">
        <v>78.97497637069894</v>
      </c>
      <c r="O154" s="81">
        <v>55.318990495876953</v>
      </c>
      <c r="P154" s="81">
        <v>41.449756819471993</v>
      </c>
      <c r="Q154" s="81">
        <v>3.6747018809920498</v>
      </c>
      <c r="R154" s="81">
        <v>0</v>
      </c>
      <c r="S154" s="81">
        <v>9.9373342211184248</v>
      </c>
      <c r="T154" s="82"/>
      <c r="U154" s="81">
        <v>11124105</v>
      </c>
      <c r="V154" s="81">
        <v>1998</v>
      </c>
      <c r="W154" s="81">
        <v>340</v>
      </c>
      <c r="X154" s="81">
        <v>12113</v>
      </c>
      <c r="Y154" s="81">
        <v>18785</v>
      </c>
      <c r="Z154" s="81">
        <v>32535</v>
      </c>
      <c r="AA154" s="81">
        <v>8531</v>
      </c>
      <c r="AB154" s="81">
        <v>52026</v>
      </c>
      <c r="AC154" s="81">
        <v>0</v>
      </c>
      <c r="AD154" s="81">
        <v>9.9373342211184248</v>
      </c>
      <c r="AE154" s="82"/>
      <c r="AF154" s="81">
        <v>124637706.08294579</v>
      </c>
      <c r="AG154" s="81">
        <v>4388263.4331260016</v>
      </c>
      <c r="AH154" s="81">
        <v>2294422.3620543359</v>
      </c>
      <c r="AI154" s="81">
        <v>74767413.004706651</v>
      </c>
      <c r="AJ154" s="81">
        <v>92962595.633168504</v>
      </c>
      <c r="AK154" s="81">
        <v>0</v>
      </c>
      <c r="AL154" s="81">
        <v>0</v>
      </c>
      <c r="AM154" s="81">
        <v>7135484.3268652083</v>
      </c>
      <c r="AN154" s="81">
        <v>0</v>
      </c>
      <c r="AO154" s="81">
        <v>0</v>
      </c>
      <c r="AP154" s="82"/>
      <c r="AQ154" s="81">
        <v>440</v>
      </c>
      <c r="AR154" s="81">
        <v>69</v>
      </c>
      <c r="AS154" s="81">
        <v>0</v>
      </c>
      <c r="AT154" s="81">
        <v>0</v>
      </c>
      <c r="AU154" s="81">
        <v>0</v>
      </c>
      <c r="AV154" s="81">
        <v>0</v>
      </c>
      <c r="AW154" s="81" t="s">
        <v>564</v>
      </c>
      <c r="AX154" s="82"/>
      <c r="AY154" s="81">
        <v>1914.4</v>
      </c>
      <c r="AZ154" s="81">
        <v>3281.5</v>
      </c>
      <c r="BA154" s="81">
        <v>0</v>
      </c>
      <c r="BB154" s="81">
        <v>0</v>
      </c>
      <c r="BC154" s="81">
        <v>0</v>
      </c>
      <c r="BD154" s="81">
        <v>0</v>
      </c>
      <c r="BE154" s="81" t="s">
        <v>564</v>
      </c>
      <c r="BF154" s="82"/>
      <c r="BG154" s="81">
        <v>21.74</v>
      </c>
      <c r="BH154" s="81">
        <v>0</v>
      </c>
      <c r="BI154" s="81">
        <v>63.276000000000003</v>
      </c>
      <c r="BJ154" s="81">
        <v>0</v>
      </c>
      <c r="BK154" s="81">
        <v>0</v>
      </c>
      <c r="BL154" s="81">
        <v>0</v>
      </c>
      <c r="BM154" s="82"/>
      <c r="BN154" s="81">
        <v>1</v>
      </c>
      <c r="BO154" s="81">
        <v>0</v>
      </c>
      <c r="BP154" s="81">
        <v>7</v>
      </c>
      <c r="BQ154" s="81">
        <v>0</v>
      </c>
      <c r="BR154" s="81">
        <v>0</v>
      </c>
      <c r="BS154" s="81">
        <v>0</v>
      </c>
      <c r="BT154"/>
      <c r="BU154" s="80">
        <v>85.016000000000005</v>
      </c>
      <c r="BV154" s="80">
        <v>0</v>
      </c>
      <c r="BW154" s="80">
        <v>0</v>
      </c>
      <c r="BX154" s="80">
        <v>0</v>
      </c>
      <c r="BY154" s="80">
        <v>0</v>
      </c>
      <c r="BZ154" s="80">
        <v>0</v>
      </c>
      <c r="CA154" s="80">
        <v>0</v>
      </c>
      <c r="CB154" s="80">
        <v>0</v>
      </c>
      <c r="CC154" s="80">
        <v>0</v>
      </c>
    </row>
    <row r="155" spans="1:81">
      <c r="A155" s="80" t="s">
        <v>1845</v>
      </c>
      <c r="B155" s="80">
        <v>286</v>
      </c>
      <c r="C155" s="80">
        <v>14</v>
      </c>
      <c r="D155" s="80">
        <v>17</v>
      </c>
      <c r="E155" s="80">
        <v>2017</v>
      </c>
      <c r="F155" s="80" t="s">
        <v>71</v>
      </c>
      <c r="G155" s="80" t="s">
        <v>1831</v>
      </c>
      <c r="H155" s="80" t="s">
        <v>1832</v>
      </c>
      <c r="I155" s="177"/>
      <c r="J155" s="81">
        <v>135.74663366841384</v>
      </c>
      <c r="K155" s="81">
        <v>6.9663194531018631</v>
      </c>
      <c r="L155" s="81">
        <v>13.123352770699173</v>
      </c>
      <c r="M155" s="81">
        <v>51.383557870703449</v>
      </c>
      <c r="N155" s="81">
        <v>84.024393192955031</v>
      </c>
      <c r="O155" s="81">
        <v>54.491580996603325</v>
      </c>
      <c r="P155" s="81">
        <v>40.593350340325671</v>
      </c>
      <c r="Q155" s="81">
        <v>3.5032773945266458</v>
      </c>
      <c r="R155" s="81">
        <v>0</v>
      </c>
      <c r="S155" s="81">
        <v>8.2555377550597644</v>
      </c>
      <c r="T155" s="82"/>
      <c r="U155" s="81">
        <v>11173527</v>
      </c>
      <c r="V155" s="81">
        <v>1998</v>
      </c>
      <c r="W155" s="81">
        <v>340</v>
      </c>
      <c r="X155" s="81">
        <v>12113</v>
      </c>
      <c r="Y155" s="81">
        <v>18857</v>
      </c>
      <c r="Z155" s="81">
        <v>32580</v>
      </c>
      <c r="AA155" s="81">
        <v>8408</v>
      </c>
      <c r="AB155" s="81">
        <v>51292</v>
      </c>
      <c r="AC155" s="81">
        <v>0</v>
      </c>
      <c r="AD155" s="81">
        <v>8.2555377550597644</v>
      </c>
      <c r="AE155" s="82"/>
      <c r="AF155" s="81">
        <v>121273329.18033411</v>
      </c>
      <c r="AG155" s="81">
        <v>4995752.3354337327</v>
      </c>
      <c r="AH155" s="81">
        <v>2778125.752238228</v>
      </c>
      <c r="AI155" s="81">
        <v>76859309.481401324</v>
      </c>
      <c r="AJ155" s="81">
        <v>98699273.107417509</v>
      </c>
      <c r="AK155" s="81">
        <v>0</v>
      </c>
      <c r="AL155" s="81">
        <v>0</v>
      </c>
      <c r="AM155" s="81">
        <v>7045822.120542109</v>
      </c>
      <c r="AN155" s="81">
        <v>0</v>
      </c>
      <c r="AO155" s="81">
        <v>0</v>
      </c>
      <c r="AP155" s="82"/>
      <c r="AQ155" s="81">
        <v>477</v>
      </c>
      <c r="AR155" s="81">
        <v>80</v>
      </c>
      <c r="AS155" s="81">
        <v>0</v>
      </c>
      <c r="AT155" s="81">
        <v>0</v>
      </c>
      <c r="AU155" s="81">
        <v>0</v>
      </c>
      <c r="AV155" s="81">
        <v>0</v>
      </c>
      <c r="AW155" s="81" t="s">
        <v>564</v>
      </c>
      <c r="AX155" s="82"/>
      <c r="AY155" s="81">
        <v>2105.4</v>
      </c>
      <c r="AZ155" s="81">
        <v>3623.1</v>
      </c>
      <c r="BA155" s="81">
        <v>0</v>
      </c>
      <c r="BB155" s="81">
        <v>0</v>
      </c>
      <c r="BC155" s="81">
        <v>0</v>
      </c>
      <c r="BD155" s="81">
        <v>0</v>
      </c>
      <c r="BE155" s="81" t="s">
        <v>564</v>
      </c>
      <c r="BF155" s="82"/>
      <c r="BG155" s="81">
        <v>21.058</v>
      </c>
      <c r="BH155" s="81">
        <v>0</v>
      </c>
      <c r="BI155" s="81">
        <v>62.985999999999997</v>
      </c>
      <c r="BJ155" s="81">
        <v>0</v>
      </c>
      <c r="BK155" s="81">
        <v>0</v>
      </c>
      <c r="BL155" s="81">
        <v>0</v>
      </c>
      <c r="BM155" s="82"/>
      <c r="BN155" s="81">
        <v>1</v>
      </c>
      <c r="BO155" s="81">
        <v>0</v>
      </c>
      <c r="BP155" s="81">
        <v>7</v>
      </c>
      <c r="BQ155" s="81">
        <v>0</v>
      </c>
      <c r="BR155" s="81">
        <v>0</v>
      </c>
      <c r="BS155" s="81">
        <v>0</v>
      </c>
      <c r="BT155"/>
      <c r="BU155" s="80">
        <v>84.043999999999997</v>
      </c>
      <c r="BV155" s="80">
        <v>0</v>
      </c>
      <c r="BW155" s="80">
        <v>0</v>
      </c>
      <c r="BX155" s="80">
        <v>0</v>
      </c>
      <c r="BY155" s="80">
        <v>0</v>
      </c>
      <c r="BZ155" s="80">
        <v>0</v>
      </c>
      <c r="CA155" s="80">
        <v>0</v>
      </c>
      <c r="CB155" s="80">
        <v>0</v>
      </c>
      <c r="CC155" s="80">
        <v>0</v>
      </c>
    </row>
    <row r="156" spans="1:81">
      <c r="A156" s="80" t="s">
        <v>1846</v>
      </c>
      <c r="B156" s="80">
        <v>287</v>
      </c>
      <c r="C156" s="80">
        <v>15</v>
      </c>
      <c r="D156" s="80">
        <v>17</v>
      </c>
      <c r="E156" s="80">
        <v>2018</v>
      </c>
      <c r="F156" s="80" t="s">
        <v>93</v>
      </c>
      <c r="G156" s="80" t="s">
        <v>1831</v>
      </c>
      <c r="H156" s="80" t="s">
        <v>1832</v>
      </c>
      <c r="I156" s="177"/>
      <c r="J156" s="81">
        <v>138.93355881423497</v>
      </c>
      <c r="K156" s="81">
        <v>6.3789266799180568</v>
      </c>
      <c r="L156" s="81">
        <v>12.227644672547246</v>
      </c>
      <c r="M156" s="81">
        <v>50.140292169284301</v>
      </c>
      <c r="N156" s="81">
        <v>78.681789805335029</v>
      </c>
      <c r="O156" s="81">
        <v>53.346359976642944</v>
      </c>
      <c r="P156" s="81">
        <v>39.696946323580946</v>
      </c>
      <c r="Q156" s="81">
        <v>3.1938230180249993</v>
      </c>
      <c r="R156" s="81">
        <v>0</v>
      </c>
      <c r="S156" s="81">
        <v>8.4379222765663062</v>
      </c>
      <c r="T156" s="82"/>
      <c r="U156" s="81">
        <v>11465125</v>
      </c>
      <c r="V156" s="81">
        <v>1998</v>
      </c>
      <c r="W156" s="81">
        <v>340</v>
      </c>
      <c r="X156" s="81">
        <v>12113</v>
      </c>
      <c r="Y156" s="81">
        <v>18848</v>
      </c>
      <c r="Z156" s="81">
        <v>32506</v>
      </c>
      <c r="AA156" s="81">
        <v>8305</v>
      </c>
      <c r="AB156" s="81">
        <v>50392</v>
      </c>
      <c r="AC156" s="81">
        <v>0</v>
      </c>
      <c r="AD156" s="81">
        <v>8.4379222765663062</v>
      </c>
      <c r="AE156" s="82"/>
      <c r="AF156" s="81">
        <v>123945842.5683703</v>
      </c>
      <c r="AG156" s="81">
        <v>4380949.7033615578</v>
      </c>
      <c r="AH156" s="81">
        <v>2626980.3692912618</v>
      </c>
      <c r="AI156" s="81">
        <v>72674436.119955495</v>
      </c>
      <c r="AJ156" s="81">
        <v>100438381.6878005</v>
      </c>
      <c r="AK156" s="81">
        <v>0</v>
      </c>
      <c r="AL156" s="81">
        <v>0</v>
      </c>
      <c r="AM156" s="81">
        <v>6936514.7709814096</v>
      </c>
      <c r="AN156" s="81">
        <v>0</v>
      </c>
      <c r="AO156" s="81">
        <v>0</v>
      </c>
      <c r="AP156" s="82"/>
      <c r="AQ156" s="81">
        <v>511</v>
      </c>
      <c r="AR156" s="81">
        <v>97</v>
      </c>
      <c r="AS156" s="81">
        <v>0</v>
      </c>
      <c r="AT156" s="81">
        <v>0</v>
      </c>
      <c r="AU156" s="81">
        <v>0</v>
      </c>
      <c r="AV156" s="81">
        <v>0</v>
      </c>
      <c r="AW156" s="81" t="s">
        <v>564</v>
      </c>
      <c r="AX156" s="82"/>
      <c r="AY156" s="81">
        <v>2296.9</v>
      </c>
      <c r="AZ156" s="81">
        <v>4888</v>
      </c>
      <c r="BA156" s="81">
        <v>0</v>
      </c>
      <c r="BB156" s="81">
        <v>0</v>
      </c>
      <c r="BC156" s="81">
        <v>0</v>
      </c>
      <c r="BD156" s="81">
        <v>0</v>
      </c>
      <c r="BE156" s="81" t="s">
        <v>564</v>
      </c>
      <c r="BF156" s="82"/>
      <c r="BG156" s="81">
        <v>19.012</v>
      </c>
      <c r="BH156" s="81">
        <v>0</v>
      </c>
      <c r="BI156" s="81">
        <v>43.328000000000003</v>
      </c>
      <c r="BJ156" s="81">
        <v>0</v>
      </c>
      <c r="BK156" s="81">
        <v>0</v>
      </c>
      <c r="BL156" s="81">
        <v>0</v>
      </c>
      <c r="BM156" s="82"/>
      <c r="BN156" s="81">
        <v>1</v>
      </c>
      <c r="BO156" s="81">
        <v>0</v>
      </c>
      <c r="BP156" s="81">
        <v>5</v>
      </c>
      <c r="BQ156" s="81">
        <v>0</v>
      </c>
      <c r="BR156" s="81">
        <v>0</v>
      </c>
      <c r="BS156" s="81">
        <v>0</v>
      </c>
      <c r="BT156"/>
      <c r="BU156" s="80">
        <v>62.34</v>
      </c>
      <c r="BV156" s="80">
        <v>0</v>
      </c>
      <c r="BW156" s="80">
        <v>0</v>
      </c>
      <c r="BX156" s="80">
        <v>0</v>
      </c>
      <c r="BY156" s="80">
        <v>0</v>
      </c>
      <c r="BZ156" s="80">
        <v>0</v>
      </c>
      <c r="CA156" s="80">
        <v>0</v>
      </c>
      <c r="CB156" s="80">
        <v>0</v>
      </c>
      <c r="CC156" s="80">
        <v>0</v>
      </c>
    </row>
    <row r="157" spans="1:81">
      <c r="A157" s="80" t="s">
        <v>1847</v>
      </c>
      <c r="B157" s="80">
        <v>288</v>
      </c>
      <c r="C157" s="80">
        <v>16</v>
      </c>
      <c r="D157" s="80">
        <v>17</v>
      </c>
      <c r="E157" s="80">
        <v>2019</v>
      </c>
      <c r="F157" s="80" t="s">
        <v>73</v>
      </c>
      <c r="G157" s="80" t="s">
        <v>1831</v>
      </c>
      <c r="H157" s="80" t="s">
        <v>1832</v>
      </c>
      <c r="I157" s="177"/>
      <c r="J157" s="81">
        <v>131.92280720395061</v>
      </c>
      <c r="K157" s="81">
        <v>7.1852608152269148</v>
      </c>
      <c r="L157" s="81">
        <v>12.342636492408985</v>
      </c>
      <c r="M157" s="81">
        <v>50.870098665494808</v>
      </c>
      <c r="N157" s="81">
        <v>76.309355526193016</v>
      </c>
      <c r="O157" s="81">
        <v>51.575824141203476</v>
      </c>
      <c r="P157" s="81">
        <v>38.026581274761519</v>
      </c>
      <c r="Q157" s="81">
        <v>3.0697654633997016</v>
      </c>
      <c r="R157" s="81">
        <v>0</v>
      </c>
      <c r="S157" s="81">
        <v>8.7466633806093164</v>
      </c>
      <c r="T157" s="82"/>
      <c r="U157" s="81">
        <v>11568839</v>
      </c>
      <c r="V157" s="81">
        <v>1998</v>
      </c>
      <c r="W157" s="81">
        <v>340</v>
      </c>
      <c r="X157" s="81">
        <v>12113</v>
      </c>
      <c r="Y157" s="81">
        <v>18975</v>
      </c>
      <c r="Z157" s="81">
        <v>32290</v>
      </c>
      <c r="AA157" s="81">
        <v>7896</v>
      </c>
      <c r="AB157" s="81">
        <v>49746</v>
      </c>
      <c r="AC157" s="81">
        <v>0</v>
      </c>
      <c r="AD157" s="81">
        <v>8.7466633806093164</v>
      </c>
      <c r="AE157" s="82"/>
      <c r="AF157" s="81">
        <v>115117251.9862221</v>
      </c>
      <c r="AG157" s="81">
        <v>4269014.6542727016</v>
      </c>
      <c r="AH157" s="81">
        <v>2778344.3148543872</v>
      </c>
      <c r="AI157" s="81">
        <v>75053194.936104238</v>
      </c>
      <c r="AJ157" s="81">
        <v>93705503.395285353</v>
      </c>
      <c r="AK157" s="81">
        <v>0</v>
      </c>
      <c r="AL157" s="81">
        <v>0</v>
      </c>
      <c r="AM157" s="81">
        <v>6775030.7123125</v>
      </c>
      <c r="AN157" s="81">
        <v>0</v>
      </c>
      <c r="AO157" s="81">
        <v>0</v>
      </c>
      <c r="AP157" s="82"/>
      <c r="AQ157" s="81">
        <v>539</v>
      </c>
      <c r="AR157" s="81">
        <v>112</v>
      </c>
      <c r="AS157" s="81">
        <v>0</v>
      </c>
      <c r="AT157" s="81">
        <v>1</v>
      </c>
      <c r="AU157" s="81">
        <v>0</v>
      </c>
      <c r="AV157" s="81">
        <v>0</v>
      </c>
      <c r="AW157" s="81" t="s">
        <v>564</v>
      </c>
      <c r="AX157" s="82"/>
      <c r="AY157" s="81">
        <v>2424.5000000000009</v>
      </c>
      <c r="AZ157" s="81">
        <v>7467.7000000000007</v>
      </c>
      <c r="BA157" s="81">
        <v>0</v>
      </c>
      <c r="BB157" s="81">
        <v>7100</v>
      </c>
      <c r="BC157" s="81">
        <v>0</v>
      </c>
      <c r="BD157" s="81">
        <v>0</v>
      </c>
      <c r="BE157" s="81" t="s">
        <v>564</v>
      </c>
      <c r="BF157" s="82"/>
      <c r="BG157" s="81">
        <v>20.295999999999999</v>
      </c>
      <c r="BH157" s="81">
        <v>0</v>
      </c>
      <c r="BI157" s="81">
        <v>59.59</v>
      </c>
      <c r="BJ157" s="81">
        <v>0</v>
      </c>
      <c r="BK157" s="81">
        <v>0</v>
      </c>
      <c r="BL157" s="81">
        <v>0</v>
      </c>
      <c r="BM157" s="82"/>
      <c r="BN157" s="81">
        <v>1</v>
      </c>
      <c r="BO157" s="81">
        <v>0</v>
      </c>
      <c r="BP157" s="81">
        <v>7</v>
      </c>
      <c r="BQ157" s="81">
        <v>0</v>
      </c>
      <c r="BR157" s="81">
        <v>0</v>
      </c>
      <c r="BS157" s="81">
        <v>0</v>
      </c>
      <c r="BT157"/>
      <c r="BU157" s="80">
        <v>79.885999999999996</v>
      </c>
      <c r="BV157" s="80">
        <v>0</v>
      </c>
      <c r="BW157" s="80">
        <v>0</v>
      </c>
      <c r="BX157" s="80">
        <v>0</v>
      </c>
      <c r="BY157" s="80">
        <v>0</v>
      </c>
      <c r="BZ157" s="80">
        <v>0</v>
      </c>
      <c r="CA157" s="80">
        <v>0</v>
      </c>
      <c r="CB157" s="80">
        <v>0</v>
      </c>
      <c r="CC157" s="80">
        <v>0</v>
      </c>
    </row>
    <row r="158" spans="1:81">
      <c r="A158" s="80" t="s">
        <v>1848</v>
      </c>
      <c r="B158" s="80">
        <v>289</v>
      </c>
      <c r="C158" s="80">
        <v>17</v>
      </c>
      <c r="D158" s="80">
        <v>17</v>
      </c>
      <c r="E158" s="80">
        <v>2020</v>
      </c>
      <c r="F158" s="80" t="s">
        <v>218</v>
      </c>
      <c r="G158" s="174" t="s">
        <v>1831</v>
      </c>
      <c r="H158" s="80" t="s">
        <v>1832</v>
      </c>
      <c r="I158" s="177"/>
      <c r="J158" s="81">
        <v>129.3474963927892</v>
      </c>
      <c r="K158" s="81">
        <v>7.0676473754891749</v>
      </c>
      <c r="L158" s="81">
        <v>24.424828926245812</v>
      </c>
      <c r="M158" s="81">
        <v>40.984570432374859</v>
      </c>
      <c r="N158" s="81">
        <v>71.373430938403345</v>
      </c>
      <c r="O158" s="81">
        <v>45.064569823464922</v>
      </c>
      <c r="P158" s="81">
        <v>35.957137853113359</v>
      </c>
      <c r="Q158" s="81">
        <v>2.8836528434787976</v>
      </c>
      <c r="R158" s="81">
        <v>0</v>
      </c>
      <c r="S158" s="81">
        <v>6.3573804662871183</v>
      </c>
      <c r="T158" s="82"/>
      <c r="U158" s="81">
        <v>11997274</v>
      </c>
      <c r="V158" s="81">
        <v>1778</v>
      </c>
      <c r="W158" s="81">
        <v>711</v>
      </c>
      <c r="X158" s="81">
        <v>11039</v>
      </c>
      <c r="Y158" s="81">
        <v>18993</v>
      </c>
      <c r="Z158" s="81">
        <v>32202</v>
      </c>
      <c r="AA158" s="81">
        <v>8112</v>
      </c>
      <c r="AB158" s="81">
        <v>48906</v>
      </c>
      <c r="AC158" s="81">
        <v>0</v>
      </c>
      <c r="AD158" s="81">
        <v>6.3573804662871183</v>
      </c>
      <c r="AE158" s="82"/>
      <c r="AF158" s="81">
        <v>115892007.95667771</v>
      </c>
      <c r="AG158" s="81">
        <v>4013535.5143394992</v>
      </c>
      <c r="AH158" s="81">
        <v>5643986.0139488019</v>
      </c>
      <c r="AI158" s="81">
        <v>64209296.021014877</v>
      </c>
      <c r="AJ158" s="81">
        <v>89944335.127224594</v>
      </c>
      <c r="AK158" s="81"/>
      <c r="AL158" s="81"/>
      <c r="AM158" s="81">
        <v>6382776.3569928221</v>
      </c>
      <c r="AN158" s="81"/>
      <c r="AO158" s="81"/>
      <c r="AP158" s="82"/>
      <c r="AQ158" s="81">
        <v>560</v>
      </c>
      <c r="AR158" s="81">
        <v>120</v>
      </c>
      <c r="AS158" s="81">
        <v>0</v>
      </c>
      <c r="AT158" s="81">
        <v>1</v>
      </c>
      <c r="AU158" s="81">
        <v>0</v>
      </c>
      <c r="AV158" s="81">
        <v>0</v>
      </c>
      <c r="AW158" s="81">
        <v>0</v>
      </c>
      <c r="AX158" s="82"/>
      <c r="AY158" s="81">
        <v>2537.900000000001</v>
      </c>
      <c r="AZ158" s="81">
        <v>7927.1999999999989</v>
      </c>
      <c r="BA158" s="81">
        <v>0</v>
      </c>
      <c r="BB158" s="81">
        <v>7100</v>
      </c>
      <c r="BC158" s="81">
        <v>0</v>
      </c>
      <c r="BD158" s="81">
        <v>0</v>
      </c>
      <c r="BE158" s="81">
        <v>0</v>
      </c>
      <c r="BF158" s="82"/>
      <c r="BG158" s="81">
        <v>20.279</v>
      </c>
      <c r="BH158" s="81">
        <v>0</v>
      </c>
      <c r="BI158" s="81">
        <v>60.15</v>
      </c>
      <c r="BJ158" s="81">
        <v>0</v>
      </c>
      <c r="BK158" s="81">
        <v>0</v>
      </c>
      <c r="BL158" s="81">
        <v>0</v>
      </c>
      <c r="BM158" s="82"/>
      <c r="BN158" s="81">
        <v>1</v>
      </c>
      <c r="BO158" s="81">
        <v>0</v>
      </c>
      <c r="BP158" s="81">
        <v>7</v>
      </c>
      <c r="BQ158" s="81">
        <v>0</v>
      </c>
      <c r="BR158" s="81">
        <v>0</v>
      </c>
      <c r="BS158" s="81">
        <v>0</v>
      </c>
      <c r="BT158"/>
      <c r="BU158" s="80">
        <v>80.429000000000002</v>
      </c>
      <c r="BV158" s="80">
        <v>0</v>
      </c>
      <c r="BW158" s="80">
        <v>0</v>
      </c>
      <c r="BX158" s="80">
        <v>0</v>
      </c>
      <c r="BY158" s="80">
        <v>0</v>
      </c>
      <c r="BZ158" s="80">
        <v>0</v>
      </c>
      <c r="CA158" s="80">
        <v>0</v>
      </c>
      <c r="CB158" s="80">
        <v>0</v>
      </c>
      <c r="CC158" s="80">
        <v>0</v>
      </c>
    </row>
    <row r="159" spans="1:81">
      <c r="A159" s="80" t="s">
        <v>1849</v>
      </c>
      <c r="B159" s="80">
        <v>289</v>
      </c>
      <c r="C159" s="80">
        <v>18</v>
      </c>
      <c r="D159" s="80">
        <v>17</v>
      </c>
      <c r="E159" s="80">
        <v>2021</v>
      </c>
      <c r="F159" s="80" t="s">
        <v>75</v>
      </c>
      <c r="G159" s="174" t="s">
        <v>1831</v>
      </c>
      <c r="H159" s="80" t="s">
        <v>1832</v>
      </c>
      <c r="I159" s="177"/>
      <c r="J159" s="81">
        <v>135.53997925803364</v>
      </c>
      <c r="K159" s="81">
        <v>5.7983129257291735</v>
      </c>
      <c r="L159" s="81">
        <v>17.790865580753881</v>
      </c>
      <c r="M159" s="81">
        <v>45.543284515262947</v>
      </c>
      <c r="N159" s="81">
        <v>62.816430011591358</v>
      </c>
      <c r="O159" s="81">
        <v>43.524822736237141</v>
      </c>
      <c r="P159" s="81">
        <v>36.589599889833956</v>
      </c>
      <c r="Q159" s="81">
        <v>2.8696273327599489</v>
      </c>
      <c r="R159" s="81">
        <v>0</v>
      </c>
      <c r="S159" s="81">
        <v>5.7133429276560426</v>
      </c>
      <c r="T159" s="82"/>
      <c r="U159" s="81">
        <v>13061558</v>
      </c>
      <c r="V159" s="81">
        <v>1778</v>
      </c>
      <c r="W159" s="81">
        <v>711</v>
      </c>
      <c r="X159" s="81">
        <v>11039</v>
      </c>
      <c r="Y159" s="81">
        <v>18939</v>
      </c>
      <c r="Z159" s="81">
        <v>32025</v>
      </c>
      <c r="AA159" s="81">
        <v>8050</v>
      </c>
      <c r="AB159" s="81">
        <v>48091</v>
      </c>
      <c r="AC159" s="81">
        <v>0</v>
      </c>
      <c r="AD159" s="81">
        <v>5.7133429276560426</v>
      </c>
      <c r="AE159" s="82"/>
      <c r="AF159" s="81">
        <v>117513515.88063887</v>
      </c>
      <c r="AG159" s="81">
        <v>4015133.0788512016</v>
      </c>
      <c r="AH159" s="81">
        <v>3849141.3427137239</v>
      </c>
      <c r="AI159" s="81">
        <v>70370644.559760347</v>
      </c>
      <c r="AJ159" s="81">
        <v>73959651.269162327</v>
      </c>
      <c r="AK159" s="81">
        <v>0</v>
      </c>
      <c r="AL159" s="81">
        <v>0</v>
      </c>
      <c r="AM159" s="81">
        <v>6312611.6285650507</v>
      </c>
      <c r="AN159" s="81">
        <v>0</v>
      </c>
      <c r="AO159" s="81">
        <v>0</v>
      </c>
      <c r="AP159" s="82"/>
      <c r="AQ159" s="81">
        <v>579</v>
      </c>
      <c r="AR159" s="81">
        <v>124</v>
      </c>
      <c r="AS159" s="81">
        <v>0</v>
      </c>
      <c r="AT159" s="81">
        <v>1</v>
      </c>
      <c r="AU159" s="81">
        <v>0</v>
      </c>
      <c r="AV159" s="81">
        <v>0</v>
      </c>
      <c r="AW159" s="81"/>
      <c r="AX159" s="82"/>
      <c r="AY159" s="81">
        <v>2642.1000000000008</v>
      </c>
      <c r="AZ159" s="81">
        <v>8114.1999999999989</v>
      </c>
      <c r="BA159" s="81">
        <v>0</v>
      </c>
      <c r="BB159" s="81">
        <v>7100</v>
      </c>
      <c r="BC159" s="81">
        <v>0</v>
      </c>
      <c r="BD159" s="81">
        <v>0</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1850</v>
      </c>
      <c r="B160" s="80">
        <v>289</v>
      </c>
      <c r="C160" s="80">
        <v>19</v>
      </c>
      <c r="D160" s="80">
        <v>17</v>
      </c>
      <c r="E160" s="80">
        <v>2022</v>
      </c>
      <c r="F160" s="80" t="s">
        <v>568</v>
      </c>
      <c r="G160" s="80" t="s">
        <v>1831</v>
      </c>
      <c r="H160" s="80" t="s">
        <v>1832</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610</v>
      </c>
      <c r="AR160" s="81">
        <v>130</v>
      </c>
      <c r="AS160" s="81">
        <v>0</v>
      </c>
      <c r="AT160" s="81">
        <v>1</v>
      </c>
      <c r="AU160" s="81">
        <v>0</v>
      </c>
      <c r="AV160" s="81">
        <v>0</v>
      </c>
      <c r="AW160" s="81"/>
      <c r="AX160" s="82"/>
      <c r="AY160" s="81">
        <v>2821.0000000000018</v>
      </c>
      <c r="AZ160" s="81">
        <v>16305.599999999999</v>
      </c>
      <c r="BA160" s="81">
        <v>0</v>
      </c>
      <c r="BB160" s="81">
        <v>7100</v>
      </c>
      <c r="BC160" s="81">
        <v>0</v>
      </c>
      <c r="BD160" s="81">
        <v>0</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1851</v>
      </c>
      <c r="B161" s="80">
        <v>86</v>
      </c>
      <c r="C161" s="80">
        <v>1</v>
      </c>
      <c r="D161" s="80">
        <v>6</v>
      </c>
      <c r="E161" s="80">
        <v>1990</v>
      </c>
      <c r="F161" s="80" t="s">
        <v>562</v>
      </c>
      <c r="G161" s="80" t="s">
        <v>1852</v>
      </c>
      <c r="H161" s="80" t="s">
        <v>1853</v>
      </c>
      <c r="I161" s="177"/>
      <c r="J161" s="81">
        <v>160.35580265955426</v>
      </c>
      <c r="K161" s="81">
        <v>6.1682696795599465</v>
      </c>
      <c r="L161" s="81">
        <v>3.5500333550774599</v>
      </c>
      <c r="M161" s="81">
        <v>40.660831826906161</v>
      </c>
      <c r="N161" s="81">
        <v>47.545563320324547</v>
      </c>
      <c r="O161" s="81">
        <v>39.680369530754078</v>
      </c>
      <c r="P161" s="81">
        <v>42.197413041770083</v>
      </c>
      <c r="Q161" s="81">
        <v>2.9790097969521394</v>
      </c>
      <c r="R161" s="81">
        <v>0</v>
      </c>
      <c r="S161" s="81">
        <v>3.3954038163526605</v>
      </c>
      <c r="T161" s="82"/>
      <c r="U161" s="81">
        <v>19089092</v>
      </c>
      <c r="V161" s="81">
        <v>2201</v>
      </c>
      <c r="W161" s="81">
        <v>35</v>
      </c>
      <c r="X161" s="81">
        <v>14170</v>
      </c>
      <c r="Y161" s="81">
        <v>15131</v>
      </c>
      <c r="Z161" s="81">
        <v>16321</v>
      </c>
      <c r="AA161" s="81">
        <v>10246</v>
      </c>
      <c r="AB161" s="81">
        <v>48369</v>
      </c>
      <c r="AC161" s="81">
        <v>0</v>
      </c>
      <c r="AD161" s="81">
        <v>3.3954038163526605</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1854</v>
      </c>
      <c r="B162" s="80">
        <v>87</v>
      </c>
      <c r="C162" s="80">
        <v>2</v>
      </c>
      <c r="D162" s="80">
        <v>6</v>
      </c>
      <c r="E162" s="80">
        <v>2005</v>
      </c>
      <c r="F162" s="80" t="s">
        <v>565</v>
      </c>
      <c r="G162" s="80" t="s">
        <v>1852</v>
      </c>
      <c r="H162" s="80" t="s">
        <v>1853</v>
      </c>
      <c r="I162" s="177"/>
      <c r="J162" s="81">
        <v>120.70260912303722</v>
      </c>
      <c r="K162" s="81">
        <v>4.0928866767883578</v>
      </c>
      <c r="L162" s="81">
        <v>5.0409582430161137</v>
      </c>
      <c r="M162" s="81">
        <v>73.846214352948181</v>
      </c>
      <c r="N162" s="81">
        <v>67.093405210082608</v>
      </c>
      <c r="O162" s="81">
        <v>56.298132491216258</v>
      </c>
      <c r="P162" s="81">
        <v>42.899528387039936</v>
      </c>
      <c r="Q162" s="81">
        <v>2.9909867133005323</v>
      </c>
      <c r="R162" s="81">
        <v>0</v>
      </c>
      <c r="S162" s="81">
        <v>3.0283152289999999</v>
      </c>
      <c r="T162" s="82"/>
      <c r="U162" s="81">
        <v>16157610</v>
      </c>
      <c r="V162" s="81">
        <v>1752</v>
      </c>
      <c r="W162" s="81">
        <v>44</v>
      </c>
      <c r="X162" s="81">
        <v>13792</v>
      </c>
      <c r="Y162" s="81">
        <v>19138</v>
      </c>
      <c r="Z162" s="81">
        <v>26796</v>
      </c>
      <c r="AA162" s="81">
        <v>8531</v>
      </c>
      <c r="AB162" s="81">
        <v>50768</v>
      </c>
      <c r="AC162" s="81">
        <v>0</v>
      </c>
      <c r="AD162" s="81">
        <v>3.0283152289999999</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1855</v>
      </c>
      <c r="B163" s="80">
        <v>88</v>
      </c>
      <c r="C163" s="80">
        <v>3</v>
      </c>
      <c r="D163" s="80">
        <v>6</v>
      </c>
      <c r="E163" s="80">
        <v>2006</v>
      </c>
      <c r="F163" s="80" t="s">
        <v>566</v>
      </c>
      <c r="G163" s="80" t="s">
        <v>1852</v>
      </c>
      <c r="H163" s="80" t="s">
        <v>1853</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1856</v>
      </c>
      <c r="B164" s="80">
        <v>89</v>
      </c>
      <c r="C164" s="80">
        <v>4</v>
      </c>
      <c r="D164" s="80">
        <v>6</v>
      </c>
      <c r="E164" s="80">
        <v>2007</v>
      </c>
      <c r="F164" s="80" t="s">
        <v>567</v>
      </c>
      <c r="G164" s="80" t="s">
        <v>1852</v>
      </c>
      <c r="H164" s="80" t="s">
        <v>1853</v>
      </c>
      <c r="I164" s="177"/>
      <c r="J164" s="81">
        <v>95.666662598934792</v>
      </c>
      <c r="K164" s="81">
        <v>3.8657214097718877</v>
      </c>
      <c r="L164" s="81">
        <v>2.1500263237399202</v>
      </c>
      <c r="M164" s="81">
        <v>67.909962933839807</v>
      </c>
      <c r="N164" s="81">
        <v>69.894394472470992</v>
      </c>
      <c r="O164" s="81">
        <v>54.410821476327598</v>
      </c>
      <c r="P164" s="81">
        <v>43.001848376875536</v>
      </c>
      <c r="Q164" s="81">
        <v>3.1273937762458477</v>
      </c>
      <c r="R164" s="81">
        <v>0</v>
      </c>
      <c r="S164" s="81">
        <v>3.3578728089400003</v>
      </c>
      <c r="T164" s="82"/>
      <c r="U164" s="81">
        <v>15083479</v>
      </c>
      <c r="V164" s="81">
        <v>1632</v>
      </c>
      <c r="W164" s="81">
        <v>21</v>
      </c>
      <c r="X164" s="81">
        <v>15241</v>
      </c>
      <c r="Y164" s="81">
        <v>19412</v>
      </c>
      <c r="Z164" s="81">
        <v>26922</v>
      </c>
      <c r="AA164" s="81">
        <v>8421</v>
      </c>
      <c r="AB164" s="81">
        <v>50276</v>
      </c>
      <c r="AC164" s="81">
        <v>0</v>
      </c>
      <c r="AD164" s="81">
        <v>3.3578728089400003</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1857</v>
      </c>
      <c r="B165" s="80">
        <v>90</v>
      </c>
      <c r="C165" s="80">
        <v>5</v>
      </c>
      <c r="D165" s="80">
        <v>6</v>
      </c>
      <c r="E165" s="80">
        <v>2008</v>
      </c>
      <c r="F165" s="80" t="s">
        <v>84</v>
      </c>
      <c r="G165" s="80" t="s">
        <v>1852</v>
      </c>
      <c r="H165" s="80" t="s">
        <v>1853</v>
      </c>
      <c r="I165" s="177"/>
      <c r="J165" s="81">
        <v>78.278769361581382</v>
      </c>
      <c r="K165" s="81">
        <v>2.876936646856135</v>
      </c>
      <c r="L165" s="81">
        <v>1.7538216333197558</v>
      </c>
      <c r="M165" s="81">
        <v>74.469382033875931</v>
      </c>
      <c r="N165" s="81">
        <v>72.803069055757348</v>
      </c>
      <c r="O165" s="81">
        <v>52.616617810379061</v>
      </c>
      <c r="P165" s="81">
        <v>41.861295501098212</v>
      </c>
      <c r="Q165" s="81">
        <v>3.0653293322112183</v>
      </c>
      <c r="R165" s="81">
        <v>0</v>
      </c>
      <c r="S165" s="81">
        <v>3.2183110620799997</v>
      </c>
      <c r="T165" s="82"/>
      <c r="U165" s="81">
        <v>12791080</v>
      </c>
      <c r="V165" s="81">
        <v>1632</v>
      </c>
      <c r="W165" s="81">
        <v>21</v>
      </c>
      <c r="X165" s="81">
        <v>15241</v>
      </c>
      <c r="Y165" s="81">
        <v>19585</v>
      </c>
      <c r="Z165" s="81">
        <v>26948</v>
      </c>
      <c r="AA165" s="81">
        <v>8207</v>
      </c>
      <c r="AB165" s="81">
        <v>50088</v>
      </c>
      <c r="AC165" s="81">
        <v>0</v>
      </c>
      <c r="AD165" s="81">
        <v>3.2183110620799997</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1858</v>
      </c>
      <c r="B166" s="80">
        <v>91</v>
      </c>
      <c r="C166" s="80">
        <v>6</v>
      </c>
      <c r="D166" s="80">
        <v>6</v>
      </c>
      <c r="E166" s="80">
        <v>2009</v>
      </c>
      <c r="F166" s="80" t="s">
        <v>85</v>
      </c>
      <c r="G166" s="80" t="s">
        <v>1852</v>
      </c>
      <c r="H166" s="80" t="s">
        <v>1853</v>
      </c>
      <c r="I166" s="177"/>
      <c r="J166" s="81">
        <v>77.094617102653018</v>
      </c>
      <c r="K166" s="81">
        <v>2.8606130088152111</v>
      </c>
      <c r="L166" s="81">
        <v>4.0332607475895754</v>
      </c>
      <c r="M166" s="81">
        <v>73.50331377999224</v>
      </c>
      <c r="N166" s="81">
        <v>65.712282226869263</v>
      </c>
      <c r="O166" s="81">
        <v>53.783751495400423</v>
      </c>
      <c r="P166" s="81">
        <v>39.926519474653425</v>
      </c>
      <c r="Q166" s="81">
        <v>2.9224896511827225</v>
      </c>
      <c r="R166" s="81">
        <v>0</v>
      </c>
      <c r="S166" s="81">
        <v>3.0993618784799994</v>
      </c>
      <c r="T166" s="82"/>
      <c r="U166" s="81">
        <v>10825452</v>
      </c>
      <c r="V166" s="81">
        <v>1724</v>
      </c>
      <c r="W166" s="81">
        <v>65</v>
      </c>
      <c r="X166" s="81">
        <v>16132</v>
      </c>
      <c r="Y166" s="81">
        <v>19818</v>
      </c>
      <c r="Z166" s="81">
        <v>27189</v>
      </c>
      <c r="AA166" s="81">
        <v>8036</v>
      </c>
      <c r="AB166" s="81">
        <v>50130</v>
      </c>
      <c r="AC166" s="81">
        <v>0</v>
      </c>
      <c r="AD166" s="81">
        <v>3.0993618784799994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22.55</v>
      </c>
      <c r="BJ166" s="81">
        <v>0</v>
      </c>
      <c r="BK166" s="81">
        <v>10.46</v>
      </c>
      <c r="BL166" s="81">
        <v>0</v>
      </c>
      <c r="BM166" s="82"/>
      <c r="BN166" s="81">
        <v>0</v>
      </c>
      <c r="BO166" s="81">
        <v>0</v>
      </c>
      <c r="BP166" s="81">
        <v>2</v>
      </c>
      <c r="BQ166" s="81">
        <v>0</v>
      </c>
      <c r="BR166" s="81">
        <v>2</v>
      </c>
      <c r="BS166" s="81">
        <v>0</v>
      </c>
      <c r="BT166"/>
      <c r="BU166" s="80"/>
      <c r="BV166" s="80"/>
      <c r="BW166" s="80"/>
      <c r="BX166" s="80"/>
      <c r="BY166" s="80"/>
      <c r="BZ166" s="80"/>
      <c r="CA166" s="80"/>
      <c r="CB166" s="80"/>
      <c r="CC166" s="80"/>
    </row>
    <row r="167" spans="1:81">
      <c r="A167" s="80" t="s">
        <v>1859</v>
      </c>
      <c r="B167" s="80">
        <v>92</v>
      </c>
      <c r="C167" s="80">
        <v>7</v>
      </c>
      <c r="D167" s="80">
        <v>6</v>
      </c>
      <c r="E167" s="80">
        <v>2010</v>
      </c>
      <c r="F167" s="80" t="s">
        <v>86</v>
      </c>
      <c r="G167" s="80" t="s">
        <v>1852</v>
      </c>
      <c r="H167" s="80" t="s">
        <v>1853</v>
      </c>
      <c r="I167" s="177"/>
      <c r="J167" s="81">
        <v>67.286389188047252</v>
      </c>
      <c r="K167" s="81">
        <v>3.0665937058345283</v>
      </c>
      <c r="L167" s="81">
        <v>3.7706500993869607</v>
      </c>
      <c r="M167" s="81">
        <v>73.817927086284456</v>
      </c>
      <c r="N167" s="81">
        <v>72.071615720943612</v>
      </c>
      <c r="O167" s="81">
        <v>53.824427308791428</v>
      </c>
      <c r="P167" s="81">
        <v>40.480365521456655</v>
      </c>
      <c r="Q167" s="81">
        <v>3.0301996306769508</v>
      </c>
      <c r="R167" s="81">
        <v>0</v>
      </c>
      <c r="S167" s="81">
        <v>2.809301112</v>
      </c>
      <c r="T167" s="82"/>
      <c r="U167" s="81">
        <v>10270119</v>
      </c>
      <c r="V167" s="81">
        <v>1724</v>
      </c>
      <c r="W167" s="81">
        <v>65</v>
      </c>
      <c r="X167" s="81">
        <v>16132</v>
      </c>
      <c r="Y167" s="81">
        <v>19885</v>
      </c>
      <c r="Z167" s="81">
        <v>27336</v>
      </c>
      <c r="AA167" s="81">
        <v>7944</v>
      </c>
      <c r="AB167" s="81">
        <v>49805</v>
      </c>
      <c r="AC167" s="81">
        <v>0</v>
      </c>
      <c r="AD167" s="81">
        <v>2.809301112</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20.14</v>
      </c>
      <c r="BJ167" s="81">
        <v>0</v>
      </c>
      <c r="BK167" s="81">
        <v>10.542</v>
      </c>
      <c r="BL167" s="81">
        <v>0</v>
      </c>
      <c r="BM167" s="82"/>
      <c r="BN167" s="81">
        <v>0</v>
      </c>
      <c r="BO167" s="81">
        <v>0</v>
      </c>
      <c r="BP167" s="81">
        <v>2</v>
      </c>
      <c r="BQ167" s="81">
        <v>0</v>
      </c>
      <c r="BR167" s="81">
        <v>2</v>
      </c>
      <c r="BS167" s="81">
        <v>0</v>
      </c>
      <c r="BT167"/>
      <c r="BU167" s="80">
        <v>30.681999999999999</v>
      </c>
      <c r="BV167" s="80">
        <v>0</v>
      </c>
      <c r="BW167" s="80">
        <v>0</v>
      </c>
      <c r="BX167" s="80">
        <v>0</v>
      </c>
      <c r="BY167" s="80">
        <v>0</v>
      </c>
      <c r="BZ167" s="80">
        <v>0</v>
      </c>
      <c r="CA167" s="80">
        <v>0</v>
      </c>
      <c r="CB167" s="80">
        <v>0</v>
      </c>
      <c r="CC167" s="80">
        <v>0</v>
      </c>
    </row>
    <row r="168" spans="1:81">
      <c r="A168" s="80" t="s">
        <v>1860</v>
      </c>
      <c r="B168" s="80">
        <v>93</v>
      </c>
      <c r="C168" s="80">
        <v>8</v>
      </c>
      <c r="D168" s="80">
        <v>6</v>
      </c>
      <c r="E168" s="80">
        <v>2011</v>
      </c>
      <c r="F168" s="80" t="s">
        <v>87</v>
      </c>
      <c r="G168" s="80" t="s">
        <v>1852</v>
      </c>
      <c r="H168" s="80" t="s">
        <v>1853</v>
      </c>
      <c r="I168" s="177"/>
      <c r="J168" s="81">
        <v>72.204219634077319</v>
      </c>
      <c r="K168" s="81">
        <v>4.3150802172324383</v>
      </c>
      <c r="L168" s="81">
        <v>3.7814529097224807</v>
      </c>
      <c r="M168" s="81">
        <v>83.813714879214999</v>
      </c>
      <c r="N168" s="81">
        <v>80.756629357336564</v>
      </c>
      <c r="O168" s="81">
        <v>53.03454652681998</v>
      </c>
      <c r="P168" s="81">
        <v>39.236319386488901</v>
      </c>
      <c r="Q168" s="81">
        <v>3.4854060527713342</v>
      </c>
      <c r="R168" s="81">
        <v>0</v>
      </c>
      <c r="S168" s="81">
        <v>3.0588385950500006</v>
      </c>
      <c r="T168" s="82"/>
      <c r="U168" s="81">
        <v>10169940</v>
      </c>
      <c r="V168" s="81">
        <v>1724</v>
      </c>
      <c r="W168" s="81">
        <v>65</v>
      </c>
      <c r="X168" s="81">
        <v>16132</v>
      </c>
      <c r="Y168" s="81">
        <v>19990</v>
      </c>
      <c r="Z168" s="81">
        <v>27520</v>
      </c>
      <c r="AA168" s="81">
        <v>7929</v>
      </c>
      <c r="AB168" s="81">
        <v>49665</v>
      </c>
      <c r="AC168" s="81">
        <v>0</v>
      </c>
      <c r="AD168" s="81">
        <v>3.0588385950500006</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19.259</v>
      </c>
      <c r="BJ168" s="81">
        <v>0</v>
      </c>
      <c r="BK168" s="81">
        <v>8.6050000000000004</v>
      </c>
      <c r="BL168" s="81">
        <v>0</v>
      </c>
      <c r="BM168" s="82"/>
      <c r="BN168" s="81">
        <v>0</v>
      </c>
      <c r="BO168" s="81">
        <v>0</v>
      </c>
      <c r="BP168" s="81">
        <v>2</v>
      </c>
      <c r="BQ168" s="81">
        <v>0</v>
      </c>
      <c r="BR168" s="81">
        <v>2</v>
      </c>
      <c r="BS168" s="81">
        <v>0</v>
      </c>
      <c r="BT168"/>
      <c r="BU168" s="80">
        <v>27.864000000000001</v>
      </c>
      <c r="BV168" s="80">
        <v>0</v>
      </c>
      <c r="BW168" s="80">
        <v>0</v>
      </c>
      <c r="BX168" s="80">
        <v>0</v>
      </c>
      <c r="BY168" s="80">
        <v>0</v>
      </c>
      <c r="BZ168" s="80">
        <v>0</v>
      </c>
      <c r="CA168" s="80">
        <v>0</v>
      </c>
      <c r="CB168" s="80">
        <v>0</v>
      </c>
      <c r="CC168" s="80">
        <v>0</v>
      </c>
    </row>
    <row r="169" spans="1:81">
      <c r="A169" s="80" t="s">
        <v>1861</v>
      </c>
      <c r="B169" s="80">
        <v>94</v>
      </c>
      <c r="C169" s="80">
        <v>9</v>
      </c>
      <c r="D169" s="80">
        <v>6</v>
      </c>
      <c r="E169" s="80">
        <v>2012</v>
      </c>
      <c r="F169" s="80" t="s">
        <v>88</v>
      </c>
      <c r="G169" s="80" t="s">
        <v>1852</v>
      </c>
      <c r="H169" s="80" t="s">
        <v>1853</v>
      </c>
      <c r="I169" s="177"/>
      <c r="J169" s="81">
        <v>73.83986370154382</v>
      </c>
      <c r="K169" s="81">
        <v>3.9783860193705429</v>
      </c>
      <c r="L169" s="81">
        <v>3.7724997083350771</v>
      </c>
      <c r="M169" s="81">
        <v>86.161220260792035</v>
      </c>
      <c r="N169" s="81">
        <v>82.116774731114361</v>
      </c>
      <c r="O169" s="81">
        <v>52.99195213758302</v>
      </c>
      <c r="P169" s="81">
        <v>39.200775481650822</v>
      </c>
      <c r="Q169" s="81">
        <v>3.8163179817607493</v>
      </c>
      <c r="R169" s="81">
        <v>0</v>
      </c>
      <c r="S169" s="81">
        <v>3.5224302678599999</v>
      </c>
      <c r="T169" s="82"/>
      <c r="U169" s="81">
        <v>10644233</v>
      </c>
      <c r="V169" s="81">
        <v>1724</v>
      </c>
      <c r="W169" s="81">
        <v>65</v>
      </c>
      <c r="X169" s="81">
        <v>16132</v>
      </c>
      <c r="Y169" s="81">
        <v>20410</v>
      </c>
      <c r="Z169" s="81">
        <v>27716</v>
      </c>
      <c r="AA169" s="81">
        <v>7877</v>
      </c>
      <c r="AB169" s="81">
        <v>50052</v>
      </c>
      <c r="AC169" s="81">
        <v>0</v>
      </c>
      <c r="AD169" s="81">
        <v>3.5224302678599999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19.538</v>
      </c>
      <c r="BJ169" s="81">
        <v>0</v>
      </c>
      <c r="BK169" s="81">
        <v>10.222</v>
      </c>
      <c r="BL169" s="81">
        <v>0</v>
      </c>
      <c r="BM169" s="82"/>
      <c r="BN169" s="81">
        <v>0</v>
      </c>
      <c r="BO169" s="81">
        <v>0</v>
      </c>
      <c r="BP169" s="81">
        <v>2</v>
      </c>
      <c r="BQ169" s="81">
        <v>0</v>
      </c>
      <c r="BR169" s="81">
        <v>2</v>
      </c>
      <c r="BS169" s="81">
        <v>0</v>
      </c>
      <c r="BT169"/>
      <c r="BU169" s="80">
        <v>29.76</v>
      </c>
      <c r="BV169" s="80">
        <v>0</v>
      </c>
      <c r="BW169" s="80">
        <v>0</v>
      </c>
      <c r="BX169" s="80">
        <v>0</v>
      </c>
      <c r="BY169" s="80">
        <v>0</v>
      </c>
      <c r="BZ169" s="80">
        <v>0</v>
      </c>
      <c r="CA169" s="80">
        <v>0</v>
      </c>
      <c r="CB169" s="80">
        <v>0</v>
      </c>
      <c r="CC169" s="80">
        <v>0</v>
      </c>
    </row>
    <row r="170" spans="1:81">
      <c r="A170" s="80" t="s">
        <v>1862</v>
      </c>
      <c r="B170" s="80">
        <v>95</v>
      </c>
      <c r="C170" s="80">
        <v>10</v>
      </c>
      <c r="D170" s="80">
        <v>6</v>
      </c>
      <c r="E170" s="80">
        <v>2013</v>
      </c>
      <c r="F170" s="80" t="s">
        <v>89</v>
      </c>
      <c r="G170" s="80" t="s">
        <v>1852</v>
      </c>
      <c r="H170" s="80" t="s">
        <v>1853</v>
      </c>
      <c r="I170" s="177"/>
      <c r="J170" s="81">
        <v>73.018916069867174</v>
      </c>
      <c r="K170" s="81">
        <v>3.4378471036048417</v>
      </c>
      <c r="L170" s="81">
        <v>3.7166212801799139</v>
      </c>
      <c r="M170" s="81">
        <v>82.792405910143287</v>
      </c>
      <c r="N170" s="81">
        <v>79.5569207072881</v>
      </c>
      <c r="O170" s="81">
        <v>51.296287567152618</v>
      </c>
      <c r="P170" s="81">
        <v>38.86892487307734</v>
      </c>
      <c r="Q170" s="81">
        <v>3.8712144550293637</v>
      </c>
      <c r="R170" s="81">
        <v>0</v>
      </c>
      <c r="S170" s="81">
        <v>3.1876174904000001</v>
      </c>
      <c r="T170" s="82"/>
      <c r="U170" s="81">
        <v>10781294</v>
      </c>
      <c r="V170" s="81">
        <v>1724</v>
      </c>
      <c r="W170" s="81">
        <v>65</v>
      </c>
      <c r="X170" s="81">
        <v>16132</v>
      </c>
      <c r="Y170" s="81">
        <v>20548</v>
      </c>
      <c r="Z170" s="81">
        <v>28027</v>
      </c>
      <c r="AA170" s="81">
        <v>7781</v>
      </c>
      <c r="AB170" s="81">
        <v>50044</v>
      </c>
      <c r="AC170" s="81">
        <v>0</v>
      </c>
      <c r="AD170" s="81">
        <v>3.1876174904000001</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21.544</v>
      </c>
      <c r="BJ170" s="81">
        <v>0</v>
      </c>
      <c r="BK170" s="81">
        <v>11.106999999999999</v>
      </c>
      <c r="BL170" s="81">
        <v>0</v>
      </c>
      <c r="BM170" s="82"/>
      <c r="BN170" s="81">
        <v>0</v>
      </c>
      <c r="BO170" s="81">
        <v>0</v>
      </c>
      <c r="BP170" s="81">
        <v>2</v>
      </c>
      <c r="BQ170" s="81">
        <v>0</v>
      </c>
      <c r="BR170" s="81">
        <v>2</v>
      </c>
      <c r="BS170" s="81">
        <v>0</v>
      </c>
      <c r="BT170"/>
      <c r="BU170" s="80">
        <v>32.651000000000003</v>
      </c>
      <c r="BV170" s="80">
        <v>0</v>
      </c>
      <c r="BW170" s="80">
        <v>0</v>
      </c>
      <c r="BX170" s="80">
        <v>0</v>
      </c>
      <c r="BY170" s="80">
        <v>0</v>
      </c>
      <c r="BZ170" s="80">
        <v>0</v>
      </c>
      <c r="CA170" s="80">
        <v>0</v>
      </c>
      <c r="CB170" s="80">
        <v>0</v>
      </c>
      <c r="CC170" s="80">
        <v>0</v>
      </c>
    </row>
    <row r="171" spans="1:81">
      <c r="A171" s="80" t="s">
        <v>1863</v>
      </c>
      <c r="B171" s="80">
        <v>96</v>
      </c>
      <c r="C171" s="80">
        <v>11</v>
      </c>
      <c r="D171" s="80">
        <v>6</v>
      </c>
      <c r="E171" s="80">
        <v>2014</v>
      </c>
      <c r="F171" s="80" t="s">
        <v>90</v>
      </c>
      <c r="G171" s="80" t="s">
        <v>1852</v>
      </c>
      <c r="H171" s="80" t="s">
        <v>1853</v>
      </c>
      <c r="I171" s="177"/>
      <c r="J171" s="81">
        <v>69.136456662193709</v>
      </c>
      <c r="K171" s="81">
        <v>2.8697493789073119</v>
      </c>
      <c r="L171" s="81">
        <v>6.4526700451227663</v>
      </c>
      <c r="M171" s="81">
        <v>73.294958403361747</v>
      </c>
      <c r="N171" s="81">
        <v>73.838536506151087</v>
      </c>
      <c r="O171" s="81">
        <v>49.100866462939429</v>
      </c>
      <c r="P171" s="81">
        <v>38.538822880035006</v>
      </c>
      <c r="Q171" s="81">
        <v>3.7038646905271926</v>
      </c>
      <c r="R171" s="81">
        <v>0</v>
      </c>
      <c r="S171" s="81">
        <v>3.3587976557500001</v>
      </c>
      <c r="T171" s="82"/>
      <c r="U171" s="81">
        <v>10766542</v>
      </c>
      <c r="V171" s="81">
        <v>1241</v>
      </c>
      <c r="W171" s="81">
        <v>124</v>
      </c>
      <c r="X171" s="81">
        <v>15209</v>
      </c>
      <c r="Y171" s="81">
        <v>20695</v>
      </c>
      <c r="Z171" s="81">
        <v>28255</v>
      </c>
      <c r="AA171" s="81">
        <v>7675</v>
      </c>
      <c r="AB171" s="81">
        <v>49904</v>
      </c>
      <c r="AC171" s="81">
        <v>0</v>
      </c>
      <c r="AD171" s="81">
        <v>3.3587976557500001</v>
      </c>
      <c r="AE171" s="82"/>
      <c r="AF171" s="81">
        <v>78737157.33458434</v>
      </c>
      <c r="AG171" s="81">
        <v>2451223.8258166369</v>
      </c>
      <c r="AH171" s="81">
        <v>783371.74474842544</v>
      </c>
      <c r="AI171" s="81">
        <v>95532510.346276388</v>
      </c>
      <c r="AJ171" s="81">
        <v>112616345.35916051</v>
      </c>
      <c r="AK171" s="81">
        <v>0</v>
      </c>
      <c r="AL171" s="81">
        <v>0</v>
      </c>
      <c r="AM171" s="81">
        <v>6851073.4738002596</v>
      </c>
      <c r="AN171" s="81">
        <v>0</v>
      </c>
      <c r="AO171" s="81">
        <v>0</v>
      </c>
      <c r="AP171" s="82"/>
      <c r="AQ171" s="81">
        <v>1069</v>
      </c>
      <c r="AR171" s="81">
        <v>151</v>
      </c>
      <c r="AS171" s="81">
        <v>0</v>
      </c>
      <c r="AT171" s="81">
        <v>0</v>
      </c>
      <c r="AU171" s="81">
        <v>0</v>
      </c>
      <c r="AV171" s="81">
        <v>0</v>
      </c>
      <c r="AW171" s="81" t="s">
        <v>564</v>
      </c>
      <c r="AX171" s="82"/>
      <c r="AY171" s="81">
        <v>4667.5</v>
      </c>
      <c r="AZ171" s="81">
        <v>8045.5</v>
      </c>
      <c r="BA171" s="81">
        <v>0</v>
      </c>
      <c r="BB171" s="81">
        <v>0</v>
      </c>
      <c r="BC171" s="81">
        <v>0</v>
      </c>
      <c r="BD171" s="81">
        <v>0</v>
      </c>
      <c r="BE171" s="81" t="s">
        <v>564</v>
      </c>
      <c r="BF171" s="82"/>
      <c r="BG171" s="81">
        <v>0</v>
      </c>
      <c r="BH171" s="81">
        <v>0</v>
      </c>
      <c r="BI171" s="81">
        <v>21.8</v>
      </c>
      <c r="BJ171" s="81">
        <v>0</v>
      </c>
      <c r="BK171" s="81">
        <v>15.381</v>
      </c>
      <c r="BL171" s="81">
        <v>0</v>
      </c>
      <c r="BM171" s="82"/>
      <c r="BN171" s="81">
        <v>0</v>
      </c>
      <c r="BO171" s="81">
        <v>0</v>
      </c>
      <c r="BP171" s="81">
        <v>2</v>
      </c>
      <c r="BQ171" s="81">
        <v>0</v>
      </c>
      <c r="BR171" s="81">
        <v>2</v>
      </c>
      <c r="BS171" s="81">
        <v>0</v>
      </c>
      <c r="BT171"/>
      <c r="BU171" s="80">
        <v>37.180999999999997</v>
      </c>
      <c r="BV171" s="80">
        <v>0</v>
      </c>
      <c r="BW171" s="80">
        <v>0</v>
      </c>
      <c r="BX171" s="80">
        <v>0</v>
      </c>
      <c r="BY171" s="80">
        <v>0</v>
      </c>
      <c r="BZ171" s="80">
        <v>0</v>
      </c>
      <c r="CA171" s="80">
        <v>0</v>
      </c>
      <c r="CB171" s="80">
        <v>0</v>
      </c>
      <c r="CC171" s="80">
        <v>0</v>
      </c>
    </row>
    <row r="172" spans="1:81">
      <c r="A172" s="80" t="s">
        <v>1864</v>
      </c>
      <c r="B172" s="80">
        <v>97</v>
      </c>
      <c r="C172" s="80">
        <v>12</v>
      </c>
      <c r="D172" s="80">
        <v>6</v>
      </c>
      <c r="E172" s="80">
        <v>2015</v>
      </c>
      <c r="F172" s="80" t="s">
        <v>91</v>
      </c>
      <c r="G172" s="80" t="s">
        <v>1852</v>
      </c>
      <c r="H172" s="80" t="s">
        <v>1853</v>
      </c>
      <c r="I172" s="177"/>
      <c r="J172" s="81">
        <v>65.613438018568303</v>
      </c>
      <c r="K172" s="81">
        <v>2.6569417005528044</v>
      </c>
      <c r="L172" s="81">
        <v>6.9327095758830435</v>
      </c>
      <c r="M172" s="81">
        <v>66.179593380351278</v>
      </c>
      <c r="N172" s="81">
        <v>70.67718035882703</v>
      </c>
      <c r="O172" s="81">
        <v>49.000641116829236</v>
      </c>
      <c r="P172" s="81">
        <v>37.910832112461229</v>
      </c>
      <c r="Q172" s="81">
        <v>3.62045034721621</v>
      </c>
      <c r="R172" s="81">
        <v>0</v>
      </c>
      <c r="S172" s="81">
        <v>4.6325728985600003</v>
      </c>
      <c r="T172" s="82"/>
      <c r="U172" s="81">
        <v>11473926</v>
      </c>
      <c r="V172" s="81">
        <v>1241</v>
      </c>
      <c r="W172" s="81">
        <v>124</v>
      </c>
      <c r="X172" s="81">
        <v>15209</v>
      </c>
      <c r="Y172" s="81">
        <v>20889</v>
      </c>
      <c r="Z172" s="81">
        <v>28469</v>
      </c>
      <c r="AA172" s="81">
        <v>7544</v>
      </c>
      <c r="AB172" s="81">
        <v>49829</v>
      </c>
      <c r="AC172" s="81">
        <v>0</v>
      </c>
      <c r="AD172" s="81">
        <v>4.6325728985600003</v>
      </c>
      <c r="AE172" s="82"/>
      <c r="AF172" s="81">
        <v>76187934.859590158</v>
      </c>
      <c r="AG172" s="81">
        <v>2106363.3597250837</v>
      </c>
      <c r="AH172" s="81">
        <v>953376.72802109167</v>
      </c>
      <c r="AI172" s="81">
        <v>95041427.195821583</v>
      </c>
      <c r="AJ172" s="81">
        <v>109994296.06322496</v>
      </c>
      <c r="AK172" s="81">
        <v>0</v>
      </c>
      <c r="AL172" s="81">
        <v>0</v>
      </c>
      <c r="AM172" s="81">
        <v>6828855.4252065727</v>
      </c>
      <c r="AN172" s="81">
        <v>0</v>
      </c>
      <c r="AO172" s="81">
        <v>0</v>
      </c>
      <c r="AP172" s="82"/>
      <c r="AQ172" s="81">
        <v>1193</v>
      </c>
      <c r="AR172" s="81">
        <v>205</v>
      </c>
      <c r="AS172" s="81">
        <v>0</v>
      </c>
      <c r="AT172" s="81">
        <v>0</v>
      </c>
      <c r="AU172" s="81">
        <v>0</v>
      </c>
      <c r="AV172" s="81">
        <v>0</v>
      </c>
      <c r="AW172" s="81" t="s">
        <v>564</v>
      </c>
      <c r="AX172" s="82"/>
      <c r="AY172" s="81">
        <v>5256</v>
      </c>
      <c r="AZ172" s="81">
        <v>9207.6</v>
      </c>
      <c r="BA172" s="81">
        <v>0</v>
      </c>
      <c r="BB172" s="81">
        <v>0</v>
      </c>
      <c r="BC172" s="81">
        <v>0</v>
      </c>
      <c r="BD172" s="81">
        <v>0</v>
      </c>
      <c r="BE172" s="81" t="s">
        <v>564</v>
      </c>
      <c r="BF172" s="82"/>
      <c r="BG172" s="81">
        <v>0</v>
      </c>
      <c r="BH172" s="81">
        <v>0</v>
      </c>
      <c r="BI172" s="81">
        <v>21.652999999999999</v>
      </c>
      <c r="BJ172" s="81">
        <v>0</v>
      </c>
      <c r="BK172" s="81">
        <v>14.643000000000001</v>
      </c>
      <c r="BL172" s="81">
        <v>0</v>
      </c>
      <c r="BM172" s="82"/>
      <c r="BN172" s="81">
        <v>0</v>
      </c>
      <c r="BO172" s="81">
        <v>0</v>
      </c>
      <c r="BP172" s="81">
        <v>2</v>
      </c>
      <c r="BQ172" s="81">
        <v>0</v>
      </c>
      <c r="BR172" s="81">
        <v>2</v>
      </c>
      <c r="BS172" s="81">
        <v>0</v>
      </c>
      <c r="BT172"/>
      <c r="BU172" s="80">
        <v>36.295999999999999</v>
      </c>
      <c r="BV172" s="80">
        <v>0</v>
      </c>
      <c r="BW172" s="80">
        <v>0</v>
      </c>
      <c r="BX172" s="80">
        <v>0</v>
      </c>
      <c r="BY172" s="80">
        <v>0</v>
      </c>
      <c r="BZ172" s="80">
        <v>0</v>
      </c>
      <c r="CA172" s="80">
        <v>0</v>
      </c>
      <c r="CB172" s="80">
        <v>0</v>
      </c>
      <c r="CC172" s="80">
        <v>0</v>
      </c>
    </row>
    <row r="173" spans="1:81">
      <c r="A173" s="80" t="s">
        <v>1865</v>
      </c>
      <c r="B173" s="80">
        <v>98</v>
      </c>
      <c r="C173" s="80">
        <v>13</v>
      </c>
      <c r="D173" s="80">
        <v>6</v>
      </c>
      <c r="E173" s="80">
        <v>2016</v>
      </c>
      <c r="F173" s="80" t="s">
        <v>92</v>
      </c>
      <c r="G173" s="80" t="s">
        <v>1852</v>
      </c>
      <c r="H173" s="80" t="s">
        <v>1853</v>
      </c>
      <c r="I173" s="177"/>
      <c r="J173" s="81">
        <v>67.726761214484952</v>
      </c>
      <c r="K173" s="81">
        <v>2.6094333724112979</v>
      </c>
      <c r="L173" s="81">
        <v>7.2734567913728458</v>
      </c>
      <c r="M173" s="81">
        <v>63.261065787949789</v>
      </c>
      <c r="N173" s="81">
        <v>70.548324873191461</v>
      </c>
      <c r="O173" s="81">
        <v>48.677651111309707</v>
      </c>
      <c r="P173" s="81">
        <v>36.736796543433094</v>
      </c>
      <c r="Q173" s="81">
        <v>3.4961441145839482</v>
      </c>
      <c r="R173" s="81">
        <v>0</v>
      </c>
      <c r="S173" s="81">
        <v>3.5439723994499999</v>
      </c>
      <c r="T173" s="82"/>
      <c r="U173" s="81">
        <v>12050423</v>
      </c>
      <c r="V173" s="81">
        <v>1241</v>
      </c>
      <c r="W173" s="81">
        <v>124</v>
      </c>
      <c r="X173" s="81">
        <v>15209</v>
      </c>
      <c r="Y173" s="81">
        <v>20971</v>
      </c>
      <c r="Z173" s="81">
        <v>28629</v>
      </c>
      <c r="AA173" s="81">
        <v>7561</v>
      </c>
      <c r="AB173" s="81">
        <v>49498</v>
      </c>
      <c r="AC173" s="81">
        <v>0</v>
      </c>
      <c r="AD173" s="81">
        <v>3.5439723994499999</v>
      </c>
      <c r="AE173" s="82"/>
      <c r="AF173" s="81">
        <v>79387873.613551229</v>
      </c>
      <c r="AG173" s="81">
        <v>1976282.115964229</v>
      </c>
      <c r="AH173" s="81">
        <v>727508.94975534617</v>
      </c>
      <c r="AI173" s="81">
        <v>98009853.297251597</v>
      </c>
      <c r="AJ173" s="81">
        <v>110533158.7002448</v>
      </c>
      <c r="AK173" s="81">
        <v>0</v>
      </c>
      <c r="AL173" s="81">
        <v>0</v>
      </c>
      <c r="AM173" s="81">
        <v>6788763.3723748522</v>
      </c>
      <c r="AN173" s="81">
        <v>0</v>
      </c>
      <c r="AO173" s="81">
        <v>0</v>
      </c>
      <c r="AP173" s="82"/>
      <c r="AQ173" s="81">
        <v>1293</v>
      </c>
      <c r="AR173" s="81">
        <v>234</v>
      </c>
      <c r="AS173" s="81">
        <v>0</v>
      </c>
      <c r="AT173" s="81">
        <v>0</v>
      </c>
      <c r="AU173" s="81">
        <v>0</v>
      </c>
      <c r="AV173" s="81">
        <v>0</v>
      </c>
      <c r="AW173" s="81" t="s">
        <v>564</v>
      </c>
      <c r="AX173" s="82"/>
      <c r="AY173" s="81">
        <v>5790.6</v>
      </c>
      <c r="AZ173" s="81">
        <v>9766.6</v>
      </c>
      <c r="BA173" s="81">
        <v>0</v>
      </c>
      <c r="BB173" s="81">
        <v>0</v>
      </c>
      <c r="BC173" s="81">
        <v>0</v>
      </c>
      <c r="BD173" s="81">
        <v>0</v>
      </c>
      <c r="BE173" s="81" t="s">
        <v>564</v>
      </c>
      <c r="BF173" s="82"/>
      <c r="BG173" s="81">
        <v>0</v>
      </c>
      <c r="BH173" s="81">
        <v>0</v>
      </c>
      <c r="BI173" s="81">
        <v>18.594999999999999</v>
      </c>
      <c r="BJ173" s="81">
        <v>0</v>
      </c>
      <c r="BK173" s="81">
        <v>14.363</v>
      </c>
      <c r="BL173" s="81">
        <v>0</v>
      </c>
      <c r="BM173" s="82"/>
      <c r="BN173" s="81">
        <v>0</v>
      </c>
      <c r="BO173" s="81">
        <v>0</v>
      </c>
      <c r="BP173" s="81">
        <v>2</v>
      </c>
      <c r="BQ173" s="81">
        <v>0</v>
      </c>
      <c r="BR173" s="81">
        <v>2</v>
      </c>
      <c r="BS173" s="81">
        <v>0</v>
      </c>
      <c r="BT173"/>
      <c r="BU173" s="80">
        <v>32.957999999999998</v>
      </c>
      <c r="BV173" s="80">
        <v>0</v>
      </c>
      <c r="BW173" s="80">
        <v>0</v>
      </c>
      <c r="BX173" s="80">
        <v>0</v>
      </c>
      <c r="BY173" s="80">
        <v>0</v>
      </c>
      <c r="BZ173" s="80">
        <v>0</v>
      </c>
      <c r="CA173" s="80">
        <v>0</v>
      </c>
      <c r="CB173" s="80">
        <v>0</v>
      </c>
      <c r="CC173" s="80">
        <v>0</v>
      </c>
    </row>
    <row r="174" spans="1:81">
      <c r="A174" s="80" t="s">
        <v>1866</v>
      </c>
      <c r="B174" s="80">
        <v>99</v>
      </c>
      <c r="C174" s="80">
        <v>14</v>
      </c>
      <c r="D174" s="80">
        <v>6</v>
      </c>
      <c r="E174" s="80">
        <v>2017</v>
      </c>
      <c r="F174" s="80" t="s">
        <v>71</v>
      </c>
      <c r="G174" s="80" t="s">
        <v>1852</v>
      </c>
      <c r="H174" s="80" t="s">
        <v>1853</v>
      </c>
      <c r="I174" s="177"/>
      <c r="J174" s="81">
        <v>72.564954001103203</v>
      </c>
      <c r="K174" s="81">
        <v>2.6118724660227781</v>
      </c>
      <c r="L174" s="81">
        <v>6.5815289019183147</v>
      </c>
      <c r="M174" s="81">
        <v>60.718449931108282</v>
      </c>
      <c r="N174" s="81">
        <v>68.436001207266102</v>
      </c>
      <c r="O174" s="81">
        <v>48.033877060818007</v>
      </c>
      <c r="P174" s="81">
        <v>36.199921604633907</v>
      </c>
      <c r="Q174" s="81">
        <v>3.3603924161801246</v>
      </c>
      <c r="R174" s="81">
        <v>0</v>
      </c>
      <c r="S174" s="81">
        <v>5.1696197959999992</v>
      </c>
      <c r="T174" s="82"/>
      <c r="U174" s="81">
        <v>13191569</v>
      </c>
      <c r="V174" s="81">
        <v>1241</v>
      </c>
      <c r="W174" s="81">
        <v>124</v>
      </c>
      <c r="X174" s="81">
        <v>15209</v>
      </c>
      <c r="Y174" s="81">
        <v>21233</v>
      </c>
      <c r="Z174" s="81">
        <v>28719</v>
      </c>
      <c r="AA174" s="81">
        <v>7498</v>
      </c>
      <c r="AB174" s="81">
        <v>49200</v>
      </c>
      <c r="AC174" s="81">
        <v>0</v>
      </c>
      <c r="AD174" s="81">
        <v>5.1696197959999992</v>
      </c>
      <c r="AE174" s="82"/>
      <c r="AF174" s="81">
        <v>89084068.897710592</v>
      </c>
      <c r="AG174" s="81">
        <v>1997854.257831258</v>
      </c>
      <c r="AH174" s="81">
        <v>905313.44540004013</v>
      </c>
      <c r="AI174" s="81">
        <v>97776466.760610625</v>
      </c>
      <c r="AJ174" s="81">
        <v>107020249.19712161</v>
      </c>
      <c r="AK174" s="81">
        <v>0</v>
      </c>
      <c r="AL174" s="81">
        <v>0</v>
      </c>
      <c r="AM174" s="81">
        <v>6758450.6030311109</v>
      </c>
      <c r="AN174" s="81">
        <v>0</v>
      </c>
      <c r="AO174" s="81">
        <v>0</v>
      </c>
      <c r="AP174" s="82"/>
      <c r="AQ174" s="81">
        <v>1370</v>
      </c>
      <c r="AR174" s="81">
        <v>266</v>
      </c>
      <c r="AS174" s="81">
        <v>0</v>
      </c>
      <c r="AT174" s="81">
        <v>0</v>
      </c>
      <c r="AU174" s="81">
        <v>0</v>
      </c>
      <c r="AV174" s="81">
        <v>0</v>
      </c>
      <c r="AW174" s="81" t="s">
        <v>564</v>
      </c>
      <c r="AX174" s="82"/>
      <c r="AY174" s="81">
        <v>6162</v>
      </c>
      <c r="AZ174" s="81">
        <v>21596</v>
      </c>
      <c r="BA174" s="81">
        <v>0</v>
      </c>
      <c r="BB174" s="81">
        <v>0</v>
      </c>
      <c r="BC174" s="81">
        <v>0</v>
      </c>
      <c r="BD174" s="81">
        <v>0</v>
      </c>
      <c r="BE174" s="81" t="s">
        <v>564</v>
      </c>
      <c r="BF174" s="82"/>
      <c r="BG174" s="81">
        <v>0</v>
      </c>
      <c r="BH174" s="81">
        <v>0</v>
      </c>
      <c r="BI174" s="81">
        <v>18.765999999999998</v>
      </c>
      <c r="BJ174" s="81">
        <v>0</v>
      </c>
      <c r="BK174" s="81">
        <v>14.547000000000001</v>
      </c>
      <c r="BL174" s="81">
        <v>0</v>
      </c>
      <c r="BM174" s="82"/>
      <c r="BN174" s="81">
        <v>0</v>
      </c>
      <c r="BO174" s="81">
        <v>0</v>
      </c>
      <c r="BP174" s="81">
        <v>2</v>
      </c>
      <c r="BQ174" s="81">
        <v>0</v>
      </c>
      <c r="BR174" s="81">
        <v>2</v>
      </c>
      <c r="BS174" s="81">
        <v>0</v>
      </c>
      <c r="BT174"/>
      <c r="BU174" s="80">
        <v>33.313000000000002</v>
      </c>
      <c r="BV174" s="80">
        <v>0</v>
      </c>
      <c r="BW174" s="80">
        <v>0</v>
      </c>
      <c r="BX174" s="80">
        <v>0</v>
      </c>
      <c r="BY174" s="80">
        <v>0</v>
      </c>
      <c r="BZ174" s="80">
        <v>0</v>
      </c>
      <c r="CA174" s="80">
        <v>0</v>
      </c>
      <c r="CB174" s="80">
        <v>0</v>
      </c>
      <c r="CC174" s="80">
        <v>0</v>
      </c>
    </row>
    <row r="175" spans="1:81">
      <c r="A175" s="80" t="s">
        <v>1867</v>
      </c>
      <c r="B175" s="80">
        <v>100</v>
      </c>
      <c r="C175" s="80">
        <v>15</v>
      </c>
      <c r="D175" s="80">
        <v>6</v>
      </c>
      <c r="E175" s="80">
        <v>2018</v>
      </c>
      <c r="F175" s="80" t="s">
        <v>93</v>
      </c>
      <c r="G175" s="80" t="s">
        <v>1852</v>
      </c>
      <c r="H175" s="80" t="s">
        <v>1853</v>
      </c>
      <c r="I175" s="177"/>
      <c r="J175" s="81">
        <v>78.239106266391602</v>
      </c>
      <c r="K175" s="81">
        <v>2.4533380367946149</v>
      </c>
      <c r="L175" s="81">
        <v>5.8692487732932586</v>
      </c>
      <c r="M175" s="81">
        <v>59.257803196823915</v>
      </c>
      <c r="N175" s="81">
        <v>63.924313638580784</v>
      </c>
      <c r="O175" s="81">
        <v>47.269279714737173</v>
      </c>
      <c r="P175" s="81">
        <v>35.739201404143856</v>
      </c>
      <c r="Q175" s="81">
        <v>3.0967255250972672</v>
      </c>
      <c r="R175" s="81">
        <v>0</v>
      </c>
      <c r="S175" s="81">
        <v>3.7390296201600002</v>
      </c>
      <c r="T175" s="82"/>
      <c r="U175" s="81">
        <v>14826101</v>
      </c>
      <c r="V175" s="81">
        <v>1241</v>
      </c>
      <c r="W175" s="81">
        <v>124</v>
      </c>
      <c r="X175" s="81">
        <v>15209</v>
      </c>
      <c r="Y175" s="81">
        <v>21204</v>
      </c>
      <c r="Z175" s="81">
        <v>28803</v>
      </c>
      <c r="AA175" s="81">
        <v>7477</v>
      </c>
      <c r="AB175" s="81">
        <v>48860</v>
      </c>
      <c r="AC175" s="81">
        <v>0</v>
      </c>
      <c r="AD175" s="81">
        <v>3.7390296201600002</v>
      </c>
      <c r="AE175" s="82"/>
      <c r="AF175" s="81">
        <v>97329191.297265097</v>
      </c>
      <c r="AG175" s="81">
        <v>1774097.968024927</v>
      </c>
      <c r="AH175" s="81">
        <v>818765.43490698014</v>
      </c>
      <c r="AI175" s="81">
        <v>94049399.780575857</v>
      </c>
      <c r="AJ175" s="81">
        <v>107282020.81776629</v>
      </c>
      <c r="AK175" s="81">
        <v>0</v>
      </c>
      <c r="AL175" s="81">
        <v>0</v>
      </c>
      <c r="AM175" s="81">
        <v>6725633.2693711631</v>
      </c>
      <c r="AN175" s="81">
        <v>0</v>
      </c>
      <c r="AO175" s="81">
        <v>0</v>
      </c>
      <c r="AP175" s="82"/>
      <c r="AQ175" s="81">
        <v>1447</v>
      </c>
      <c r="AR175" s="81">
        <v>293</v>
      </c>
      <c r="AS175" s="81">
        <v>0</v>
      </c>
      <c r="AT175" s="81">
        <v>0</v>
      </c>
      <c r="AU175" s="81">
        <v>0</v>
      </c>
      <c r="AV175" s="81">
        <v>0</v>
      </c>
      <c r="AW175" s="81" t="s">
        <v>564</v>
      </c>
      <c r="AX175" s="82"/>
      <c r="AY175" s="81">
        <v>6538.300000000002</v>
      </c>
      <c r="AZ175" s="81">
        <v>23018.2</v>
      </c>
      <c r="BA175" s="81">
        <v>0</v>
      </c>
      <c r="BB175" s="81">
        <v>0</v>
      </c>
      <c r="BC175" s="81">
        <v>0</v>
      </c>
      <c r="BD175" s="81">
        <v>0</v>
      </c>
      <c r="BE175" s="81" t="s">
        <v>564</v>
      </c>
      <c r="BF175" s="82"/>
      <c r="BG175" s="81">
        <v>0</v>
      </c>
      <c r="BH175" s="81">
        <v>0</v>
      </c>
      <c r="BI175" s="81">
        <v>17.68</v>
      </c>
      <c r="BJ175" s="81">
        <v>0</v>
      </c>
      <c r="BK175" s="81">
        <v>14.353</v>
      </c>
      <c r="BL175" s="81">
        <v>0</v>
      </c>
      <c r="BM175" s="82"/>
      <c r="BN175" s="81">
        <v>0</v>
      </c>
      <c r="BO175" s="81">
        <v>0</v>
      </c>
      <c r="BP175" s="81">
        <v>2</v>
      </c>
      <c r="BQ175" s="81">
        <v>0</v>
      </c>
      <c r="BR175" s="81">
        <v>2</v>
      </c>
      <c r="BS175" s="81">
        <v>0</v>
      </c>
      <c r="BT175"/>
      <c r="BU175" s="80">
        <v>32.033000000000001</v>
      </c>
      <c r="BV175" s="80">
        <v>0</v>
      </c>
      <c r="BW175" s="80">
        <v>0</v>
      </c>
      <c r="BX175" s="80">
        <v>0</v>
      </c>
      <c r="BY175" s="80">
        <v>0</v>
      </c>
      <c r="BZ175" s="80">
        <v>0</v>
      </c>
      <c r="CA175" s="80">
        <v>0</v>
      </c>
      <c r="CB175" s="80">
        <v>0</v>
      </c>
      <c r="CC175" s="80">
        <v>0</v>
      </c>
    </row>
    <row r="176" spans="1:81">
      <c r="A176" s="80" t="s">
        <v>1868</v>
      </c>
      <c r="B176" s="80">
        <v>101</v>
      </c>
      <c r="C176" s="80">
        <v>16</v>
      </c>
      <c r="D176" s="80">
        <v>6</v>
      </c>
      <c r="E176" s="80">
        <v>2019</v>
      </c>
      <c r="F176" s="80" t="s">
        <v>73</v>
      </c>
      <c r="G176" s="80" t="s">
        <v>1852</v>
      </c>
      <c r="H176" s="80" t="s">
        <v>1853</v>
      </c>
      <c r="I176" s="177"/>
      <c r="J176" s="81">
        <v>69.962303223028087</v>
      </c>
      <c r="K176" s="81">
        <v>2.225275128744745</v>
      </c>
      <c r="L176" s="81">
        <v>5.9203312040692468</v>
      </c>
      <c r="M176" s="81">
        <v>54.564595063036947</v>
      </c>
      <c r="N176" s="81">
        <v>56.127048698505192</v>
      </c>
      <c r="O176" s="81">
        <v>45.870378373709549</v>
      </c>
      <c r="P176" s="81">
        <v>35.517481877072719</v>
      </c>
      <c r="Q176" s="81">
        <v>2.9913953002002955</v>
      </c>
      <c r="R176" s="81">
        <v>0</v>
      </c>
      <c r="S176" s="81">
        <v>3.66501804422</v>
      </c>
      <c r="T176" s="82"/>
      <c r="U176" s="81">
        <v>13742336</v>
      </c>
      <c r="V176" s="81">
        <v>1241</v>
      </c>
      <c r="W176" s="81">
        <v>124</v>
      </c>
      <c r="X176" s="81">
        <v>15209</v>
      </c>
      <c r="Y176" s="81">
        <v>21269</v>
      </c>
      <c r="Z176" s="81">
        <v>28718</v>
      </c>
      <c r="AA176" s="81">
        <v>7375</v>
      </c>
      <c r="AB176" s="81">
        <v>48476</v>
      </c>
      <c r="AC176" s="81">
        <v>0</v>
      </c>
      <c r="AD176" s="81">
        <v>3.66501804422</v>
      </c>
      <c r="AE176" s="82"/>
      <c r="AF176" s="81">
        <v>87160592.076617077</v>
      </c>
      <c r="AG176" s="81">
        <v>1712538.47309872</v>
      </c>
      <c r="AH176" s="81">
        <v>890458.09341850248</v>
      </c>
      <c r="AI176" s="81">
        <v>91786667.706151932</v>
      </c>
      <c r="AJ176" s="81">
        <v>96339206.996524736</v>
      </c>
      <c r="AK176" s="81">
        <v>0</v>
      </c>
      <c r="AL176" s="81">
        <v>0</v>
      </c>
      <c r="AM176" s="81">
        <v>6602066.2728673806</v>
      </c>
      <c r="AN176" s="81">
        <v>0</v>
      </c>
      <c r="AO176" s="81">
        <v>0</v>
      </c>
      <c r="AP176" s="82"/>
      <c r="AQ176" s="81">
        <v>1510</v>
      </c>
      <c r="AR176" s="81">
        <v>309</v>
      </c>
      <c r="AS176" s="81">
        <v>0</v>
      </c>
      <c r="AT176" s="81">
        <v>0</v>
      </c>
      <c r="AU176" s="81">
        <v>0</v>
      </c>
      <c r="AV176" s="81">
        <v>0</v>
      </c>
      <c r="AW176" s="81" t="s">
        <v>564</v>
      </c>
      <c r="AX176" s="82"/>
      <c r="AY176" s="81">
        <v>6853.1000000000058</v>
      </c>
      <c r="AZ176" s="81">
        <v>23261.899999999991</v>
      </c>
      <c r="BA176" s="81">
        <v>0</v>
      </c>
      <c r="BB176" s="81">
        <v>0</v>
      </c>
      <c r="BC176" s="81">
        <v>0</v>
      </c>
      <c r="BD176" s="81">
        <v>0</v>
      </c>
      <c r="BE176" s="81" t="s">
        <v>564</v>
      </c>
      <c r="BF176" s="82"/>
      <c r="BG176" s="81">
        <v>0</v>
      </c>
      <c r="BH176" s="81">
        <v>0</v>
      </c>
      <c r="BI176" s="81">
        <v>17.286000000000001</v>
      </c>
      <c r="BJ176" s="81">
        <v>0</v>
      </c>
      <c r="BK176" s="81">
        <v>13.722</v>
      </c>
      <c r="BL176" s="81">
        <v>0</v>
      </c>
      <c r="BM176" s="82"/>
      <c r="BN176" s="81">
        <v>0</v>
      </c>
      <c r="BO176" s="81">
        <v>0</v>
      </c>
      <c r="BP176" s="81">
        <v>2</v>
      </c>
      <c r="BQ176" s="81">
        <v>0</v>
      </c>
      <c r="BR176" s="81">
        <v>2</v>
      </c>
      <c r="BS176" s="81">
        <v>0</v>
      </c>
      <c r="BT176"/>
      <c r="BU176" s="80">
        <v>31.007999999999999</v>
      </c>
      <c r="BV176" s="80">
        <v>0</v>
      </c>
      <c r="BW176" s="80">
        <v>0</v>
      </c>
      <c r="BX176" s="80">
        <v>0</v>
      </c>
      <c r="BY176" s="80">
        <v>0</v>
      </c>
      <c r="BZ176" s="80">
        <v>0</v>
      </c>
      <c r="CA176" s="80">
        <v>0</v>
      </c>
      <c r="CB176" s="80">
        <v>0</v>
      </c>
      <c r="CC176" s="80">
        <v>0</v>
      </c>
    </row>
    <row r="177" spans="1:81">
      <c r="A177" s="80" t="s">
        <v>1869</v>
      </c>
      <c r="B177" s="80">
        <v>102</v>
      </c>
      <c r="C177" s="80">
        <v>17</v>
      </c>
      <c r="D177" s="80">
        <v>6</v>
      </c>
      <c r="E177" s="80">
        <v>2020</v>
      </c>
      <c r="F177" s="80" t="s">
        <v>218</v>
      </c>
      <c r="G177" s="80" t="s">
        <v>1852</v>
      </c>
      <c r="H177" s="80" t="s">
        <v>1853</v>
      </c>
      <c r="I177" s="177"/>
      <c r="J177" s="81">
        <v>61.648691724086341</v>
      </c>
      <c r="K177" s="81">
        <v>2.4553201645337808</v>
      </c>
      <c r="L177" s="81">
        <v>4.5881932437486252</v>
      </c>
      <c r="M177" s="81">
        <v>49.058488345633343</v>
      </c>
      <c r="N177" s="81">
        <v>57.576226346883793</v>
      </c>
      <c r="O177" s="81">
        <v>40.215531427144633</v>
      </c>
      <c r="P177" s="81">
        <v>32.934114182523707</v>
      </c>
      <c r="Q177" s="81">
        <v>2.8311756212423416</v>
      </c>
      <c r="R177" s="81">
        <v>0</v>
      </c>
      <c r="S177" s="81">
        <v>3.0349761504799999</v>
      </c>
      <c r="T177" s="82"/>
      <c r="U177" s="81">
        <v>13077152</v>
      </c>
      <c r="V177" s="81">
        <v>1204</v>
      </c>
      <c r="W177" s="81">
        <v>93</v>
      </c>
      <c r="X177" s="81">
        <v>14835</v>
      </c>
      <c r="Y177" s="81">
        <v>21313</v>
      </c>
      <c r="Z177" s="81">
        <v>28737</v>
      </c>
      <c r="AA177" s="81">
        <v>7430</v>
      </c>
      <c r="AB177" s="81">
        <v>48016</v>
      </c>
      <c r="AC177" s="81">
        <v>0</v>
      </c>
      <c r="AD177" s="81">
        <v>3.0349761504799999</v>
      </c>
      <c r="AE177" s="82"/>
      <c r="AF177" s="81">
        <v>80998875.842407882</v>
      </c>
      <c r="AG177" s="81">
        <v>1792766.1046768427</v>
      </c>
      <c r="AH177" s="81">
        <v>679606.58120233391</v>
      </c>
      <c r="AI177" s="81">
        <v>84561621.524014294</v>
      </c>
      <c r="AJ177" s="81">
        <v>102112424.66288158</v>
      </c>
      <c r="AK177" s="81"/>
      <c r="AL177" s="81"/>
      <c r="AM177" s="81">
        <v>6266621.468886585</v>
      </c>
      <c r="AN177" s="81"/>
      <c r="AO177" s="81"/>
      <c r="AP177" s="82"/>
      <c r="AQ177" s="81">
        <v>1572</v>
      </c>
      <c r="AR177" s="81">
        <v>310</v>
      </c>
      <c r="AS177" s="81">
        <v>0</v>
      </c>
      <c r="AT177" s="81">
        <v>0</v>
      </c>
      <c r="AU177" s="81">
        <v>0</v>
      </c>
      <c r="AV177" s="81">
        <v>0</v>
      </c>
      <c r="AW177" s="81">
        <v>0</v>
      </c>
      <c r="AX177" s="82"/>
      <c r="AY177" s="81">
        <v>7172.4000000000033</v>
      </c>
      <c r="AZ177" s="81">
        <v>23314.900000000031</v>
      </c>
      <c r="BA177" s="81">
        <v>0</v>
      </c>
      <c r="BB177" s="81">
        <v>0</v>
      </c>
      <c r="BC177" s="81">
        <v>0</v>
      </c>
      <c r="BD177" s="81">
        <v>0</v>
      </c>
      <c r="BE177" s="81">
        <v>0</v>
      </c>
      <c r="BF177" s="82"/>
      <c r="BG177" s="81">
        <v>0</v>
      </c>
      <c r="BH177" s="81">
        <v>0</v>
      </c>
      <c r="BI177" s="81">
        <v>16.123999999999999</v>
      </c>
      <c r="BJ177" s="81">
        <v>0</v>
      </c>
      <c r="BK177" s="81">
        <v>13.216000000000001</v>
      </c>
      <c r="BL177" s="81">
        <v>0</v>
      </c>
      <c r="BM177" s="82"/>
      <c r="BN177" s="81">
        <v>0</v>
      </c>
      <c r="BO177" s="81">
        <v>0</v>
      </c>
      <c r="BP177" s="81">
        <v>2</v>
      </c>
      <c r="BQ177" s="81">
        <v>0</v>
      </c>
      <c r="BR177" s="81">
        <v>2</v>
      </c>
      <c r="BS177" s="81">
        <v>0</v>
      </c>
      <c r="BT177"/>
      <c r="BU177" s="80">
        <v>29.34</v>
      </c>
      <c r="BV177" s="80">
        <v>0</v>
      </c>
      <c r="BW177" s="80">
        <v>0</v>
      </c>
      <c r="BX177" s="80">
        <v>0</v>
      </c>
      <c r="BY177" s="80">
        <v>0</v>
      </c>
      <c r="BZ177" s="80">
        <v>0</v>
      </c>
      <c r="CA177" s="80">
        <v>0</v>
      </c>
      <c r="CB177" s="80">
        <v>0</v>
      </c>
      <c r="CC177" s="80">
        <v>0</v>
      </c>
    </row>
    <row r="178" spans="1:81">
      <c r="A178" s="80" t="s">
        <v>1870</v>
      </c>
      <c r="B178" s="80">
        <v>102</v>
      </c>
      <c r="C178" s="80">
        <v>18</v>
      </c>
      <c r="D178" s="80">
        <v>6</v>
      </c>
      <c r="E178" s="80">
        <v>2021</v>
      </c>
      <c r="F178" s="80" t="s">
        <v>75</v>
      </c>
      <c r="G178" s="174" t="s">
        <v>1852</v>
      </c>
      <c r="H178" s="80" t="s">
        <v>1853</v>
      </c>
      <c r="I178" s="177"/>
      <c r="J178" s="81">
        <v>73.346270286339475</v>
      </c>
      <c r="K178" s="81">
        <v>2.6649956599418108</v>
      </c>
      <c r="L178" s="81">
        <v>4.1361255023330274</v>
      </c>
      <c r="M178" s="81">
        <v>55.872475388972823</v>
      </c>
      <c r="N178" s="81">
        <v>54.492799616666019</v>
      </c>
      <c r="O178" s="81">
        <v>38.950129423819519</v>
      </c>
      <c r="P178" s="81">
        <v>33.635160147176556</v>
      </c>
      <c r="Q178" s="81">
        <v>2.8393145780856428</v>
      </c>
      <c r="R178" s="81">
        <v>0</v>
      </c>
      <c r="S178" s="81">
        <v>2.786376002152199</v>
      </c>
      <c r="T178" s="82"/>
      <c r="U178" s="81">
        <v>15457879</v>
      </c>
      <c r="V178" s="81">
        <v>1204</v>
      </c>
      <c r="W178" s="81">
        <v>93</v>
      </c>
      <c r="X178" s="81">
        <v>14835</v>
      </c>
      <c r="Y178" s="81">
        <v>21377</v>
      </c>
      <c r="Z178" s="81">
        <v>28659</v>
      </c>
      <c r="AA178" s="81">
        <v>7400</v>
      </c>
      <c r="AB178" s="81">
        <v>47583</v>
      </c>
      <c r="AC178" s="81">
        <v>0</v>
      </c>
      <c r="AD178" s="81">
        <v>2.786376002152199</v>
      </c>
      <c r="AE178" s="82"/>
      <c r="AF178" s="81">
        <v>94099129.37895675</v>
      </c>
      <c r="AG178" s="81">
        <v>1903549.8500719427</v>
      </c>
      <c r="AH178" s="81">
        <v>638633.08957386191</v>
      </c>
      <c r="AI178" s="81">
        <v>92226091.856838509</v>
      </c>
      <c r="AJ178" s="81">
        <v>94798206.111495391</v>
      </c>
      <c r="AK178" s="81">
        <v>0</v>
      </c>
      <c r="AL178" s="81">
        <v>0</v>
      </c>
      <c r="AM178" s="81">
        <v>6245929.5735586863</v>
      </c>
      <c r="AN178" s="81">
        <v>0</v>
      </c>
      <c r="AO178" s="81">
        <v>0</v>
      </c>
      <c r="AP178" s="82"/>
      <c r="AQ178" s="81">
        <v>1632</v>
      </c>
      <c r="AR178" s="81">
        <v>310</v>
      </c>
      <c r="AS178" s="81">
        <v>0</v>
      </c>
      <c r="AT178" s="81">
        <v>0</v>
      </c>
      <c r="AU178" s="81">
        <v>0</v>
      </c>
      <c r="AV178" s="81">
        <v>0</v>
      </c>
      <c r="AW178" s="81"/>
      <c r="AX178" s="82"/>
      <c r="AY178" s="81">
        <v>7556.899999999996</v>
      </c>
      <c r="AZ178" s="81">
        <v>23314.800000000028</v>
      </c>
      <c r="BA178" s="81">
        <v>0</v>
      </c>
      <c r="BB178" s="81">
        <v>0</v>
      </c>
      <c r="BC178" s="81">
        <v>0</v>
      </c>
      <c r="BD178" s="81">
        <v>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1871</v>
      </c>
      <c r="B179" s="80">
        <v>102</v>
      </c>
      <c r="C179" s="80">
        <v>19</v>
      </c>
      <c r="D179" s="80">
        <v>6</v>
      </c>
      <c r="E179" s="80">
        <v>2022</v>
      </c>
      <c r="F179" s="80" t="s">
        <v>568</v>
      </c>
      <c r="G179" s="174" t="s">
        <v>1852</v>
      </c>
      <c r="H179" s="80" t="s">
        <v>1853</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1713</v>
      </c>
      <c r="AR179" s="81">
        <v>314</v>
      </c>
      <c r="AS179" s="81">
        <v>0</v>
      </c>
      <c r="AT179" s="81">
        <v>0</v>
      </c>
      <c r="AU179" s="81">
        <v>0</v>
      </c>
      <c r="AV179" s="81">
        <v>0</v>
      </c>
      <c r="AW179" s="81"/>
      <c r="AX179" s="82"/>
      <c r="AY179" s="81">
        <v>8104.2999999999938</v>
      </c>
      <c r="AZ179" s="81">
        <v>23587.300000000028</v>
      </c>
      <c r="BA179" s="81">
        <v>0</v>
      </c>
      <c r="BB179" s="81">
        <v>0</v>
      </c>
      <c r="BC179" s="81">
        <v>0</v>
      </c>
      <c r="BD179" s="81">
        <v>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1872</v>
      </c>
      <c r="B180" s="80">
        <v>477</v>
      </c>
      <c r="C180" s="80">
        <v>1</v>
      </c>
      <c r="D180" s="80">
        <v>29</v>
      </c>
      <c r="E180" s="80">
        <v>1990</v>
      </c>
      <c r="F180" s="80" t="s">
        <v>562</v>
      </c>
      <c r="G180" s="80" t="s">
        <v>1873</v>
      </c>
      <c r="H180" s="80" t="s">
        <v>1874</v>
      </c>
      <c r="I180" s="177"/>
      <c r="J180" s="81">
        <v>66.601065819669358</v>
      </c>
      <c r="K180" s="81">
        <v>6.0667111240079086</v>
      </c>
      <c r="L180" s="81">
        <v>16.106793798664711</v>
      </c>
      <c r="M180" s="81">
        <v>26.276156286999964</v>
      </c>
      <c r="N180" s="81">
        <v>37.046230692587862</v>
      </c>
      <c r="O180" s="81">
        <v>45.491047992766347</v>
      </c>
      <c r="P180" s="81">
        <v>74.127585139451469</v>
      </c>
      <c r="Q180" s="81">
        <v>3.0870373183781363</v>
      </c>
      <c r="R180" s="81">
        <v>0</v>
      </c>
      <c r="S180" s="81">
        <v>3.0091574100981875</v>
      </c>
      <c r="T180" s="82"/>
      <c r="U180" s="81">
        <v>2810112</v>
      </c>
      <c r="V180" s="81">
        <v>2146</v>
      </c>
      <c r="W180" s="81">
        <v>171</v>
      </c>
      <c r="X180" s="81">
        <v>9396</v>
      </c>
      <c r="Y180" s="81">
        <v>12218</v>
      </c>
      <c r="Z180" s="81">
        <v>18711</v>
      </c>
      <c r="AA180" s="81">
        <v>17999</v>
      </c>
      <c r="AB180" s="81">
        <v>50123</v>
      </c>
      <c r="AC180" s="81">
        <v>0</v>
      </c>
      <c r="AD180" s="81">
        <v>3.0091574100981875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1875</v>
      </c>
      <c r="B181" s="80">
        <v>478</v>
      </c>
      <c r="C181" s="80">
        <v>2</v>
      </c>
      <c r="D181" s="80">
        <v>29</v>
      </c>
      <c r="E181" s="80">
        <v>2005</v>
      </c>
      <c r="F181" s="80" t="s">
        <v>565</v>
      </c>
      <c r="G181" s="80" t="s">
        <v>1873</v>
      </c>
      <c r="H181" s="80" t="s">
        <v>1874</v>
      </c>
      <c r="I181" s="177"/>
      <c r="J181" s="81">
        <v>96.544142833184111</v>
      </c>
      <c r="K181" s="81">
        <v>4.4229540547728634</v>
      </c>
      <c r="L181" s="81">
        <v>24.366476299276243</v>
      </c>
      <c r="M181" s="81">
        <v>47.309221905967803</v>
      </c>
      <c r="N181" s="81">
        <v>60.852528967795656</v>
      </c>
      <c r="O181" s="81">
        <v>70.414685417342625</v>
      </c>
      <c r="P181" s="81">
        <v>93.311880055082995</v>
      </c>
      <c r="Q181" s="81">
        <v>3.0977403361436728</v>
      </c>
      <c r="R181" s="81">
        <v>0</v>
      </c>
      <c r="S181" s="81">
        <v>3.5613847974078672</v>
      </c>
      <c r="T181" s="82"/>
      <c r="U181" s="81">
        <v>4261854</v>
      </c>
      <c r="V181" s="81">
        <v>2007</v>
      </c>
      <c r="W181" s="81">
        <v>292</v>
      </c>
      <c r="X181" s="81">
        <v>7957</v>
      </c>
      <c r="Y181" s="81">
        <v>16432</v>
      </c>
      <c r="Z181" s="81">
        <v>33515</v>
      </c>
      <c r="AA181" s="81">
        <v>18556</v>
      </c>
      <c r="AB181" s="81">
        <v>52580</v>
      </c>
      <c r="AC181" s="81">
        <v>0</v>
      </c>
      <c r="AD181" s="81">
        <v>3.5613847974078672</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1876</v>
      </c>
      <c r="B182" s="80">
        <v>479</v>
      </c>
      <c r="C182" s="80">
        <v>3</v>
      </c>
      <c r="D182" s="80">
        <v>29</v>
      </c>
      <c r="E182" s="80">
        <v>2006</v>
      </c>
      <c r="F182" s="80" t="s">
        <v>566</v>
      </c>
      <c r="G182" s="80" t="s">
        <v>1873</v>
      </c>
      <c r="H182" s="80" t="s">
        <v>1874</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1877</v>
      </c>
      <c r="B183" s="80">
        <v>480</v>
      </c>
      <c r="C183" s="80">
        <v>4</v>
      </c>
      <c r="D183" s="80">
        <v>29</v>
      </c>
      <c r="E183" s="80">
        <v>2007</v>
      </c>
      <c r="F183" s="80" t="s">
        <v>567</v>
      </c>
      <c r="G183" s="80" t="s">
        <v>1873</v>
      </c>
      <c r="H183" s="80" t="s">
        <v>1874</v>
      </c>
      <c r="I183" s="177"/>
      <c r="J183" s="81">
        <v>92.025161361976458</v>
      </c>
      <c r="K183" s="81">
        <v>4.6924126440504681</v>
      </c>
      <c r="L183" s="81">
        <v>26.179108044828101</v>
      </c>
      <c r="M183" s="81">
        <v>48.558503479759594</v>
      </c>
      <c r="N183" s="81">
        <v>63.365424954124613</v>
      </c>
      <c r="O183" s="81">
        <v>67.885189902992636</v>
      </c>
      <c r="P183" s="81">
        <v>93.699194379205466</v>
      </c>
      <c r="Q183" s="81">
        <v>3.2395485017325858</v>
      </c>
      <c r="R183" s="81">
        <v>0</v>
      </c>
      <c r="S183" s="81">
        <v>6.1258711124393566</v>
      </c>
      <c r="T183" s="82"/>
      <c r="U183" s="81">
        <v>4517464</v>
      </c>
      <c r="V183" s="81">
        <v>1982</v>
      </c>
      <c r="W183" s="81">
        <v>307</v>
      </c>
      <c r="X183" s="81">
        <v>9871</v>
      </c>
      <c r="Y183" s="81">
        <v>16811</v>
      </c>
      <c r="Z183" s="81">
        <v>33589</v>
      </c>
      <c r="AA183" s="81">
        <v>18349</v>
      </c>
      <c r="AB183" s="81">
        <v>52079</v>
      </c>
      <c r="AC183" s="81">
        <v>0</v>
      </c>
      <c r="AD183" s="81">
        <v>6.1258711124393566</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1878</v>
      </c>
      <c r="B184" s="80">
        <v>481</v>
      </c>
      <c r="C184" s="80">
        <v>5</v>
      </c>
      <c r="D184" s="80">
        <v>29</v>
      </c>
      <c r="E184" s="80">
        <v>2008</v>
      </c>
      <c r="F184" s="80" t="s">
        <v>84</v>
      </c>
      <c r="G184" s="80" t="s">
        <v>1873</v>
      </c>
      <c r="H184" s="80" t="s">
        <v>1874</v>
      </c>
      <c r="I184" s="177"/>
      <c r="J184" s="81">
        <v>92.15477605634058</v>
      </c>
      <c r="K184" s="81">
        <v>3.5214047413247789</v>
      </c>
      <c r="L184" s="81">
        <v>23.396684672518372</v>
      </c>
      <c r="M184" s="81">
        <v>50.074724959850613</v>
      </c>
      <c r="N184" s="81">
        <v>62.294904268799421</v>
      </c>
      <c r="O184" s="81">
        <v>66.782179715318208</v>
      </c>
      <c r="P184" s="81">
        <v>91.460325286973571</v>
      </c>
      <c r="Q184" s="81">
        <v>3.1671030640325575</v>
      </c>
      <c r="R184" s="81">
        <v>0</v>
      </c>
      <c r="S184" s="81">
        <v>7.3397753200440663</v>
      </c>
      <c r="T184" s="82"/>
      <c r="U184" s="81">
        <v>4742157</v>
      </c>
      <c r="V184" s="81">
        <v>1982</v>
      </c>
      <c r="W184" s="81">
        <v>307</v>
      </c>
      <c r="X184" s="81">
        <v>9871</v>
      </c>
      <c r="Y184" s="81">
        <v>16993</v>
      </c>
      <c r="Z184" s="81">
        <v>34203</v>
      </c>
      <c r="AA184" s="81">
        <v>17931</v>
      </c>
      <c r="AB184" s="81">
        <v>51751</v>
      </c>
      <c r="AC184" s="81">
        <v>0</v>
      </c>
      <c r="AD184" s="81">
        <v>7.3397753200440663</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1879</v>
      </c>
      <c r="B185" s="80">
        <v>482</v>
      </c>
      <c r="C185" s="80">
        <v>6</v>
      </c>
      <c r="D185" s="80">
        <v>29</v>
      </c>
      <c r="E185" s="80">
        <v>2009</v>
      </c>
      <c r="F185" s="80" t="s">
        <v>85</v>
      </c>
      <c r="G185" s="80" t="s">
        <v>1873</v>
      </c>
      <c r="H185" s="80" t="s">
        <v>1874</v>
      </c>
      <c r="I185" s="177"/>
      <c r="J185" s="81">
        <v>97.563941932643814</v>
      </c>
      <c r="K185" s="81">
        <v>2.9544790392412899</v>
      </c>
      <c r="L185" s="81">
        <v>27.436031675875189</v>
      </c>
      <c r="M185" s="81">
        <v>50.942878213903107</v>
      </c>
      <c r="N185" s="81">
        <v>54.208895976903605</v>
      </c>
      <c r="O185" s="81">
        <v>68.37058379990161</v>
      </c>
      <c r="P185" s="81">
        <v>88.453437805780851</v>
      </c>
      <c r="Q185" s="81">
        <v>3.000201175320496</v>
      </c>
      <c r="R185" s="81">
        <v>0</v>
      </c>
      <c r="S185" s="81">
        <v>6.0553943229413383</v>
      </c>
      <c r="T185" s="82"/>
      <c r="U185" s="81">
        <v>4381320</v>
      </c>
      <c r="V185" s="81">
        <v>1830</v>
      </c>
      <c r="W185" s="81">
        <v>560</v>
      </c>
      <c r="X185" s="81">
        <v>10878</v>
      </c>
      <c r="Y185" s="81">
        <v>17132</v>
      </c>
      <c r="Z185" s="81">
        <v>34563</v>
      </c>
      <c r="AA185" s="81">
        <v>17803</v>
      </c>
      <c r="AB185" s="81">
        <v>51463</v>
      </c>
      <c r="AC185" s="81">
        <v>0</v>
      </c>
      <c r="AD185" s="81">
        <v>6.0553943229413383</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23.39</v>
      </c>
      <c r="BJ185" s="81">
        <v>0</v>
      </c>
      <c r="BK185" s="81">
        <v>0</v>
      </c>
      <c r="BL185" s="81">
        <v>0</v>
      </c>
      <c r="BM185" s="82"/>
      <c r="BN185" s="81">
        <v>0</v>
      </c>
      <c r="BO185" s="81">
        <v>0</v>
      </c>
      <c r="BP185" s="81">
        <v>1</v>
      </c>
      <c r="BQ185" s="81">
        <v>0</v>
      </c>
      <c r="BR185" s="81">
        <v>0</v>
      </c>
      <c r="BS185" s="81">
        <v>0</v>
      </c>
      <c r="BT185"/>
      <c r="BU185" s="80"/>
      <c r="BV185" s="80"/>
      <c r="BW185" s="80"/>
      <c r="BX185" s="80"/>
      <c r="BY185" s="80"/>
      <c r="BZ185" s="80"/>
      <c r="CA185" s="80"/>
      <c r="CB185" s="80"/>
      <c r="CC185" s="80"/>
    </row>
    <row r="186" spans="1:81">
      <c r="A186" s="80" t="s">
        <v>1880</v>
      </c>
      <c r="B186" s="80">
        <v>483</v>
      </c>
      <c r="C186" s="80">
        <v>7</v>
      </c>
      <c r="D186" s="80">
        <v>29</v>
      </c>
      <c r="E186" s="80">
        <v>2010</v>
      </c>
      <c r="F186" s="80" t="s">
        <v>86</v>
      </c>
      <c r="G186" s="80" t="s">
        <v>1873</v>
      </c>
      <c r="H186" s="80" t="s">
        <v>1874</v>
      </c>
      <c r="I186" s="177"/>
      <c r="J186" s="81">
        <v>93.733139935856528</v>
      </c>
      <c r="K186" s="81">
        <v>3.1636929485676646</v>
      </c>
      <c r="L186" s="81">
        <v>26.349581779522964</v>
      </c>
      <c r="M186" s="81">
        <v>48.736856455380448</v>
      </c>
      <c r="N186" s="81">
        <v>60.670537417365075</v>
      </c>
      <c r="O186" s="81">
        <v>68.708054980255952</v>
      </c>
      <c r="P186" s="81">
        <v>89.485863409151605</v>
      </c>
      <c r="Q186" s="81">
        <v>3.1035742066150376</v>
      </c>
      <c r="R186" s="81">
        <v>0</v>
      </c>
      <c r="S186" s="81">
        <v>6.8388359372566772</v>
      </c>
      <c r="T186" s="82"/>
      <c r="U186" s="81">
        <v>4597605</v>
      </c>
      <c r="V186" s="81">
        <v>1830</v>
      </c>
      <c r="W186" s="81">
        <v>560</v>
      </c>
      <c r="X186" s="81">
        <v>10878</v>
      </c>
      <c r="Y186" s="81">
        <v>17234</v>
      </c>
      <c r="Z186" s="81">
        <v>34895</v>
      </c>
      <c r="AA186" s="81">
        <v>17561</v>
      </c>
      <c r="AB186" s="81">
        <v>51011</v>
      </c>
      <c r="AC186" s="81">
        <v>0</v>
      </c>
      <c r="AD186" s="81">
        <v>6.8388359372566772</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21.405999999999999</v>
      </c>
      <c r="BJ186" s="81">
        <v>0</v>
      </c>
      <c r="BK186" s="81">
        <v>0</v>
      </c>
      <c r="BL186" s="81">
        <v>0</v>
      </c>
      <c r="BM186" s="82"/>
      <c r="BN186" s="81">
        <v>0</v>
      </c>
      <c r="BO186" s="81">
        <v>0</v>
      </c>
      <c r="BP186" s="81">
        <v>1</v>
      </c>
      <c r="BQ186" s="81">
        <v>0</v>
      </c>
      <c r="BR186" s="81">
        <v>0</v>
      </c>
      <c r="BS186" s="81">
        <v>0</v>
      </c>
      <c r="BT186"/>
      <c r="BU186" s="80">
        <v>21.405999999999999</v>
      </c>
      <c r="BV186" s="80">
        <v>0</v>
      </c>
      <c r="BW186" s="80">
        <v>0</v>
      </c>
      <c r="BX186" s="80">
        <v>0</v>
      </c>
      <c r="BY186" s="80">
        <v>0</v>
      </c>
      <c r="BZ186" s="80">
        <v>0</v>
      </c>
      <c r="CA186" s="80">
        <v>0</v>
      </c>
      <c r="CB186" s="80">
        <v>0</v>
      </c>
      <c r="CC186" s="80">
        <v>0</v>
      </c>
    </row>
    <row r="187" spans="1:81">
      <c r="A187" s="80" t="s">
        <v>1881</v>
      </c>
      <c r="B187" s="80">
        <v>484</v>
      </c>
      <c r="C187" s="80">
        <v>8</v>
      </c>
      <c r="D187" s="80">
        <v>29</v>
      </c>
      <c r="E187" s="80">
        <v>2011</v>
      </c>
      <c r="F187" s="80" t="s">
        <v>87</v>
      </c>
      <c r="G187" s="80" t="s">
        <v>1873</v>
      </c>
      <c r="H187" s="80" t="s">
        <v>1874</v>
      </c>
      <c r="I187" s="177"/>
      <c r="J187" s="81">
        <v>98.478362428882605</v>
      </c>
      <c r="K187" s="81">
        <v>4.5431652444117834</v>
      </c>
      <c r="L187" s="81">
        <v>28.074905329435637</v>
      </c>
      <c r="M187" s="81">
        <v>59.334385677856623</v>
      </c>
      <c r="N187" s="81">
        <v>65.30962910025336</v>
      </c>
      <c r="O187" s="81">
        <v>68.343646730637488</v>
      </c>
      <c r="P187" s="81">
        <v>87.315532295951158</v>
      </c>
      <c r="Q187" s="81">
        <v>3.534320338863786</v>
      </c>
      <c r="R187" s="81">
        <v>0</v>
      </c>
      <c r="S187" s="81">
        <v>7.9294792942268186</v>
      </c>
      <c r="T187" s="82"/>
      <c r="U187" s="81">
        <v>4480363</v>
      </c>
      <c r="V187" s="81">
        <v>1830</v>
      </c>
      <c r="W187" s="81">
        <v>560</v>
      </c>
      <c r="X187" s="81">
        <v>10878</v>
      </c>
      <c r="Y187" s="81">
        <v>17354</v>
      </c>
      <c r="Z187" s="81">
        <v>35464</v>
      </c>
      <c r="AA187" s="81">
        <v>17645</v>
      </c>
      <c r="AB187" s="81">
        <v>50362</v>
      </c>
      <c r="AC187" s="81">
        <v>0</v>
      </c>
      <c r="AD187" s="81">
        <v>7.9294792942268186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21.588999999999999</v>
      </c>
      <c r="BJ187" s="81">
        <v>0</v>
      </c>
      <c r="BK187" s="81">
        <v>0</v>
      </c>
      <c r="BL187" s="81">
        <v>0</v>
      </c>
      <c r="BM187" s="82"/>
      <c r="BN187" s="81">
        <v>0</v>
      </c>
      <c r="BO187" s="81">
        <v>0</v>
      </c>
      <c r="BP187" s="81">
        <v>1</v>
      </c>
      <c r="BQ187" s="81">
        <v>0</v>
      </c>
      <c r="BR187" s="81">
        <v>0</v>
      </c>
      <c r="BS187" s="81">
        <v>0</v>
      </c>
      <c r="BT187"/>
      <c r="BU187" s="80">
        <v>21.588999999999999</v>
      </c>
      <c r="BV187" s="80">
        <v>0</v>
      </c>
      <c r="BW187" s="80">
        <v>0</v>
      </c>
      <c r="BX187" s="80">
        <v>0</v>
      </c>
      <c r="BY187" s="80">
        <v>0</v>
      </c>
      <c r="BZ187" s="80">
        <v>0</v>
      </c>
      <c r="CA187" s="80">
        <v>0</v>
      </c>
      <c r="CB187" s="80">
        <v>0</v>
      </c>
      <c r="CC187" s="80">
        <v>0</v>
      </c>
    </row>
    <row r="188" spans="1:81">
      <c r="A188" s="80" t="s">
        <v>1882</v>
      </c>
      <c r="B188" s="80">
        <v>485</v>
      </c>
      <c r="C188" s="80">
        <v>9</v>
      </c>
      <c r="D188" s="80">
        <v>29</v>
      </c>
      <c r="E188" s="80">
        <v>2012</v>
      </c>
      <c r="F188" s="80" t="s">
        <v>88</v>
      </c>
      <c r="G188" s="80" t="s">
        <v>1873</v>
      </c>
      <c r="H188" s="80" t="s">
        <v>1874</v>
      </c>
      <c r="I188" s="177"/>
      <c r="J188" s="81">
        <v>109.73313553123451</v>
      </c>
      <c r="K188" s="81">
        <v>4.3049021925713724</v>
      </c>
      <c r="L188" s="81">
        <v>28.13108678427789</v>
      </c>
      <c r="M188" s="81">
        <v>64.865376775178717</v>
      </c>
      <c r="N188" s="81">
        <v>79.131529707148061</v>
      </c>
      <c r="O188" s="81">
        <v>68.977870445503768</v>
      </c>
      <c r="P188" s="81">
        <v>87.618237035666411</v>
      </c>
      <c r="Q188" s="81">
        <v>3.9479204119637195</v>
      </c>
      <c r="R188" s="81">
        <v>0</v>
      </c>
      <c r="S188" s="81">
        <v>7.5721982934690901</v>
      </c>
      <c r="T188" s="82"/>
      <c r="U188" s="81">
        <v>4897189</v>
      </c>
      <c r="V188" s="81">
        <v>1830</v>
      </c>
      <c r="W188" s="81">
        <v>560</v>
      </c>
      <c r="X188" s="81">
        <v>10878</v>
      </c>
      <c r="Y188" s="81">
        <v>19255</v>
      </c>
      <c r="Z188" s="81">
        <v>36077</v>
      </c>
      <c r="AA188" s="81">
        <v>17606</v>
      </c>
      <c r="AB188" s="81">
        <v>51778</v>
      </c>
      <c r="AC188" s="81">
        <v>0</v>
      </c>
      <c r="AD188" s="81">
        <v>7.5721982934690901</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23.498000000000001</v>
      </c>
      <c r="BJ188" s="81">
        <v>0</v>
      </c>
      <c r="BK188" s="81">
        <v>0</v>
      </c>
      <c r="BL188" s="81">
        <v>0</v>
      </c>
      <c r="BM188" s="82"/>
      <c r="BN188" s="81">
        <v>0</v>
      </c>
      <c r="BO188" s="81">
        <v>0</v>
      </c>
      <c r="BP188" s="81">
        <v>1</v>
      </c>
      <c r="BQ188" s="81">
        <v>0</v>
      </c>
      <c r="BR188" s="81">
        <v>0</v>
      </c>
      <c r="BS188" s="81">
        <v>0</v>
      </c>
      <c r="BT188"/>
      <c r="BU188" s="80">
        <v>23.498000000000001</v>
      </c>
      <c r="BV188" s="80">
        <v>0</v>
      </c>
      <c r="BW188" s="80">
        <v>0</v>
      </c>
      <c r="BX188" s="80">
        <v>0</v>
      </c>
      <c r="BY188" s="80">
        <v>0</v>
      </c>
      <c r="BZ188" s="80">
        <v>0</v>
      </c>
      <c r="CA188" s="80">
        <v>0</v>
      </c>
      <c r="CB188" s="80">
        <v>0</v>
      </c>
      <c r="CC188" s="80">
        <v>0</v>
      </c>
    </row>
    <row r="189" spans="1:81">
      <c r="A189" s="80" t="s">
        <v>1883</v>
      </c>
      <c r="B189" s="80">
        <v>486</v>
      </c>
      <c r="C189" s="80">
        <v>10</v>
      </c>
      <c r="D189" s="80">
        <v>29</v>
      </c>
      <c r="E189" s="80">
        <v>2013</v>
      </c>
      <c r="F189" s="80" t="s">
        <v>89</v>
      </c>
      <c r="G189" s="80" t="s">
        <v>1873</v>
      </c>
      <c r="H189" s="80" t="s">
        <v>1874</v>
      </c>
      <c r="I189" s="177"/>
      <c r="J189" s="81">
        <v>125.39419855527404</v>
      </c>
      <c r="K189" s="81">
        <v>3.8382287061802076</v>
      </c>
      <c r="L189" s="81">
        <v>26.993298858299585</v>
      </c>
      <c r="M189" s="81">
        <v>63.308448781653951</v>
      </c>
      <c r="N189" s="81">
        <v>78.809865232742197</v>
      </c>
      <c r="O189" s="81">
        <v>66.91194124121499</v>
      </c>
      <c r="P189" s="81">
        <v>87.548744033614369</v>
      </c>
      <c r="Q189" s="81">
        <v>3.9758774147778797</v>
      </c>
      <c r="R189" s="81">
        <v>0</v>
      </c>
      <c r="S189" s="81">
        <v>7.3633234349763672</v>
      </c>
      <c r="T189" s="82"/>
      <c r="U189" s="81">
        <v>5243932</v>
      </c>
      <c r="V189" s="81">
        <v>1830</v>
      </c>
      <c r="W189" s="81">
        <v>560</v>
      </c>
      <c r="X189" s="81">
        <v>10878</v>
      </c>
      <c r="Y189" s="81">
        <v>19402</v>
      </c>
      <c r="Z189" s="81">
        <v>36559</v>
      </c>
      <c r="AA189" s="81">
        <v>17526</v>
      </c>
      <c r="AB189" s="81">
        <v>51397</v>
      </c>
      <c r="AC189" s="81">
        <v>0</v>
      </c>
      <c r="AD189" s="81">
        <v>7.3633234349763672</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25.939</v>
      </c>
      <c r="BJ189" s="81">
        <v>0</v>
      </c>
      <c r="BK189" s="81">
        <v>0</v>
      </c>
      <c r="BL189" s="81">
        <v>0</v>
      </c>
      <c r="BM189" s="82"/>
      <c r="BN189" s="81">
        <v>0</v>
      </c>
      <c r="BO189" s="81">
        <v>0</v>
      </c>
      <c r="BP189" s="81">
        <v>1</v>
      </c>
      <c r="BQ189" s="81">
        <v>0</v>
      </c>
      <c r="BR189" s="81">
        <v>0</v>
      </c>
      <c r="BS189" s="81">
        <v>0</v>
      </c>
      <c r="BT189"/>
      <c r="BU189" s="80">
        <v>25.939</v>
      </c>
      <c r="BV189" s="80">
        <v>0</v>
      </c>
      <c r="BW189" s="80">
        <v>0</v>
      </c>
      <c r="BX189" s="80">
        <v>0</v>
      </c>
      <c r="BY189" s="80">
        <v>0</v>
      </c>
      <c r="BZ189" s="80">
        <v>0</v>
      </c>
      <c r="CA189" s="80">
        <v>0</v>
      </c>
      <c r="CB189" s="80">
        <v>0</v>
      </c>
      <c r="CC189" s="80">
        <v>0</v>
      </c>
    </row>
    <row r="190" spans="1:81">
      <c r="A190" s="80" t="s">
        <v>1884</v>
      </c>
      <c r="B190" s="80">
        <v>487</v>
      </c>
      <c r="C190" s="80">
        <v>11</v>
      </c>
      <c r="D190" s="80">
        <v>29</v>
      </c>
      <c r="E190" s="80">
        <v>2014</v>
      </c>
      <c r="F190" s="80" t="s">
        <v>90</v>
      </c>
      <c r="G190" s="80" t="s">
        <v>1873</v>
      </c>
      <c r="H190" s="80" t="s">
        <v>1874</v>
      </c>
      <c r="I190" s="177"/>
      <c r="J190" s="81">
        <v>118.03677702154737</v>
      </c>
      <c r="K190" s="81">
        <v>3.7526537659327284</v>
      </c>
      <c r="L190" s="81">
        <v>41.942469383055673</v>
      </c>
      <c r="M190" s="81">
        <v>57.446178888542811</v>
      </c>
      <c r="N190" s="81">
        <v>76.466596094095522</v>
      </c>
      <c r="O190" s="81">
        <v>64.191714962821422</v>
      </c>
      <c r="P190" s="81">
        <v>87.873537511480464</v>
      </c>
      <c r="Q190" s="81">
        <v>3.7695492098265788</v>
      </c>
      <c r="R190" s="81">
        <v>0</v>
      </c>
      <c r="S190" s="81">
        <v>7.4793387408441268</v>
      </c>
      <c r="T190" s="82"/>
      <c r="U190" s="81">
        <v>5486922</v>
      </c>
      <c r="V190" s="81">
        <v>1549</v>
      </c>
      <c r="W190" s="81">
        <v>737</v>
      </c>
      <c r="X190" s="81">
        <v>10190</v>
      </c>
      <c r="Y190" s="81">
        <v>19387</v>
      </c>
      <c r="Z190" s="81">
        <v>36939</v>
      </c>
      <c r="AA190" s="81">
        <v>17500</v>
      </c>
      <c r="AB190" s="81">
        <v>50789</v>
      </c>
      <c r="AC190" s="81">
        <v>0</v>
      </c>
      <c r="AD190" s="81">
        <v>7.4793387408441268</v>
      </c>
      <c r="AE190" s="82"/>
      <c r="AF190" s="81">
        <v>66741684.128153577</v>
      </c>
      <c r="AG190" s="81">
        <v>3188971.2196944486</v>
      </c>
      <c r="AH190" s="81">
        <v>8972112.7324685119</v>
      </c>
      <c r="AI190" s="81">
        <v>73734282.939179718</v>
      </c>
      <c r="AJ190" s="81">
        <v>109004675.78846653</v>
      </c>
      <c r="AK190" s="81">
        <v>0</v>
      </c>
      <c r="AL190" s="81">
        <v>0</v>
      </c>
      <c r="AM190" s="81">
        <v>6972570.7490550131</v>
      </c>
      <c r="AN190" s="81">
        <v>0</v>
      </c>
      <c r="AO190" s="81">
        <v>0</v>
      </c>
      <c r="AP190" s="82"/>
      <c r="AQ190" s="81">
        <v>856</v>
      </c>
      <c r="AR190" s="81">
        <v>362</v>
      </c>
      <c r="AS190" s="81">
        <v>0</v>
      </c>
      <c r="AT190" s="81">
        <v>0</v>
      </c>
      <c r="AU190" s="81">
        <v>0</v>
      </c>
      <c r="AV190" s="81">
        <v>0</v>
      </c>
      <c r="AW190" s="81" t="s">
        <v>564</v>
      </c>
      <c r="AX190" s="82"/>
      <c r="AY190" s="81">
        <v>3630.4</v>
      </c>
      <c r="AZ190" s="81">
        <v>23627</v>
      </c>
      <c r="BA190" s="81">
        <v>0</v>
      </c>
      <c r="BB190" s="81">
        <v>0</v>
      </c>
      <c r="BC190" s="81">
        <v>0</v>
      </c>
      <c r="BD190" s="81">
        <v>0</v>
      </c>
      <c r="BE190" s="81" t="s">
        <v>564</v>
      </c>
      <c r="BF190" s="82"/>
      <c r="BG190" s="81">
        <v>0</v>
      </c>
      <c r="BH190" s="81">
        <v>0</v>
      </c>
      <c r="BI190" s="81">
        <v>26.867000000000001</v>
      </c>
      <c r="BJ190" s="81">
        <v>0</v>
      </c>
      <c r="BK190" s="81">
        <v>0</v>
      </c>
      <c r="BL190" s="81">
        <v>0</v>
      </c>
      <c r="BM190" s="82"/>
      <c r="BN190" s="81">
        <v>0</v>
      </c>
      <c r="BO190" s="81">
        <v>0</v>
      </c>
      <c r="BP190" s="81">
        <v>1</v>
      </c>
      <c r="BQ190" s="81">
        <v>0</v>
      </c>
      <c r="BR190" s="81">
        <v>0</v>
      </c>
      <c r="BS190" s="81">
        <v>0</v>
      </c>
      <c r="BT190"/>
      <c r="BU190" s="80">
        <v>26.867000000000001</v>
      </c>
      <c r="BV190" s="80">
        <v>0</v>
      </c>
      <c r="BW190" s="80">
        <v>0</v>
      </c>
      <c r="BX190" s="80">
        <v>0</v>
      </c>
      <c r="BY190" s="80">
        <v>0</v>
      </c>
      <c r="BZ190" s="80">
        <v>0</v>
      </c>
      <c r="CA190" s="80">
        <v>0</v>
      </c>
      <c r="CB190" s="80">
        <v>0</v>
      </c>
      <c r="CC190" s="80">
        <v>0</v>
      </c>
    </row>
    <row r="191" spans="1:81">
      <c r="A191" s="80" t="s">
        <v>1885</v>
      </c>
      <c r="B191" s="80">
        <v>488</v>
      </c>
      <c r="C191" s="80">
        <v>12</v>
      </c>
      <c r="D191" s="80">
        <v>29</v>
      </c>
      <c r="E191" s="80">
        <v>2015</v>
      </c>
      <c r="F191" s="80" t="s">
        <v>91</v>
      </c>
      <c r="G191" s="80" t="s">
        <v>1873</v>
      </c>
      <c r="H191" s="80" t="s">
        <v>1874</v>
      </c>
      <c r="I191" s="177"/>
      <c r="J191" s="81">
        <v>116.49591195886721</v>
      </c>
      <c r="K191" s="81">
        <v>3.5905847746305404</v>
      </c>
      <c r="L191" s="81">
        <v>42.234945396819938</v>
      </c>
      <c r="M191" s="81">
        <v>63.919743086155137</v>
      </c>
      <c r="N191" s="81">
        <v>73.058291245834667</v>
      </c>
      <c r="O191" s="81">
        <v>64.295161365666374</v>
      </c>
      <c r="P191" s="81">
        <v>88.294448597023305</v>
      </c>
      <c r="Q191" s="81">
        <v>3.6671691168736387</v>
      </c>
      <c r="R191" s="81">
        <v>0</v>
      </c>
      <c r="S191" s="81">
        <v>5.8133905678661515</v>
      </c>
      <c r="T191" s="82"/>
      <c r="U191" s="81">
        <v>6050429</v>
      </c>
      <c r="V191" s="81">
        <v>1549</v>
      </c>
      <c r="W191" s="81">
        <v>737</v>
      </c>
      <c r="X191" s="81">
        <v>10190</v>
      </c>
      <c r="Y191" s="81">
        <v>19639</v>
      </c>
      <c r="Z191" s="81">
        <v>37355</v>
      </c>
      <c r="AA191" s="81">
        <v>17570</v>
      </c>
      <c r="AB191" s="81">
        <v>50472</v>
      </c>
      <c r="AC191" s="81">
        <v>0</v>
      </c>
      <c r="AD191" s="81">
        <v>5.8133905678661515</v>
      </c>
      <c r="AE191" s="82"/>
      <c r="AF191" s="81">
        <v>65375082.008110106</v>
      </c>
      <c r="AG191" s="81">
        <v>2812986.0210100827</v>
      </c>
      <c r="AH191" s="81">
        <v>8084021.2756382497</v>
      </c>
      <c r="AI191" s="81">
        <v>78153924.37130782</v>
      </c>
      <c r="AJ191" s="81">
        <v>105883487.19075204</v>
      </c>
      <c r="AK191" s="81">
        <v>0</v>
      </c>
      <c r="AL191" s="81">
        <v>0</v>
      </c>
      <c r="AM191" s="81">
        <v>6916975.8779230192</v>
      </c>
      <c r="AN191" s="81">
        <v>0</v>
      </c>
      <c r="AO191" s="81">
        <v>0</v>
      </c>
      <c r="AP191" s="82"/>
      <c r="AQ191" s="81">
        <v>941</v>
      </c>
      <c r="AR191" s="81">
        <v>688</v>
      </c>
      <c r="AS191" s="81">
        <v>0</v>
      </c>
      <c r="AT191" s="81">
        <v>0</v>
      </c>
      <c r="AU191" s="81">
        <v>0</v>
      </c>
      <c r="AV191" s="81">
        <v>0</v>
      </c>
      <c r="AW191" s="81" t="s">
        <v>564</v>
      </c>
      <c r="AX191" s="82"/>
      <c r="AY191" s="81">
        <v>4064.8</v>
      </c>
      <c r="AZ191" s="81">
        <v>57470.3</v>
      </c>
      <c r="BA191" s="81">
        <v>0</v>
      </c>
      <c r="BB191" s="81">
        <v>0</v>
      </c>
      <c r="BC191" s="81">
        <v>0</v>
      </c>
      <c r="BD191" s="81">
        <v>0</v>
      </c>
      <c r="BE191" s="81" t="s">
        <v>564</v>
      </c>
      <c r="BF191" s="82"/>
      <c r="BG191" s="81">
        <v>0</v>
      </c>
      <c r="BH191" s="81">
        <v>0</v>
      </c>
      <c r="BI191" s="81">
        <v>26.798999999999999</v>
      </c>
      <c r="BJ191" s="81">
        <v>0</v>
      </c>
      <c r="BK191" s="81">
        <v>0</v>
      </c>
      <c r="BL191" s="81">
        <v>0</v>
      </c>
      <c r="BM191" s="82"/>
      <c r="BN191" s="81">
        <v>0</v>
      </c>
      <c r="BO191" s="81">
        <v>0</v>
      </c>
      <c r="BP191" s="81">
        <v>1</v>
      </c>
      <c r="BQ191" s="81">
        <v>0</v>
      </c>
      <c r="BR191" s="81">
        <v>0</v>
      </c>
      <c r="BS191" s="81">
        <v>0</v>
      </c>
      <c r="BT191"/>
      <c r="BU191" s="80">
        <v>26.798999999999999</v>
      </c>
      <c r="BV191" s="80">
        <v>0</v>
      </c>
      <c r="BW191" s="80">
        <v>0</v>
      </c>
      <c r="BX191" s="80">
        <v>0</v>
      </c>
      <c r="BY191" s="80">
        <v>0</v>
      </c>
      <c r="BZ191" s="80">
        <v>0</v>
      </c>
      <c r="CA191" s="80">
        <v>0</v>
      </c>
      <c r="CB191" s="80">
        <v>0</v>
      </c>
      <c r="CC191" s="80">
        <v>0</v>
      </c>
    </row>
    <row r="192" spans="1:81">
      <c r="A192" s="80" t="s">
        <v>1886</v>
      </c>
      <c r="B192" s="80">
        <v>489</v>
      </c>
      <c r="C192" s="80">
        <v>13</v>
      </c>
      <c r="D192" s="80">
        <v>29</v>
      </c>
      <c r="E192" s="80">
        <v>2016</v>
      </c>
      <c r="F192" s="80" t="s">
        <v>92</v>
      </c>
      <c r="G192" s="80" t="s">
        <v>1873</v>
      </c>
      <c r="H192" s="80" t="s">
        <v>1874</v>
      </c>
      <c r="I192" s="177"/>
      <c r="J192" s="81">
        <v>127.74097612797408</v>
      </c>
      <c r="K192" s="81">
        <v>3.335658066417476</v>
      </c>
      <c r="L192" s="81">
        <v>41.937687356838204</v>
      </c>
      <c r="M192" s="81">
        <v>46.75564189367303</v>
      </c>
      <c r="N192" s="81">
        <v>65.050944466385388</v>
      </c>
      <c r="O192" s="81">
        <v>63.898662419718825</v>
      </c>
      <c r="P192" s="81">
        <v>86.582424864962007</v>
      </c>
      <c r="Q192" s="81">
        <v>3.5393002836010963</v>
      </c>
      <c r="R192" s="81">
        <v>0</v>
      </c>
      <c r="S192" s="81">
        <v>6.2715752571887071</v>
      </c>
      <c r="T192" s="82"/>
      <c r="U192" s="81">
        <v>5978475</v>
      </c>
      <c r="V192" s="81">
        <v>1549</v>
      </c>
      <c r="W192" s="81">
        <v>737</v>
      </c>
      <c r="X192" s="81">
        <v>10190</v>
      </c>
      <c r="Y192" s="81">
        <v>19861</v>
      </c>
      <c r="Z192" s="81">
        <v>37581</v>
      </c>
      <c r="AA192" s="81">
        <v>17820</v>
      </c>
      <c r="AB192" s="81">
        <v>50109</v>
      </c>
      <c r="AC192" s="81">
        <v>0</v>
      </c>
      <c r="AD192" s="81">
        <v>6.2715752571887071</v>
      </c>
      <c r="AE192" s="82"/>
      <c r="AF192" s="81">
        <v>71804698.803848669</v>
      </c>
      <c r="AG192" s="81">
        <v>2507944.5851818789</v>
      </c>
      <c r="AH192" s="81">
        <v>7248961.2771732463</v>
      </c>
      <c r="AI192" s="81">
        <v>72733491.147913381</v>
      </c>
      <c r="AJ192" s="81">
        <v>93714273.089695752</v>
      </c>
      <c r="AK192" s="81">
        <v>0</v>
      </c>
      <c r="AL192" s="81">
        <v>0</v>
      </c>
      <c r="AM192" s="81">
        <v>6872563.4131951081</v>
      </c>
      <c r="AN192" s="81">
        <v>0</v>
      </c>
      <c r="AO192" s="81">
        <v>0</v>
      </c>
      <c r="AP192" s="82"/>
      <c r="AQ192" s="81">
        <v>1032</v>
      </c>
      <c r="AR192" s="81">
        <v>916</v>
      </c>
      <c r="AS192" s="81">
        <v>0</v>
      </c>
      <c r="AT192" s="81">
        <v>0</v>
      </c>
      <c r="AU192" s="81">
        <v>0</v>
      </c>
      <c r="AV192" s="81">
        <v>0</v>
      </c>
      <c r="AW192" s="81" t="s">
        <v>564</v>
      </c>
      <c r="AX192" s="82"/>
      <c r="AY192" s="81">
        <v>4594.1000000000004</v>
      </c>
      <c r="AZ192" s="81">
        <v>72426.5</v>
      </c>
      <c r="BA192" s="81">
        <v>0</v>
      </c>
      <c r="BB192" s="81">
        <v>0</v>
      </c>
      <c r="BC192" s="81">
        <v>0</v>
      </c>
      <c r="BD192" s="81">
        <v>0</v>
      </c>
      <c r="BE192" s="81" t="s">
        <v>564</v>
      </c>
      <c r="BF192" s="82"/>
      <c r="BG192" s="81">
        <v>0</v>
      </c>
      <c r="BH192" s="81">
        <v>0</v>
      </c>
      <c r="BI192" s="81">
        <v>25.297999999999998</v>
      </c>
      <c r="BJ192" s="81">
        <v>0</v>
      </c>
      <c r="BK192" s="81">
        <v>0</v>
      </c>
      <c r="BL192" s="81">
        <v>0</v>
      </c>
      <c r="BM192" s="82"/>
      <c r="BN192" s="81">
        <v>0</v>
      </c>
      <c r="BO192" s="81">
        <v>0</v>
      </c>
      <c r="BP192" s="81">
        <v>1</v>
      </c>
      <c r="BQ192" s="81">
        <v>0</v>
      </c>
      <c r="BR192" s="81">
        <v>0</v>
      </c>
      <c r="BS192" s="81">
        <v>0</v>
      </c>
      <c r="BT192"/>
      <c r="BU192" s="80">
        <v>25.297999999999998</v>
      </c>
      <c r="BV192" s="80">
        <v>0</v>
      </c>
      <c r="BW192" s="80">
        <v>0</v>
      </c>
      <c r="BX192" s="80">
        <v>0</v>
      </c>
      <c r="BY192" s="80">
        <v>0</v>
      </c>
      <c r="BZ192" s="80">
        <v>0</v>
      </c>
      <c r="CA192" s="80">
        <v>0</v>
      </c>
      <c r="CB192" s="80">
        <v>0</v>
      </c>
      <c r="CC192" s="80">
        <v>0</v>
      </c>
    </row>
    <row r="193" spans="1:81">
      <c r="A193" s="80" t="s">
        <v>1887</v>
      </c>
      <c r="B193" s="80">
        <v>490</v>
      </c>
      <c r="C193" s="80">
        <v>14</v>
      </c>
      <c r="D193" s="80">
        <v>29</v>
      </c>
      <c r="E193" s="80">
        <v>2017</v>
      </c>
      <c r="F193" s="80" t="s">
        <v>71</v>
      </c>
      <c r="G193" s="80" t="s">
        <v>1873</v>
      </c>
      <c r="H193" s="80" t="s">
        <v>1874</v>
      </c>
      <c r="I193" s="177"/>
      <c r="J193" s="81">
        <v>96.932385462919314</v>
      </c>
      <c r="K193" s="81">
        <v>3.321125656848007</v>
      </c>
      <c r="L193" s="81">
        <v>41.761258389443974</v>
      </c>
      <c r="M193" s="81">
        <v>42.522696228006069</v>
      </c>
      <c r="N193" s="81">
        <v>71.273980437593409</v>
      </c>
      <c r="O193" s="81">
        <v>63.061711783177778</v>
      </c>
      <c r="P193" s="81">
        <v>85.889117810941201</v>
      </c>
      <c r="Q193" s="81">
        <v>3.3974113732851987</v>
      </c>
      <c r="R193" s="81">
        <v>0</v>
      </c>
      <c r="S193" s="81">
        <v>8.0790132347804313</v>
      </c>
      <c r="T193" s="82"/>
      <c r="U193" s="81">
        <v>5352425</v>
      </c>
      <c r="V193" s="81">
        <v>1549</v>
      </c>
      <c r="W193" s="81">
        <v>737</v>
      </c>
      <c r="X193" s="81">
        <v>10190</v>
      </c>
      <c r="Y193" s="81">
        <v>20193</v>
      </c>
      <c r="Z193" s="81">
        <v>37704</v>
      </c>
      <c r="AA193" s="81">
        <v>17790</v>
      </c>
      <c r="AB193" s="81">
        <v>49742</v>
      </c>
      <c r="AC193" s="81">
        <v>0</v>
      </c>
      <c r="AD193" s="81">
        <v>8.0790132347804313</v>
      </c>
      <c r="AE193" s="82"/>
      <c r="AF193" s="81">
        <v>59968958.671171017</v>
      </c>
      <c r="AG193" s="81">
        <v>2527232.6061022351</v>
      </c>
      <c r="AH193" s="81">
        <v>8676723.653276287</v>
      </c>
      <c r="AI193" s="81">
        <v>68826899.397584856</v>
      </c>
      <c r="AJ193" s="81">
        <v>103126800.8089233</v>
      </c>
      <c r="AK193" s="81">
        <v>0</v>
      </c>
      <c r="AL193" s="81">
        <v>0</v>
      </c>
      <c r="AM193" s="81">
        <v>6832903.4531701934</v>
      </c>
      <c r="AN193" s="81">
        <v>0</v>
      </c>
      <c r="AO193" s="81">
        <v>0</v>
      </c>
      <c r="AP193" s="82"/>
      <c r="AQ193" s="81">
        <v>1083</v>
      </c>
      <c r="AR193" s="81">
        <v>1150</v>
      </c>
      <c r="AS193" s="81">
        <v>0</v>
      </c>
      <c r="AT193" s="81">
        <v>0</v>
      </c>
      <c r="AU193" s="81">
        <v>0</v>
      </c>
      <c r="AV193" s="81">
        <v>0</v>
      </c>
      <c r="AW193" s="81" t="s">
        <v>564</v>
      </c>
      <c r="AX193" s="82"/>
      <c r="AY193" s="81">
        <v>4898.3</v>
      </c>
      <c r="AZ193" s="81">
        <v>109685.6400000001</v>
      </c>
      <c r="BA193" s="81">
        <v>0</v>
      </c>
      <c r="BB193" s="81">
        <v>0</v>
      </c>
      <c r="BC193" s="81">
        <v>0</v>
      </c>
      <c r="BD193" s="81">
        <v>0</v>
      </c>
      <c r="BE193" s="81" t="s">
        <v>564</v>
      </c>
      <c r="BF193" s="82"/>
      <c r="BG193" s="81">
        <v>0</v>
      </c>
      <c r="BH193" s="81">
        <v>0</v>
      </c>
      <c r="BI193" s="81">
        <v>23.696000000000002</v>
      </c>
      <c r="BJ193" s="81">
        <v>0</v>
      </c>
      <c r="BK193" s="81">
        <v>0</v>
      </c>
      <c r="BL193" s="81">
        <v>0</v>
      </c>
      <c r="BM193" s="82"/>
      <c r="BN193" s="81">
        <v>0</v>
      </c>
      <c r="BO193" s="81">
        <v>0</v>
      </c>
      <c r="BP193" s="81">
        <v>1</v>
      </c>
      <c r="BQ193" s="81">
        <v>0</v>
      </c>
      <c r="BR193" s="81">
        <v>0</v>
      </c>
      <c r="BS193" s="81">
        <v>0</v>
      </c>
      <c r="BT193"/>
      <c r="BU193" s="80">
        <v>23.696000000000002</v>
      </c>
      <c r="BV193" s="80">
        <v>0</v>
      </c>
      <c r="BW193" s="80">
        <v>0</v>
      </c>
      <c r="BX193" s="80">
        <v>0</v>
      </c>
      <c r="BY193" s="80">
        <v>0</v>
      </c>
      <c r="BZ193" s="80">
        <v>0</v>
      </c>
      <c r="CA193" s="80">
        <v>0</v>
      </c>
      <c r="CB193" s="80">
        <v>0</v>
      </c>
      <c r="CC193" s="80">
        <v>0</v>
      </c>
    </row>
    <row r="194" spans="1:81">
      <c r="A194" s="80" t="s">
        <v>1888</v>
      </c>
      <c r="B194" s="80">
        <v>491</v>
      </c>
      <c r="C194" s="80">
        <v>15</v>
      </c>
      <c r="D194" s="80">
        <v>29</v>
      </c>
      <c r="E194" s="80">
        <v>2018</v>
      </c>
      <c r="F194" s="80" t="s">
        <v>93</v>
      </c>
      <c r="G194" s="80" t="s">
        <v>1873</v>
      </c>
      <c r="H194" s="80" t="s">
        <v>1874</v>
      </c>
      <c r="I194" s="177"/>
      <c r="J194" s="81">
        <v>103.09961172462673</v>
      </c>
      <c r="K194" s="81">
        <v>3.1337283187645464</v>
      </c>
      <c r="L194" s="81">
        <v>39.170914264540222</v>
      </c>
      <c r="M194" s="81">
        <v>45.128375821266069</v>
      </c>
      <c r="N194" s="81">
        <v>68.062936112167506</v>
      </c>
      <c r="O194" s="81">
        <v>61.952411527664779</v>
      </c>
      <c r="P194" s="81">
        <v>85.464346811032783</v>
      </c>
      <c r="Q194" s="81">
        <v>3.1138380075323111</v>
      </c>
      <c r="R194" s="81">
        <v>0</v>
      </c>
      <c r="S194" s="81">
        <v>6.6486217234168041</v>
      </c>
      <c r="T194" s="82"/>
      <c r="U194" s="81">
        <v>5672882</v>
      </c>
      <c r="V194" s="81">
        <v>1549</v>
      </c>
      <c r="W194" s="81">
        <v>737</v>
      </c>
      <c r="X194" s="81">
        <v>10190</v>
      </c>
      <c r="Y194" s="81">
        <v>20304</v>
      </c>
      <c r="Z194" s="81">
        <v>37750</v>
      </c>
      <c r="AA194" s="81">
        <v>17880</v>
      </c>
      <c r="AB194" s="81">
        <v>49130</v>
      </c>
      <c r="AC194" s="81">
        <v>0</v>
      </c>
      <c r="AD194" s="81">
        <v>6.6486217234168041</v>
      </c>
      <c r="AE194" s="82"/>
      <c r="AF194" s="81">
        <v>62740577.743139803</v>
      </c>
      <c r="AG194" s="81">
        <v>2244195.955554354</v>
      </c>
      <c r="AH194" s="81">
        <v>8335531.3479477614</v>
      </c>
      <c r="AI194" s="81">
        <v>71322639.303691253</v>
      </c>
      <c r="AJ194" s="81">
        <v>102628413.6358483</v>
      </c>
      <c r="AK194" s="81">
        <v>0</v>
      </c>
      <c r="AL194" s="81">
        <v>0</v>
      </c>
      <c r="AM194" s="81">
        <v>6762799.0692633092</v>
      </c>
      <c r="AN194" s="81">
        <v>0</v>
      </c>
      <c r="AO194" s="81">
        <v>0</v>
      </c>
      <c r="AP194" s="82"/>
      <c r="AQ194" s="81">
        <v>1165</v>
      </c>
      <c r="AR194" s="81">
        <v>1306</v>
      </c>
      <c r="AS194" s="81">
        <v>0</v>
      </c>
      <c r="AT194" s="81">
        <v>0</v>
      </c>
      <c r="AU194" s="81">
        <v>0</v>
      </c>
      <c r="AV194" s="81">
        <v>0</v>
      </c>
      <c r="AW194" s="81" t="s">
        <v>564</v>
      </c>
      <c r="AX194" s="82"/>
      <c r="AY194" s="81">
        <v>5375.7999999999993</v>
      </c>
      <c r="AZ194" s="81">
        <v>120568</v>
      </c>
      <c r="BA194" s="81">
        <v>0</v>
      </c>
      <c r="BB194" s="81">
        <v>0</v>
      </c>
      <c r="BC194" s="81">
        <v>0</v>
      </c>
      <c r="BD194" s="81">
        <v>0</v>
      </c>
      <c r="BE194" s="81" t="s">
        <v>564</v>
      </c>
      <c r="BF194" s="82"/>
      <c r="BG194" s="81">
        <v>0</v>
      </c>
      <c r="BH194" s="81">
        <v>0</v>
      </c>
      <c r="BI194" s="81">
        <v>24.94</v>
      </c>
      <c r="BJ194" s="81">
        <v>0</v>
      </c>
      <c r="BK194" s="81">
        <v>0</v>
      </c>
      <c r="BL194" s="81">
        <v>0</v>
      </c>
      <c r="BM194" s="82"/>
      <c r="BN194" s="81">
        <v>0</v>
      </c>
      <c r="BO194" s="81">
        <v>0</v>
      </c>
      <c r="BP194" s="81">
        <v>1</v>
      </c>
      <c r="BQ194" s="81">
        <v>0</v>
      </c>
      <c r="BR194" s="81">
        <v>0</v>
      </c>
      <c r="BS194" s="81">
        <v>0</v>
      </c>
      <c r="BT194"/>
      <c r="BU194" s="80">
        <v>24.94</v>
      </c>
      <c r="BV194" s="80">
        <v>0</v>
      </c>
      <c r="BW194" s="80">
        <v>0</v>
      </c>
      <c r="BX194" s="80">
        <v>0</v>
      </c>
      <c r="BY194" s="80">
        <v>0</v>
      </c>
      <c r="BZ194" s="80">
        <v>0</v>
      </c>
      <c r="CA194" s="80">
        <v>0</v>
      </c>
      <c r="CB194" s="80">
        <v>0</v>
      </c>
      <c r="CC194" s="80">
        <v>0</v>
      </c>
    </row>
    <row r="195" spans="1:81">
      <c r="A195" s="80" t="s">
        <v>1889</v>
      </c>
      <c r="B195" s="80">
        <v>492</v>
      </c>
      <c r="C195" s="80">
        <v>16</v>
      </c>
      <c r="D195" s="80">
        <v>29</v>
      </c>
      <c r="E195" s="80">
        <v>2019</v>
      </c>
      <c r="F195" s="80" t="s">
        <v>73</v>
      </c>
      <c r="G195" s="80" t="s">
        <v>1873</v>
      </c>
      <c r="H195" s="80" t="s">
        <v>1874</v>
      </c>
      <c r="I195" s="177"/>
      <c r="J195" s="81">
        <v>103.01726576129403</v>
      </c>
      <c r="K195" s="81">
        <v>2.8616732496759019</v>
      </c>
      <c r="L195" s="81">
        <v>39.507938893485786</v>
      </c>
      <c r="M195" s="81">
        <v>44.112881876814505</v>
      </c>
      <c r="N195" s="81">
        <v>65.627472828151483</v>
      </c>
      <c r="O195" s="81">
        <v>60.181910869998902</v>
      </c>
      <c r="P195" s="81">
        <v>84.938552930973785</v>
      </c>
      <c r="Q195" s="81">
        <v>3.0062671185712069</v>
      </c>
      <c r="R195" s="81">
        <v>0</v>
      </c>
      <c r="S195" s="81">
        <v>6.7141809327115469</v>
      </c>
      <c r="T195" s="82"/>
      <c r="U195" s="81">
        <v>5685518</v>
      </c>
      <c r="V195" s="81">
        <v>1549</v>
      </c>
      <c r="W195" s="81">
        <v>737</v>
      </c>
      <c r="X195" s="81">
        <v>10190</v>
      </c>
      <c r="Y195" s="81">
        <v>20532</v>
      </c>
      <c r="Z195" s="81">
        <v>37678</v>
      </c>
      <c r="AA195" s="81">
        <v>17637</v>
      </c>
      <c r="AB195" s="81">
        <v>48717</v>
      </c>
      <c r="AC195" s="81">
        <v>0</v>
      </c>
      <c r="AD195" s="81">
        <v>6.7141809327115469</v>
      </c>
      <c r="AE195" s="82"/>
      <c r="AF195" s="81">
        <v>62287971.879357323</v>
      </c>
      <c r="AG195" s="81">
        <v>2166983.3812249191</v>
      </c>
      <c r="AH195" s="81">
        <v>8823171.7440053076</v>
      </c>
      <c r="AI195" s="81">
        <v>72569835.948993579</v>
      </c>
      <c r="AJ195" s="81">
        <v>98386785.766936228</v>
      </c>
      <c r="AK195" s="81">
        <v>0</v>
      </c>
      <c r="AL195" s="81">
        <v>0</v>
      </c>
      <c r="AM195" s="81">
        <v>6634888.6586203519</v>
      </c>
      <c r="AN195" s="81">
        <v>0</v>
      </c>
      <c r="AO195" s="81">
        <v>0</v>
      </c>
      <c r="AP195" s="82"/>
      <c r="AQ195" s="81">
        <v>1226</v>
      </c>
      <c r="AR195" s="81">
        <v>1392</v>
      </c>
      <c r="AS195" s="81">
        <v>0</v>
      </c>
      <c r="AT195" s="81">
        <v>0</v>
      </c>
      <c r="AU195" s="81">
        <v>0</v>
      </c>
      <c r="AV195" s="81">
        <v>0</v>
      </c>
      <c r="AW195" s="81" t="s">
        <v>564</v>
      </c>
      <c r="AX195" s="82"/>
      <c r="AY195" s="81">
        <v>5706.4000000000051</v>
      </c>
      <c r="AZ195" s="81">
        <v>124747.8</v>
      </c>
      <c r="BA195" s="81">
        <v>0</v>
      </c>
      <c r="BB195" s="81">
        <v>0</v>
      </c>
      <c r="BC195" s="81">
        <v>0</v>
      </c>
      <c r="BD195" s="81">
        <v>0</v>
      </c>
      <c r="BE195" s="81" t="s">
        <v>564</v>
      </c>
      <c r="BF195" s="82"/>
      <c r="BG195" s="81">
        <v>0</v>
      </c>
      <c r="BH195" s="81">
        <v>0</v>
      </c>
      <c r="BI195" s="81">
        <v>23.513000000000002</v>
      </c>
      <c r="BJ195" s="81">
        <v>0</v>
      </c>
      <c r="BK195" s="81">
        <v>0</v>
      </c>
      <c r="BL195" s="81">
        <v>0</v>
      </c>
      <c r="BM195" s="82"/>
      <c r="BN195" s="81">
        <v>0</v>
      </c>
      <c r="BO195" s="81">
        <v>0</v>
      </c>
      <c r="BP195" s="81">
        <v>1</v>
      </c>
      <c r="BQ195" s="81">
        <v>0</v>
      </c>
      <c r="BR195" s="81">
        <v>0</v>
      </c>
      <c r="BS195" s="81">
        <v>0</v>
      </c>
      <c r="BT195"/>
      <c r="BU195" s="80">
        <v>23.513000000000002</v>
      </c>
      <c r="BV195" s="80">
        <v>0</v>
      </c>
      <c r="BW195" s="80">
        <v>0</v>
      </c>
      <c r="BX195" s="80">
        <v>0</v>
      </c>
      <c r="BY195" s="80">
        <v>0</v>
      </c>
      <c r="BZ195" s="80">
        <v>0</v>
      </c>
      <c r="CA195" s="80">
        <v>0</v>
      </c>
      <c r="CB195" s="80">
        <v>0</v>
      </c>
      <c r="CC195" s="80">
        <v>0</v>
      </c>
    </row>
    <row r="196" spans="1:81">
      <c r="A196" s="80" t="s">
        <v>1890</v>
      </c>
      <c r="B196" s="80">
        <v>493</v>
      </c>
      <c r="C196" s="80">
        <v>17</v>
      </c>
      <c r="D196" s="80">
        <v>29</v>
      </c>
      <c r="E196" s="80">
        <v>2020</v>
      </c>
      <c r="F196" s="80" t="s">
        <v>218</v>
      </c>
      <c r="G196" s="80" t="s">
        <v>1873</v>
      </c>
      <c r="H196" s="80" t="s">
        <v>1874</v>
      </c>
      <c r="I196" s="177"/>
      <c r="J196" s="81">
        <v>76.008608830426667</v>
      </c>
      <c r="K196" s="81">
        <v>3.1347420605272456</v>
      </c>
      <c r="L196" s="81">
        <v>51.466296680091141</v>
      </c>
      <c r="M196" s="81">
        <v>39.601966366657024</v>
      </c>
      <c r="N196" s="81">
        <v>62.963888892182574</v>
      </c>
      <c r="O196" s="81">
        <v>52.555739386380509</v>
      </c>
      <c r="P196" s="81">
        <v>79.374317990101204</v>
      </c>
      <c r="Q196" s="81">
        <v>2.8396663178738577</v>
      </c>
      <c r="R196" s="81">
        <v>0</v>
      </c>
      <c r="S196" s="81">
        <v>7.4701703585665511</v>
      </c>
      <c r="T196" s="82"/>
      <c r="U196" s="81">
        <v>5082703</v>
      </c>
      <c r="V196" s="81">
        <v>1444</v>
      </c>
      <c r="W196" s="81">
        <v>1041</v>
      </c>
      <c r="X196" s="81">
        <v>10174</v>
      </c>
      <c r="Y196" s="81">
        <v>20645</v>
      </c>
      <c r="Z196" s="81">
        <v>37555</v>
      </c>
      <c r="AA196" s="81">
        <v>17907</v>
      </c>
      <c r="AB196" s="81">
        <v>48160</v>
      </c>
      <c r="AC196" s="81">
        <v>0</v>
      </c>
      <c r="AD196" s="81">
        <v>7.4701703585665511</v>
      </c>
      <c r="AE196" s="82"/>
      <c r="AF196" s="81">
        <v>54585377.58287847</v>
      </c>
      <c r="AG196" s="81">
        <v>2239188.4138315343</v>
      </c>
      <c r="AH196" s="81">
        <v>9317710.5816336442</v>
      </c>
      <c r="AI196" s="81">
        <v>66180679.037230209</v>
      </c>
      <c r="AJ196" s="81">
        <v>98042957.406829774</v>
      </c>
      <c r="AK196" s="81"/>
      <c r="AL196" s="81"/>
      <c r="AM196" s="81">
        <v>6285415.0687599536</v>
      </c>
      <c r="AN196" s="81"/>
      <c r="AO196" s="81"/>
      <c r="AP196" s="82"/>
      <c r="AQ196" s="81">
        <v>1272</v>
      </c>
      <c r="AR196" s="81">
        <v>1520</v>
      </c>
      <c r="AS196" s="81">
        <v>0</v>
      </c>
      <c r="AT196" s="81">
        <v>0</v>
      </c>
      <c r="AU196" s="81">
        <v>0</v>
      </c>
      <c r="AV196" s="81">
        <v>0</v>
      </c>
      <c r="AW196" s="81">
        <v>0</v>
      </c>
      <c r="AX196" s="82"/>
      <c r="AY196" s="81">
        <v>5999.4000000000069</v>
      </c>
      <c r="AZ196" s="81">
        <v>138883.50000000009</v>
      </c>
      <c r="BA196" s="81">
        <v>0</v>
      </c>
      <c r="BB196" s="81">
        <v>0</v>
      </c>
      <c r="BC196" s="81">
        <v>0</v>
      </c>
      <c r="BD196" s="81">
        <v>0</v>
      </c>
      <c r="BE196" s="81">
        <v>0</v>
      </c>
      <c r="BF196" s="82"/>
      <c r="BG196" s="81">
        <v>0</v>
      </c>
      <c r="BH196" s="81">
        <v>0</v>
      </c>
      <c r="BI196" s="81">
        <v>22.332000000000001</v>
      </c>
      <c r="BJ196" s="81">
        <v>0</v>
      </c>
      <c r="BK196" s="81">
        <v>0</v>
      </c>
      <c r="BL196" s="81">
        <v>0</v>
      </c>
      <c r="BM196" s="82"/>
      <c r="BN196" s="81">
        <v>0</v>
      </c>
      <c r="BO196" s="81">
        <v>0</v>
      </c>
      <c r="BP196" s="81">
        <v>1</v>
      </c>
      <c r="BQ196" s="81">
        <v>0</v>
      </c>
      <c r="BR196" s="81">
        <v>0</v>
      </c>
      <c r="BS196" s="81">
        <v>0</v>
      </c>
      <c r="BT196"/>
      <c r="BU196" s="80">
        <v>22.332000000000001</v>
      </c>
      <c r="BV196" s="80">
        <v>0</v>
      </c>
      <c r="BW196" s="80">
        <v>0</v>
      </c>
      <c r="BX196" s="80">
        <v>0</v>
      </c>
      <c r="BY196" s="80">
        <v>0</v>
      </c>
      <c r="BZ196" s="80">
        <v>0</v>
      </c>
      <c r="CA196" s="80">
        <v>0</v>
      </c>
      <c r="CB196" s="80">
        <v>0</v>
      </c>
      <c r="CC196" s="80">
        <v>0</v>
      </c>
    </row>
    <row r="197" spans="1:81">
      <c r="A197" s="80" t="s">
        <v>1891</v>
      </c>
      <c r="B197" s="80">
        <v>493</v>
      </c>
      <c r="C197" s="80">
        <v>18</v>
      </c>
      <c r="D197" s="80">
        <v>29</v>
      </c>
      <c r="E197" s="80">
        <v>2021</v>
      </c>
      <c r="F197" s="80" t="s">
        <v>75</v>
      </c>
      <c r="G197" s="174" t="s">
        <v>1873</v>
      </c>
      <c r="H197" s="80" t="s">
        <v>1874</v>
      </c>
      <c r="I197" s="177"/>
      <c r="J197" s="81">
        <v>93.303023437905537</v>
      </c>
      <c r="K197" s="81">
        <v>3.3382477173924134</v>
      </c>
      <c r="L197" s="81">
        <v>42.636162377888319</v>
      </c>
      <c r="M197" s="81">
        <v>41.927592071312631</v>
      </c>
      <c r="N197" s="81">
        <v>64.049908752673986</v>
      </c>
      <c r="O197" s="81">
        <v>50.737507646813576</v>
      </c>
      <c r="P197" s="81">
        <v>81.042554787048374</v>
      </c>
      <c r="Q197" s="81">
        <v>2.8216520281179367</v>
      </c>
      <c r="R197" s="81">
        <v>0</v>
      </c>
      <c r="S197" s="81">
        <v>6.5094795978312368</v>
      </c>
      <c r="T197" s="82"/>
      <c r="U197" s="81">
        <v>5645129</v>
      </c>
      <c r="V197" s="81">
        <v>1444</v>
      </c>
      <c r="W197" s="81">
        <v>1041</v>
      </c>
      <c r="X197" s="81">
        <v>10174</v>
      </c>
      <c r="Y197" s="81">
        <v>20507</v>
      </c>
      <c r="Z197" s="81">
        <v>37332</v>
      </c>
      <c r="AA197" s="81">
        <v>17830</v>
      </c>
      <c r="AB197" s="81">
        <v>47287</v>
      </c>
      <c r="AC197" s="81">
        <v>0</v>
      </c>
      <c r="AD197" s="81">
        <v>6.5094795978312368</v>
      </c>
      <c r="AE197" s="82"/>
      <c r="AF197" s="81">
        <v>57104341.779543601</v>
      </c>
      <c r="AG197" s="81">
        <v>2373009.1343998672</v>
      </c>
      <c r="AH197" s="81">
        <v>7434406.0741885565</v>
      </c>
      <c r="AI197" s="81">
        <v>69244161.250877798</v>
      </c>
      <c r="AJ197" s="81">
        <v>92815471.885296449</v>
      </c>
      <c r="AK197" s="81">
        <v>0</v>
      </c>
      <c r="AL197" s="81">
        <v>0</v>
      </c>
      <c r="AM197" s="81">
        <v>6207075.4627675768</v>
      </c>
      <c r="AN197" s="81">
        <v>0</v>
      </c>
      <c r="AO197" s="81">
        <v>0</v>
      </c>
      <c r="AP197" s="82"/>
      <c r="AQ197" s="81">
        <v>1322</v>
      </c>
      <c r="AR197" s="81">
        <v>1566</v>
      </c>
      <c r="AS197" s="81">
        <v>0</v>
      </c>
      <c r="AT197" s="81">
        <v>0</v>
      </c>
      <c r="AU197" s="81">
        <v>0</v>
      </c>
      <c r="AV197" s="81">
        <v>0</v>
      </c>
      <c r="AW197" s="81"/>
      <c r="AX197" s="82"/>
      <c r="AY197" s="81">
        <v>6301.300000000002</v>
      </c>
      <c r="AZ197" s="81">
        <v>140981.7000000001</v>
      </c>
      <c r="BA197" s="81">
        <v>0</v>
      </c>
      <c r="BB197" s="81">
        <v>0</v>
      </c>
      <c r="BC197" s="81">
        <v>0</v>
      </c>
      <c r="BD197" s="81">
        <v>0</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1892</v>
      </c>
      <c r="B198" s="80">
        <v>493</v>
      </c>
      <c r="C198" s="80">
        <v>19</v>
      </c>
      <c r="D198" s="80">
        <v>29</v>
      </c>
      <c r="E198" s="80">
        <v>2022</v>
      </c>
      <c r="F198" s="80" t="s">
        <v>568</v>
      </c>
      <c r="G198" s="174" t="s">
        <v>1873</v>
      </c>
      <c r="H198" s="80" t="s">
        <v>1874</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1377</v>
      </c>
      <c r="AR198" s="81">
        <v>1607</v>
      </c>
      <c r="AS198" s="81">
        <v>0</v>
      </c>
      <c r="AT198" s="81">
        <v>0</v>
      </c>
      <c r="AU198" s="81">
        <v>0</v>
      </c>
      <c r="AV198" s="81">
        <v>0</v>
      </c>
      <c r="AW198" s="81"/>
      <c r="AX198" s="82"/>
      <c r="AY198" s="81">
        <v>6670.5999999999967</v>
      </c>
      <c r="AZ198" s="81">
        <v>144838.3000000001</v>
      </c>
      <c r="BA198" s="81">
        <v>0</v>
      </c>
      <c r="BB198" s="81">
        <v>0</v>
      </c>
      <c r="BC198" s="81">
        <v>0</v>
      </c>
      <c r="BD198" s="81">
        <v>0</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1893</v>
      </c>
      <c r="B199" s="80">
        <v>18</v>
      </c>
      <c r="C199" s="80">
        <v>1</v>
      </c>
      <c r="D199" s="80">
        <v>2</v>
      </c>
      <c r="E199" s="80">
        <v>1990</v>
      </c>
      <c r="F199" s="80" t="s">
        <v>562</v>
      </c>
      <c r="G199" s="80" t="s">
        <v>1894</v>
      </c>
      <c r="H199" s="80" t="s">
        <v>1895</v>
      </c>
      <c r="I199" s="177"/>
      <c r="J199" s="81">
        <v>89.150917472166398</v>
      </c>
      <c r="K199" s="81">
        <v>6.5463043541360024</v>
      </c>
      <c r="L199" s="81">
        <v>22.008020761998065</v>
      </c>
      <c r="M199" s="81">
        <v>28.593464053549805</v>
      </c>
      <c r="N199" s="81">
        <v>39.6455690014133</v>
      </c>
      <c r="O199" s="81">
        <v>38.095196996347383</v>
      </c>
      <c r="P199" s="81">
        <v>67.262165703512494</v>
      </c>
      <c r="Q199" s="81">
        <v>3.1786205135665391</v>
      </c>
      <c r="R199" s="81">
        <v>0</v>
      </c>
      <c r="S199" s="81">
        <v>2.9400491674844562</v>
      </c>
      <c r="T199" s="82"/>
      <c r="U199" s="81">
        <v>7189667</v>
      </c>
      <c r="V199" s="81">
        <v>1925</v>
      </c>
      <c r="W199" s="81">
        <v>287</v>
      </c>
      <c r="X199" s="81">
        <v>11217</v>
      </c>
      <c r="Y199" s="81">
        <v>14324</v>
      </c>
      <c r="Z199" s="81">
        <v>15669</v>
      </c>
      <c r="AA199" s="81">
        <v>16332</v>
      </c>
      <c r="AB199" s="81">
        <v>51610</v>
      </c>
      <c r="AC199" s="81">
        <v>0</v>
      </c>
      <c r="AD199" s="81">
        <v>2.9400491674844562</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1896</v>
      </c>
      <c r="B200" s="80">
        <v>19</v>
      </c>
      <c r="C200" s="80">
        <v>2</v>
      </c>
      <c r="D200" s="80">
        <v>2</v>
      </c>
      <c r="E200" s="80">
        <v>2005</v>
      </c>
      <c r="F200" s="80" t="s">
        <v>565</v>
      </c>
      <c r="G200" s="80" t="s">
        <v>1894</v>
      </c>
      <c r="H200" s="80" t="s">
        <v>1895</v>
      </c>
      <c r="I200" s="177"/>
      <c r="J200" s="81">
        <v>168.56244296609066</v>
      </c>
      <c r="K200" s="81">
        <v>4.4962645537443784</v>
      </c>
      <c r="L200" s="81">
        <v>22.597547213740228</v>
      </c>
      <c r="M200" s="81">
        <v>51.622819147308341</v>
      </c>
      <c r="N200" s="81">
        <v>52.403909524623494</v>
      </c>
      <c r="O200" s="81">
        <v>60.193368259193377</v>
      </c>
      <c r="P200" s="81">
        <v>71.708741624567992</v>
      </c>
      <c r="Q200" s="81">
        <v>3.1113496556120865</v>
      </c>
      <c r="R200" s="81">
        <v>0</v>
      </c>
      <c r="S200" s="81">
        <v>2.1306836684635071</v>
      </c>
      <c r="T200" s="82"/>
      <c r="U200" s="81">
        <v>15537300</v>
      </c>
      <c r="V200" s="81">
        <v>1809</v>
      </c>
      <c r="W200" s="81">
        <v>298</v>
      </c>
      <c r="X200" s="81">
        <v>11438</v>
      </c>
      <c r="Y200" s="81">
        <v>17279</v>
      </c>
      <c r="Z200" s="81">
        <v>28650</v>
      </c>
      <c r="AA200" s="81">
        <v>14260</v>
      </c>
      <c r="AB200" s="81">
        <v>52811</v>
      </c>
      <c r="AC200" s="81">
        <v>0</v>
      </c>
      <c r="AD200" s="81">
        <v>2.1306836684635071</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1897</v>
      </c>
      <c r="B201" s="80">
        <v>20</v>
      </c>
      <c r="C201" s="80">
        <v>3</v>
      </c>
      <c r="D201" s="80">
        <v>2</v>
      </c>
      <c r="E201" s="80">
        <v>2006</v>
      </c>
      <c r="F201" s="80" t="s">
        <v>566</v>
      </c>
      <c r="G201" s="80" t="s">
        <v>1894</v>
      </c>
      <c r="H201" s="80" t="s">
        <v>1895</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1898</v>
      </c>
      <c r="B202" s="80">
        <v>21</v>
      </c>
      <c r="C202" s="80">
        <v>4</v>
      </c>
      <c r="D202" s="80">
        <v>2</v>
      </c>
      <c r="E202" s="80">
        <v>2007</v>
      </c>
      <c r="F202" s="80" t="s">
        <v>567</v>
      </c>
      <c r="G202" s="80" t="s">
        <v>1894</v>
      </c>
      <c r="H202" s="80" t="s">
        <v>1895</v>
      </c>
      <c r="I202" s="177"/>
      <c r="J202" s="81">
        <v>169.3835608887515</v>
      </c>
      <c r="K202" s="81">
        <v>4.0686902022127525</v>
      </c>
      <c r="L202" s="81">
        <v>30.348832360648998</v>
      </c>
      <c r="M202" s="81">
        <v>53.960971743565075</v>
      </c>
      <c r="N202" s="81">
        <v>53.659950591938987</v>
      </c>
      <c r="O202" s="81">
        <v>59.445267516648975</v>
      </c>
      <c r="P202" s="81">
        <v>71.317398697475795</v>
      </c>
      <c r="Q202" s="81">
        <v>3.2590807168201263</v>
      </c>
      <c r="R202" s="81">
        <v>0</v>
      </c>
      <c r="S202" s="81">
        <v>1.2801969218212892</v>
      </c>
      <c r="T202" s="82"/>
      <c r="U202" s="81">
        <v>17761082</v>
      </c>
      <c r="V202" s="81">
        <v>1669</v>
      </c>
      <c r="W202" s="81">
        <v>391</v>
      </c>
      <c r="X202" s="81">
        <v>13775</v>
      </c>
      <c r="Y202" s="81">
        <v>17619</v>
      </c>
      <c r="Z202" s="81">
        <v>29413</v>
      </c>
      <c r="AA202" s="81">
        <v>13966</v>
      </c>
      <c r="AB202" s="81">
        <v>52393</v>
      </c>
      <c r="AC202" s="81">
        <v>0</v>
      </c>
      <c r="AD202" s="81">
        <v>1.2801969218212892</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1899</v>
      </c>
      <c r="B203" s="80">
        <v>22</v>
      </c>
      <c r="C203" s="80">
        <v>5</v>
      </c>
      <c r="D203" s="80">
        <v>2</v>
      </c>
      <c r="E203" s="80">
        <v>2008</v>
      </c>
      <c r="F203" s="80" t="s">
        <v>84</v>
      </c>
      <c r="G203" s="80" t="s">
        <v>1894</v>
      </c>
      <c r="H203" s="80" t="s">
        <v>1895</v>
      </c>
      <c r="I203" s="177"/>
      <c r="J203" s="81">
        <v>163.17711528947507</v>
      </c>
      <c r="K203" s="81">
        <v>3.0134272418622339</v>
      </c>
      <c r="L203" s="81">
        <v>27.196142368216833</v>
      </c>
      <c r="M203" s="81">
        <v>56.205534953253895</v>
      </c>
      <c r="N203" s="81">
        <v>48.331291478032199</v>
      </c>
      <c r="O203" s="81">
        <v>57.907957956813945</v>
      </c>
      <c r="P203" s="81">
        <v>69.629407199401939</v>
      </c>
      <c r="Q203" s="81">
        <v>3.1918886090642129</v>
      </c>
      <c r="R203" s="81">
        <v>0</v>
      </c>
      <c r="S203" s="81">
        <v>0.89790306392099073</v>
      </c>
      <c r="T203" s="82"/>
      <c r="U203" s="81">
        <v>17644102</v>
      </c>
      <c r="V203" s="81">
        <v>1669</v>
      </c>
      <c r="W203" s="81">
        <v>391</v>
      </c>
      <c r="X203" s="81">
        <v>13775</v>
      </c>
      <c r="Y203" s="81">
        <v>17801</v>
      </c>
      <c r="Z203" s="81">
        <v>29658</v>
      </c>
      <c r="AA203" s="81">
        <v>13651</v>
      </c>
      <c r="AB203" s="81">
        <v>52156</v>
      </c>
      <c r="AC203" s="81">
        <v>0</v>
      </c>
      <c r="AD203" s="81">
        <v>0.89790306392099073</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1900</v>
      </c>
      <c r="B204" s="80">
        <v>23</v>
      </c>
      <c r="C204" s="80">
        <v>6</v>
      </c>
      <c r="D204" s="80">
        <v>2</v>
      </c>
      <c r="E204" s="80">
        <v>2009</v>
      </c>
      <c r="F204" s="80" t="s">
        <v>85</v>
      </c>
      <c r="G204" s="80" t="s">
        <v>1894</v>
      </c>
      <c r="H204" s="80" t="s">
        <v>1895</v>
      </c>
      <c r="I204" s="177"/>
      <c r="J204" s="81">
        <v>146.78977635361954</v>
      </c>
      <c r="K204" s="81">
        <v>3.1104901058984584</v>
      </c>
      <c r="L204" s="81">
        <v>29.893628566567973</v>
      </c>
      <c r="M204" s="81">
        <v>54.145775805991249</v>
      </c>
      <c r="N204" s="81">
        <v>46.72104224806538</v>
      </c>
      <c r="O204" s="81">
        <v>59.354204406910505</v>
      </c>
      <c r="P204" s="81">
        <v>66.964861806791788</v>
      </c>
      <c r="Q204" s="81">
        <v>3.0212468318949415</v>
      </c>
      <c r="R204" s="81">
        <v>0</v>
      </c>
      <c r="S204" s="81">
        <v>1.1529550595083502</v>
      </c>
      <c r="T204" s="82"/>
      <c r="U204" s="81">
        <v>14344238</v>
      </c>
      <c r="V204" s="81">
        <v>1642</v>
      </c>
      <c r="W204" s="81">
        <v>618</v>
      </c>
      <c r="X204" s="81">
        <v>14158</v>
      </c>
      <c r="Y204" s="81">
        <v>17874</v>
      </c>
      <c r="Z204" s="81">
        <v>30005</v>
      </c>
      <c r="AA204" s="81">
        <v>13478</v>
      </c>
      <c r="AB204" s="81">
        <v>51824</v>
      </c>
      <c r="AC204" s="81">
        <v>0</v>
      </c>
      <c r="AD204" s="81">
        <v>1.1529550595083502</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143.16800000000001</v>
      </c>
      <c r="BJ204" s="81">
        <v>0</v>
      </c>
      <c r="BK204" s="81">
        <v>6.56</v>
      </c>
      <c r="BL204" s="81">
        <v>0</v>
      </c>
      <c r="BM204" s="82"/>
      <c r="BN204" s="81">
        <v>0</v>
      </c>
      <c r="BO204" s="81">
        <v>0</v>
      </c>
      <c r="BP204" s="81">
        <v>14</v>
      </c>
      <c r="BQ204" s="81">
        <v>0</v>
      </c>
      <c r="BR204" s="81">
        <v>1</v>
      </c>
      <c r="BS204" s="81">
        <v>0</v>
      </c>
      <c r="BT204"/>
      <c r="BU204" s="80"/>
      <c r="BV204" s="80"/>
      <c r="BW204" s="80"/>
      <c r="BX204" s="80"/>
      <c r="BY204" s="80"/>
      <c r="BZ204" s="80"/>
      <c r="CA204" s="80"/>
      <c r="CB204" s="80"/>
      <c r="CC204" s="80"/>
    </row>
    <row r="205" spans="1:81">
      <c r="A205" s="80" t="s">
        <v>1901</v>
      </c>
      <c r="B205" s="80">
        <v>24</v>
      </c>
      <c r="C205" s="80">
        <v>7</v>
      </c>
      <c r="D205" s="80">
        <v>2</v>
      </c>
      <c r="E205" s="80">
        <v>2010</v>
      </c>
      <c r="F205" s="80" t="s">
        <v>86</v>
      </c>
      <c r="G205" s="80" t="s">
        <v>1894</v>
      </c>
      <c r="H205" s="80" t="s">
        <v>1895</v>
      </c>
      <c r="I205" s="177"/>
      <c r="J205" s="81">
        <v>152.97979030075001</v>
      </c>
      <c r="K205" s="81">
        <v>3.3512536698343474</v>
      </c>
      <c r="L205" s="81">
        <v>28.786558385858612</v>
      </c>
      <c r="M205" s="81">
        <v>57.195930767452516</v>
      </c>
      <c r="N205" s="81">
        <v>56.793160845164955</v>
      </c>
      <c r="O205" s="81">
        <v>59.703844192902167</v>
      </c>
      <c r="P205" s="81">
        <v>67.880028840801117</v>
      </c>
      <c r="Q205" s="81">
        <v>3.1318653988299712</v>
      </c>
      <c r="R205" s="81">
        <v>0</v>
      </c>
      <c r="S205" s="81">
        <v>1.392483800297158</v>
      </c>
      <c r="T205" s="82"/>
      <c r="U205" s="81">
        <v>14850407</v>
      </c>
      <c r="V205" s="81">
        <v>1642</v>
      </c>
      <c r="W205" s="81">
        <v>618</v>
      </c>
      <c r="X205" s="81">
        <v>14158</v>
      </c>
      <c r="Y205" s="81">
        <v>17946</v>
      </c>
      <c r="Z205" s="81">
        <v>30322</v>
      </c>
      <c r="AA205" s="81">
        <v>13321</v>
      </c>
      <c r="AB205" s="81">
        <v>51476</v>
      </c>
      <c r="AC205" s="81">
        <v>0</v>
      </c>
      <c r="AD205" s="81">
        <v>1.392483800297158</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148.89400000000001</v>
      </c>
      <c r="BJ205" s="81">
        <v>0</v>
      </c>
      <c r="BK205" s="81">
        <v>27.468</v>
      </c>
      <c r="BL205" s="81">
        <v>0</v>
      </c>
      <c r="BM205" s="82"/>
      <c r="BN205" s="81">
        <v>0</v>
      </c>
      <c r="BO205" s="81">
        <v>0</v>
      </c>
      <c r="BP205" s="81">
        <v>14</v>
      </c>
      <c r="BQ205" s="81">
        <v>0</v>
      </c>
      <c r="BR205" s="81">
        <v>1</v>
      </c>
      <c r="BS205" s="81">
        <v>0</v>
      </c>
      <c r="BT205"/>
      <c r="BU205" s="80">
        <v>101.431</v>
      </c>
      <c r="BV205" s="80">
        <v>20.030999999999999</v>
      </c>
      <c r="BW205" s="80">
        <v>0</v>
      </c>
      <c r="BX205" s="80">
        <v>0</v>
      </c>
      <c r="BY205" s="80">
        <v>0</v>
      </c>
      <c r="BZ205" s="80">
        <v>0</v>
      </c>
      <c r="CA205" s="80">
        <v>6.9</v>
      </c>
      <c r="CB205" s="80">
        <v>48</v>
      </c>
      <c r="CC205" s="80">
        <v>0</v>
      </c>
    </row>
    <row r="206" spans="1:81">
      <c r="A206" s="80" t="s">
        <v>1902</v>
      </c>
      <c r="B206" s="80">
        <v>25</v>
      </c>
      <c r="C206" s="80">
        <v>8</v>
      </c>
      <c r="D206" s="80">
        <v>2</v>
      </c>
      <c r="E206" s="80">
        <v>2011</v>
      </c>
      <c r="F206" s="80" t="s">
        <v>87</v>
      </c>
      <c r="G206" s="80" t="s">
        <v>1894</v>
      </c>
      <c r="H206" s="80" t="s">
        <v>1895</v>
      </c>
      <c r="I206" s="177"/>
      <c r="J206" s="81">
        <v>187.0127305446664</v>
      </c>
      <c r="K206" s="81">
        <v>4.4276759074031755</v>
      </c>
      <c r="L206" s="81">
        <v>25.494641996910403</v>
      </c>
      <c r="M206" s="81">
        <v>65.6836653611456</v>
      </c>
      <c r="N206" s="81">
        <v>70.677320194643571</v>
      </c>
      <c r="O206" s="81">
        <v>59.187864370574921</v>
      </c>
      <c r="P206" s="81">
        <v>65.131597397523905</v>
      </c>
      <c r="Q206" s="81">
        <v>3.5962877916896612</v>
      </c>
      <c r="R206" s="81">
        <v>0</v>
      </c>
      <c r="S206" s="81">
        <v>0.97510264388218892</v>
      </c>
      <c r="T206" s="82"/>
      <c r="U206" s="81">
        <v>15659842</v>
      </c>
      <c r="V206" s="81">
        <v>1642</v>
      </c>
      <c r="W206" s="81">
        <v>618</v>
      </c>
      <c r="X206" s="81">
        <v>14158</v>
      </c>
      <c r="Y206" s="81">
        <v>18171</v>
      </c>
      <c r="Z206" s="81">
        <v>30713</v>
      </c>
      <c r="AA206" s="81">
        <v>13162</v>
      </c>
      <c r="AB206" s="81">
        <v>51245</v>
      </c>
      <c r="AC206" s="81">
        <v>0</v>
      </c>
      <c r="AD206" s="81">
        <v>0.97510264388218892</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136.53299999999999</v>
      </c>
      <c r="BJ206" s="81">
        <v>0</v>
      </c>
      <c r="BK206" s="81">
        <v>32.081000000000003</v>
      </c>
      <c r="BL206" s="81">
        <v>0</v>
      </c>
      <c r="BM206" s="82"/>
      <c r="BN206" s="81">
        <v>0</v>
      </c>
      <c r="BO206" s="81">
        <v>0</v>
      </c>
      <c r="BP206" s="81">
        <v>14</v>
      </c>
      <c r="BQ206" s="81">
        <v>0</v>
      </c>
      <c r="BR206" s="81">
        <v>1</v>
      </c>
      <c r="BS206" s="81">
        <v>0</v>
      </c>
      <c r="BT206"/>
      <c r="BU206" s="80">
        <v>105.73</v>
      </c>
      <c r="BV206" s="80">
        <v>25.584</v>
      </c>
      <c r="BW206" s="80">
        <v>0</v>
      </c>
      <c r="BX206" s="80">
        <v>0</v>
      </c>
      <c r="BY206" s="80">
        <v>0</v>
      </c>
      <c r="BZ206" s="80">
        <v>0</v>
      </c>
      <c r="CA206" s="80">
        <v>6.3</v>
      </c>
      <c r="CB206" s="80">
        <v>31</v>
      </c>
      <c r="CC206" s="80">
        <v>0</v>
      </c>
    </row>
    <row r="207" spans="1:81">
      <c r="A207" s="80" t="s">
        <v>1903</v>
      </c>
      <c r="B207" s="80">
        <v>26</v>
      </c>
      <c r="C207" s="80">
        <v>9</v>
      </c>
      <c r="D207" s="80">
        <v>2</v>
      </c>
      <c r="E207" s="80">
        <v>2012</v>
      </c>
      <c r="F207" s="80" t="s">
        <v>88</v>
      </c>
      <c r="G207" s="80" t="s">
        <v>1894</v>
      </c>
      <c r="H207" s="80" t="s">
        <v>1895</v>
      </c>
      <c r="I207" s="177"/>
      <c r="J207" s="81">
        <v>200.68659050596253</v>
      </c>
      <c r="K207" s="81">
        <v>4.2807043906668998</v>
      </c>
      <c r="L207" s="81">
        <v>25.245553530220636</v>
      </c>
      <c r="M207" s="81">
        <v>74.049928390438552</v>
      </c>
      <c r="N207" s="81">
        <v>77.189566924689473</v>
      </c>
      <c r="O207" s="81">
        <v>59.580574848872928</v>
      </c>
      <c r="P207" s="81">
        <v>64.730796837607244</v>
      </c>
      <c r="Q207" s="81">
        <v>3.8985123153405881</v>
      </c>
      <c r="R207" s="81">
        <v>0</v>
      </c>
      <c r="S207" s="81">
        <v>0.98225851062565617</v>
      </c>
      <c r="T207" s="82"/>
      <c r="U207" s="81">
        <v>15045922</v>
      </c>
      <c r="V207" s="81">
        <v>1642</v>
      </c>
      <c r="W207" s="81">
        <v>618</v>
      </c>
      <c r="X207" s="81">
        <v>14158</v>
      </c>
      <c r="Y207" s="81">
        <v>18540</v>
      </c>
      <c r="Z207" s="81">
        <v>31162</v>
      </c>
      <c r="AA207" s="81">
        <v>13007</v>
      </c>
      <c r="AB207" s="81">
        <v>51130</v>
      </c>
      <c r="AC207" s="81">
        <v>0</v>
      </c>
      <c r="AD207" s="81">
        <v>0.98225851062565617</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160.137</v>
      </c>
      <c r="BJ207" s="81">
        <v>0</v>
      </c>
      <c r="BK207" s="81">
        <v>33.168999999999997</v>
      </c>
      <c r="BL207" s="81">
        <v>0</v>
      </c>
      <c r="BM207" s="82"/>
      <c r="BN207" s="81">
        <v>0</v>
      </c>
      <c r="BO207" s="81">
        <v>0</v>
      </c>
      <c r="BP207" s="81">
        <v>14</v>
      </c>
      <c r="BQ207" s="81">
        <v>0</v>
      </c>
      <c r="BR207" s="81">
        <v>1</v>
      </c>
      <c r="BS207" s="81">
        <v>0</v>
      </c>
      <c r="BT207"/>
      <c r="BU207" s="80">
        <v>132.917</v>
      </c>
      <c r="BV207" s="80">
        <v>25.689</v>
      </c>
      <c r="BW207" s="80">
        <v>0</v>
      </c>
      <c r="BX207" s="80">
        <v>0</v>
      </c>
      <c r="BY207" s="80">
        <v>0</v>
      </c>
      <c r="BZ207" s="80">
        <v>0</v>
      </c>
      <c r="CA207" s="80">
        <v>6.7</v>
      </c>
      <c r="CB207" s="80">
        <v>28</v>
      </c>
      <c r="CC207" s="80">
        <v>0</v>
      </c>
    </row>
    <row r="208" spans="1:81">
      <c r="A208" s="80" t="s">
        <v>1904</v>
      </c>
      <c r="B208" s="80">
        <v>27</v>
      </c>
      <c r="C208" s="80">
        <v>10</v>
      </c>
      <c r="D208" s="80">
        <v>2</v>
      </c>
      <c r="E208" s="80">
        <v>2013</v>
      </c>
      <c r="F208" s="80" t="s">
        <v>89</v>
      </c>
      <c r="G208" s="80" t="s">
        <v>1894</v>
      </c>
      <c r="H208" s="80" t="s">
        <v>1895</v>
      </c>
      <c r="I208" s="177"/>
      <c r="J208" s="81">
        <v>209.20623960203966</v>
      </c>
      <c r="K208" s="81">
        <v>3.6917942577220937</v>
      </c>
      <c r="L208" s="81">
        <v>23.76954566201584</v>
      </c>
      <c r="M208" s="81">
        <v>72.634351660186624</v>
      </c>
      <c r="N208" s="81">
        <v>83.98208192131969</v>
      </c>
      <c r="O208" s="81">
        <v>57.989494961203967</v>
      </c>
      <c r="P208" s="81">
        <v>64.365261147616181</v>
      </c>
      <c r="Q208" s="81">
        <v>3.929773110261904</v>
      </c>
      <c r="R208" s="81">
        <v>0</v>
      </c>
      <c r="S208" s="81">
        <v>1.4596351869257176</v>
      </c>
      <c r="T208" s="82"/>
      <c r="U208" s="81">
        <v>14754481</v>
      </c>
      <c r="V208" s="81">
        <v>1642</v>
      </c>
      <c r="W208" s="81">
        <v>618</v>
      </c>
      <c r="X208" s="81">
        <v>14158</v>
      </c>
      <c r="Y208" s="81">
        <v>18412</v>
      </c>
      <c r="Z208" s="81">
        <v>31684</v>
      </c>
      <c r="AA208" s="81">
        <v>12885</v>
      </c>
      <c r="AB208" s="81">
        <v>50801</v>
      </c>
      <c r="AC208" s="81">
        <v>0</v>
      </c>
      <c r="AD208" s="81">
        <v>1.4596351869257176</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172.51499999999999</v>
      </c>
      <c r="BJ208" s="81">
        <v>0</v>
      </c>
      <c r="BK208" s="81">
        <v>8.0440000000000005</v>
      </c>
      <c r="BL208" s="81">
        <v>0</v>
      </c>
      <c r="BM208" s="82"/>
      <c r="BN208" s="81">
        <v>0</v>
      </c>
      <c r="BO208" s="81">
        <v>0</v>
      </c>
      <c r="BP208" s="81">
        <v>13</v>
      </c>
      <c r="BQ208" s="81">
        <v>0</v>
      </c>
      <c r="BR208" s="81">
        <v>1</v>
      </c>
      <c r="BS208" s="81">
        <v>0</v>
      </c>
      <c r="BT208"/>
      <c r="BU208" s="80">
        <v>145.35900000000001</v>
      </c>
      <c r="BV208" s="80">
        <v>0</v>
      </c>
      <c r="BW208" s="80">
        <v>0</v>
      </c>
      <c r="BX208" s="80">
        <v>0</v>
      </c>
      <c r="BY208" s="80">
        <v>0</v>
      </c>
      <c r="BZ208" s="80">
        <v>0</v>
      </c>
      <c r="CA208" s="80">
        <v>7.2</v>
      </c>
      <c r="CB208" s="80">
        <v>28</v>
      </c>
      <c r="CC208" s="80">
        <v>0</v>
      </c>
    </row>
    <row r="209" spans="1:81">
      <c r="A209" s="80" t="s">
        <v>1905</v>
      </c>
      <c r="B209" s="80">
        <v>28</v>
      </c>
      <c r="C209" s="80">
        <v>11</v>
      </c>
      <c r="D209" s="80">
        <v>2</v>
      </c>
      <c r="E209" s="80">
        <v>2014</v>
      </c>
      <c r="F209" s="80" t="s">
        <v>90</v>
      </c>
      <c r="G209" s="80" t="s">
        <v>1894</v>
      </c>
      <c r="H209" s="80" t="s">
        <v>1895</v>
      </c>
      <c r="I209" s="177"/>
      <c r="J209" s="81">
        <v>196.90446382678567</v>
      </c>
      <c r="K209" s="81">
        <v>3.3840694043537165</v>
      </c>
      <c r="L209" s="81">
        <v>22.66592419293471</v>
      </c>
      <c r="M209" s="81">
        <v>71.955638657187492</v>
      </c>
      <c r="N209" s="81">
        <v>66.430579663420204</v>
      </c>
      <c r="O209" s="81">
        <v>55.323843026513522</v>
      </c>
      <c r="P209" s="81">
        <v>64.343514838406335</v>
      </c>
      <c r="Q209" s="81">
        <v>3.7452793365939243</v>
      </c>
      <c r="R209" s="81">
        <v>0</v>
      </c>
      <c r="S209" s="81">
        <v>1.7584400690400293</v>
      </c>
      <c r="T209" s="82"/>
      <c r="U209" s="81">
        <v>15167808</v>
      </c>
      <c r="V209" s="81">
        <v>1358</v>
      </c>
      <c r="W209" s="81">
        <v>517</v>
      </c>
      <c r="X209" s="81">
        <v>13937</v>
      </c>
      <c r="Y209" s="81">
        <v>18504</v>
      </c>
      <c r="Z209" s="81">
        <v>31836</v>
      </c>
      <c r="AA209" s="81">
        <v>12814</v>
      </c>
      <c r="AB209" s="81">
        <v>50462</v>
      </c>
      <c r="AC209" s="81">
        <v>0</v>
      </c>
      <c r="AD209" s="81">
        <v>1.7584400690400293</v>
      </c>
      <c r="AE209" s="82"/>
      <c r="AF209" s="81">
        <v>188724341.52172062</v>
      </c>
      <c r="AG209" s="81">
        <v>2620502.2117320709</v>
      </c>
      <c r="AH209" s="81">
        <v>5751462.6552544339</v>
      </c>
      <c r="AI209" s="81">
        <v>89085022.017595202</v>
      </c>
      <c r="AJ209" s="81">
        <v>92548712.0699725</v>
      </c>
      <c r="AK209" s="81">
        <v>0</v>
      </c>
      <c r="AL209" s="81">
        <v>0</v>
      </c>
      <c r="AM209" s="81">
        <v>6927678.5354863079</v>
      </c>
      <c r="AN209" s="81">
        <v>0</v>
      </c>
      <c r="AO209" s="81">
        <v>0</v>
      </c>
      <c r="AP209" s="82"/>
      <c r="AQ209" s="81">
        <v>1660</v>
      </c>
      <c r="AR209" s="81">
        <v>436</v>
      </c>
      <c r="AS209" s="81">
        <v>0</v>
      </c>
      <c r="AT209" s="81">
        <v>1</v>
      </c>
      <c r="AU209" s="81">
        <v>0</v>
      </c>
      <c r="AV209" s="81">
        <v>1</v>
      </c>
      <c r="AW209" s="81" t="s">
        <v>564</v>
      </c>
      <c r="AX209" s="82"/>
      <c r="AY209" s="81">
        <v>7606.7629999999999</v>
      </c>
      <c r="AZ209" s="81">
        <v>25214.22</v>
      </c>
      <c r="BA209" s="81">
        <v>0</v>
      </c>
      <c r="BB209" s="81">
        <v>2000</v>
      </c>
      <c r="BC209" s="81">
        <v>0</v>
      </c>
      <c r="BD209" s="81">
        <v>808</v>
      </c>
      <c r="BE209" s="81" t="s">
        <v>564</v>
      </c>
      <c r="BF209" s="82"/>
      <c r="BG209" s="81">
        <v>0</v>
      </c>
      <c r="BH209" s="81">
        <v>0</v>
      </c>
      <c r="BI209" s="81">
        <v>157.39699999999999</v>
      </c>
      <c r="BJ209" s="81">
        <v>0</v>
      </c>
      <c r="BK209" s="81">
        <v>7.7240000000000002</v>
      </c>
      <c r="BL209" s="81">
        <v>0</v>
      </c>
      <c r="BM209" s="82"/>
      <c r="BN209" s="81">
        <v>0</v>
      </c>
      <c r="BO209" s="81">
        <v>0</v>
      </c>
      <c r="BP209" s="81">
        <v>15</v>
      </c>
      <c r="BQ209" s="81">
        <v>0</v>
      </c>
      <c r="BR209" s="81">
        <v>1</v>
      </c>
      <c r="BS209" s="81">
        <v>0</v>
      </c>
      <c r="BT209"/>
      <c r="BU209" s="80">
        <v>135.76499999999999</v>
      </c>
      <c r="BV209" s="80">
        <v>0</v>
      </c>
      <c r="BW209" s="80">
        <v>0</v>
      </c>
      <c r="BX209" s="80">
        <v>0</v>
      </c>
      <c r="BY209" s="80">
        <v>0</v>
      </c>
      <c r="BZ209" s="80">
        <v>0</v>
      </c>
      <c r="CA209" s="80">
        <v>5.8959999999999999</v>
      </c>
      <c r="CB209" s="80">
        <v>23.46</v>
      </c>
      <c r="CC209" s="80">
        <v>0</v>
      </c>
    </row>
    <row r="210" spans="1:81">
      <c r="A210" s="80" t="s">
        <v>1906</v>
      </c>
      <c r="B210" s="80">
        <v>29</v>
      </c>
      <c r="C210" s="80">
        <v>12</v>
      </c>
      <c r="D210" s="80">
        <v>2</v>
      </c>
      <c r="E210" s="80">
        <v>2015</v>
      </c>
      <c r="F210" s="80" t="s">
        <v>91</v>
      </c>
      <c r="G210" s="80" t="s">
        <v>1894</v>
      </c>
      <c r="H210" s="80" t="s">
        <v>1895</v>
      </c>
      <c r="I210" s="177"/>
      <c r="J210" s="81">
        <v>161.39647459360054</v>
      </c>
      <c r="K210" s="81">
        <v>3.1897075030584845</v>
      </c>
      <c r="L210" s="81">
        <v>22.368649301663773</v>
      </c>
      <c r="M210" s="81">
        <v>64.308994541943335</v>
      </c>
      <c r="N210" s="81">
        <v>60.361605462920927</v>
      </c>
      <c r="O210" s="81">
        <v>55.091942845462441</v>
      </c>
      <c r="P210" s="81">
        <v>64.092623642938818</v>
      </c>
      <c r="Q210" s="81">
        <v>3.6363623387480555</v>
      </c>
      <c r="R210" s="81">
        <v>0</v>
      </c>
      <c r="S210" s="81">
        <v>1.6778609117558616</v>
      </c>
      <c r="T210" s="82"/>
      <c r="U210" s="81">
        <v>15548520</v>
      </c>
      <c r="V210" s="81">
        <v>1358</v>
      </c>
      <c r="W210" s="81">
        <v>517</v>
      </c>
      <c r="X210" s="81">
        <v>13937</v>
      </c>
      <c r="Y210" s="81">
        <v>18677</v>
      </c>
      <c r="Z210" s="81">
        <v>32008</v>
      </c>
      <c r="AA210" s="81">
        <v>12754</v>
      </c>
      <c r="AB210" s="81">
        <v>50048</v>
      </c>
      <c r="AC210" s="81">
        <v>0</v>
      </c>
      <c r="AD210" s="81">
        <v>1.6778609117558616</v>
      </c>
      <c r="AE210" s="82"/>
      <c r="AF210" s="81">
        <v>162401350.6799449</v>
      </c>
      <c r="AG210" s="81">
        <v>2410910.8227087716</v>
      </c>
      <c r="AH210" s="81">
        <v>4658546.7744923923</v>
      </c>
      <c r="AI210" s="81">
        <v>85390111.733229414</v>
      </c>
      <c r="AJ210" s="81">
        <v>92216122.052296057</v>
      </c>
      <c r="AK210" s="81">
        <v>0</v>
      </c>
      <c r="AL210" s="81">
        <v>0</v>
      </c>
      <c r="AM210" s="81">
        <v>6858868.4565361245</v>
      </c>
      <c r="AN210" s="81">
        <v>0</v>
      </c>
      <c r="AO210" s="81">
        <v>0</v>
      </c>
      <c r="AP210" s="82"/>
      <c r="AQ210" s="81">
        <v>1746</v>
      </c>
      <c r="AR210" s="81">
        <v>657</v>
      </c>
      <c r="AS210" s="81">
        <v>0</v>
      </c>
      <c r="AT210" s="81">
        <v>1</v>
      </c>
      <c r="AU210" s="81">
        <v>0</v>
      </c>
      <c r="AV210" s="81">
        <v>1</v>
      </c>
      <c r="AW210" s="81" t="s">
        <v>564</v>
      </c>
      <c r="AX210" s="82"/>
      <c r="AY210" s="81">
        <v>8142.7730000000001</v>
      </c>
      <c r="AZ210" s="81">
        <v>37676.32</v>
      </c>
      <c r="BA210" s="81">
        <v>0</v>
      </c>
      <c r="BB210" s="81">
        <v>2000</v>
      </c>
      <c r="BC210" s="81">
        <v>0</v>
      </c>
      <c r="BD210" s="81">
        <v>808</v>
      </c>
      <c r="BE210" s="81" t="s">
        <v>564</v>
      </c>
      <c r="BF210" s="82"/>
      <c r="BG210" s="81">
        <v>0</v>
      </c>
      <c r="BH210" s="81">
        <v>0</v>
      </c>
      <c r="BI210" s="81">
        <v>139.97800000000001</v>
      </c>
      <c r="BJ210" s="81">
        <v>0</v>
      </c>
      <c r="BK210" s="81">
        <v>9.6609999999999996</v>
      </c>
      <c r="BL210" s="81">
        <v>0</v>
      </c>
      <c r="BM210" s="82"/>
      <c r="BN210" s="81">
        <v>0</v>
      </c>
      <c r="BO210" s="81">
        <v>0</v>
      </c>
      <c r="BP210" s="81">
        <v>14</v>
      </c>
      <c r="BQ210" s="81">
        <v>0</v>
      </c>
      <c r="BR210" s="81">
        <v>1</v>
      </c>
      <c r="BS210" s="81">
        <v>0</v>
      </c>
      <c r="BT210"/>
      <c r="BU210" s="80">
        <v>121.738</v>
      </c>
      <c r="BV210" s="80">
        <v>0</v>
      </c>
      <c r="BW210" s="80">
        <v>0</v>
      </c>
      <c r="BX210" s="80">
        <v>0</v>
      </c>
      <c r="BY210" s="80">
        <v>0</v>
      </c>
      <c r="BZ210" s="80">
        <v>0</v>
      </c>
      <c r="CA210" s="80">
        <v>7.1829999999999998</v>
      </c>
      <c r="CB210" s="80">
        <v>20.718</v>
      </c>
      <c r="CC210" s="80">
        <v>0</v>
      </c>
    </row>
    <row r="211" spans="1:81">
      <c r="A211" s="80" t="s">
        <v>1907</v>
      </c>
      <c r="B211" s="80">
        <v>30</v>
      </c>
      <c r="C211" s="80">
        <v>13</v>
      </c>
      <c r="D211" s="80">
        <v>2</v>
      </c>
      <c r="E211" s="80">
        <v>2016</v>
      </c>
      <c r="F211" s="80" t="s">
        <v>92</v>
      </c>
      <c r="G211" s="80" t="s">
        <v>1894</v>
      </c>
      <c r="H211" s="80" t="s">
        <v>1895</v>
      </c>
      <c r="I211" s="177"/>
      <c r="J211" s="81">
        <v>153.55115136878376</v>
      </c>
      <c r="K211" s="81">
        <v>3.0648677191203642</v>
      </c>
      <c r="L211" s="81">
        <v>21.853510099005142</v>
      </c>
      <c r="M211" s="81">
        <v>51.569750529504908</v>
      </c>
      <c r="N211" s="81">
        <v>60.106594617265088</v>
      </c>
      <c r="O211" s="81">
        <v>55.152361909167382</v>
      </c>
      <c r="P211" s="81">
        <v>63.221689805998082</v>
      </c>
      <c r="Q211" s="81">
        <v>3.5111887365162762</v>
      </c>
      <c r="R211" s="81">
        <v>0</v>
      </c>
      <c r="S211" s="81">
        <v>1.7414741452672429</v>
      </c>
      <c r="T211" s="82"/>
      <c r="U211" s="81">
        <v>15728771</v>
      </c>
      <c r="V211" s="81">
        <v>1358</v>
      </c>
      <c r="W211" s="81">
        <v>517</v>
      </c>
      <c r="X211" s="81">
        <v>13937</v>
      </c>
      <c r="Y211" s="81">
        <v>18850</v>
      </c>
      <c r="Z211" s="81">
        <v>32437</v>
      </c>
      <c r="AA211" s="81">
        <v>13012</v>
      </c>
      <c r="AB211" s="81">
        <v>49711</v>
      </c>
      <c r="AC211" s="81">
        <v>0</v>
      </c>
      <c r="AD211" s="81">
        <v>1.7414741452672431</v>
      </c>
      <c r="AE211" s="82"/>
      <c r="AF211" s="81">
        <v>166903308.0461663</v>
      </c>
      <c r="AG211" s="81">
        <v>2290266.6540714242</v>
      </c>
      <c r="AH211" s="81">
        <v>3889834.3829832268</v>
      </c>
      <c r="AI211" s="81">
        <v>81306080.505965844</v>
      </c>
      <c r="AJ211" s="81">
        <v>101057388.1351075</v>
      </c>
      <c r="AK211" s="81">
        <v>0</v>
      </c>
      <c r="AL211" s="81">
        <v>0</v>
      </c>
      <c r="AM211" s="81">
        <v>6817976.8072270853</v>
      </c>
      <c r="AN211" s="81">
        <v>0</v>
      </c>
      <c r="AO211" s="81">
        <v>0</v>
      </c>
      <c r="AP211" s="82"/>
      <c r="AQ211" s="81">
        <v>1802</v>
      </c>
      <c r="AR211" s="81">
        <v>793</v>
      </c>
      <c r="AS211" s="81">
        <v>0</v>
      </c>
      <c r="AT211" s="81">
        <v>1</v>
      </c>
      <c r="AU211" s="81">
        <v>0</v>
      </c>
      <c r="AV211" s="81">
        <v>1</v>
      </c>
      <c r="AW211" s="81" t="s">
        <v>564</v>
      </c>
      <c r="AX211" s="82"/>
      <c r="AY211" s="81">
        <v>8481.5730000000003</v>
      </c>
      <c r="AZ211" s="81">
        <v>53360.32</v>
      </c>
      <c r="BA211" s="81">
        <v>0</v>
      </c>
      <c r="BB211" s="81">
        <v>2000</v>
      </c>
      <c r="BC211" s="81">
        <v>0</v>
      </c>
      <c r="BD211" s="81">
        <v>808</v>
      </c>
      <c r="BE211" s="81" t="s">
        <v>564</v>
      </c>
      <c r="BF211" s="82"/>
      <c r="BG211" s="81">
        <v>0</v>
      </c>
      <c r="BH211" s="81">
        <v>0</v>
      </c>
      <c r="BI211" s="81">
        <v>134.697</v>
      </c>
      <c r="BJ211" s="81">
        <v>0</v>
      </c>
      <c r="BK211" s="81">
        <v>0</v>
      </c>
      <c r="BL211" s="81">
        <v>0</v>
      </c>
      <c r="BM211" s="82"/>
      <c r="BN211" s="81">
        <v>0</v>
      </c>
      <c r="BO211" s="81">
        <v>0</v>
      </c>
      <c r="BP211" s="81">
        <v>13</v>
      </c>
      <c r="BQ211" s="81">
        <v>0</v>
      </c>
      <c r="BR211" s="81">
        <v>0</v>
      </c>
      <c r="BS211" s="81">
        <v>0</v>
      </c>
      <c r="BT211"/>
      <c r="BU211" s="80">
        <v>115.745</v>
      </c>
      <c r="BV211" s="80">
        <v>0</v>
      </c>
      <c r="BW211" s="80">
        <v>0</v>
      </c>
      <c r="BX211" s="80">
        <v>0</v>
      </c>
      <c r="BY211" s="80">
        <v>0</v>
      </c>
      <c r="BZ211" s="80">
        <v>0</v>
      </c>
      <c r="CA211" s="80">
        <v>7.8209999999999997</v>
      </c>
      <c r="CB211" s="80">
        <v>11.131</v>
      </c>
      <c r="CC211" s="80">
        <v>0</v>
      </c>
    </row>
    <row r="212" spans="1:81">
      <c r="A212" s="80" t="s">
        <v>1908</v>
      </c>
      <c r="B212" s="80">
        <v>31</v>
      </c>
      <c r="C212" s="80">
        <v>14</v>
      </c>
      <c r="D212" s="80">
        <v>2</v>
      </c>
      <c r="E212" s="80">
        <v>2017</v>
      </c>
      <c r="F212" s="80" t="s">
        <v>71</v>
      </c>
      <c r="G212" s="80" t="s">
        <v>1894</v>
      </c>
      <c r="H212" s="80" t="s">
        <v>1895</v>
      </c>
      <c r="I212" s="177"/>
      <c r="J212" s="81">
        <v>148.54864747200494</v>
      </c>
      <c r="K212" s="81">
        <v>2.950133437951723</v>
      </c>
      <c r="L212" s="81">
        <v>20.178092697302588</v>
      </c>
      <c r="M212" s="81">
        <v>46.932507394504732</v>
      </c>
      <c r="N212" s="81">
        <v>57.224732616752163</v>
      </c>
      <c r="O212" s="81">
        <v>54.520014295465884</v>
      </c>
      <c r="P212" s="81">
        <v>63.019148667016054</v>
      </c>
      <c r="Q212" s="81">
        <v>3.3748038552007347</v>
      </c>
      <c r="R212" s="81">
        <v>0</v>
      </c>
      <c r="S212" s="81">
        <v>1.770780966933112</v>
      </c>
      <c r="T212" s="82"/>
      <c r="U212" s="81">
        <v>16492377</v>
      </c>
      <c r="V212" s="81">
        <v>1358</v>
      </c>
      <c r="W212" s="81">
        <v>517</v>
      </c>
      <c r="X212" s="81">
        <v>13937</v>
      </c>
      <c r="Y212" s="81">
        <v>19053</v>
      </c>
      <c r="Z212" s="81">
        <v>32597</v>
      </c>
      <c r="AA212" s="81">
        <v>13053</v>
      </c>
      <c r="AB212" s="81">
        <v>49411</v>
      </c>
      <c r="AC212" s="81">
        <v>0</v>
      </c>
      <c r="AD212" s="81">
        <v>1.770780966933112</v>
      </c>
      <c r="AE212" s="82"/>
      <c r="AF212" s="81">
        <v>182462406.21369681</v>
      </c>
      <c r="AG212" s="81">
        <v>2249294.4315963411</v>
      </c>
      <c r="AH212" s="81">
        <v>4697480.1258402523</v>
      </c>
      <c r="AI212" s="81">
        <v>78327802.44827491</v>
      </c>
      <c r="AJ212" s="81">
        <v>102761480.6250118</v>
      </c>
      <c r="AK212" s="81">
        <v>0</v>
      </c>
      <c r="AL212" s="81">
        <v>0</v>
      </c>
      <c r="AM212" s="81">
        <v>6787435.0151701262</v>
      </c>
      <c r="AN212" s="81">
        <v>0</v>
      </c>
      <c r="AO212" s="81">
        <v>0</v>
      </c>
      <c r="AP212" s="82"/>
      <c r="AQ212" s="81">
        <v>1880</v>
      </c>
      <c r="AR212" s="81">
        <v>837</v>
      </c>
      <c r="AS212" s="81">
        <v>0</v>
      </c>
      <c r="AT212" s="81">
        <v>1</v>
      </c>
      <c r="AU212" s="81">
        <v>0</v>
      </c>
      <c r="AV212" s="81">
        <v>1</v>
      </c>
      <c r="AW212" s="81" t="s">
        <v>564</v>
      </c>
      <c r="AX212" s="82"/>
      <c r="AY212" s="81">
        <v>8963.973</v>
      </c>
      <c r="AZ212" s="81">
        <v>54729.419999999976</v>
      </c>
      <c r="BA212" s="81">
        <v>0</v>
      </c>
      <c r="BB212" s="81">
        <v>2000</v>
      </c>
      <c r="BC212" s="81">
        <v>0</v>
      </c>
      <c r="BD212" s="81">
        <v>808</v>
      </c>
      <c r="BE212" s="81" t="s">
        <v>564</v>
      </c>
      <c r="BF212" s="82"/>
      <c r="BG212" s="81">
        <v>0</v>
      </c>
      <c r="BH212" s="81">
        <v>0</v>
      </c>
      <c r="BI212" s="81">
        <v>142.03100000000001</v>
      </c>
      <c r="BJ212" s="81">
        <v>0</v>
      </c>
      <c r="BK212" s="81">
        <v>9.6969999999999992</v>
      </c>
      <c r="BL212" s="81">
        <v>0</v>
      </c>
      <c r="BM212" s="82"/>
      <c r="BN212" s="81">
        <v>0</v>
      </c>
      <c r="BO212" s="81">
        <v>0</v>
      </c>
      <c r="BP212" s="81">
        <v>14</v>
      </c>
      <c r="BQ212" s="81">
        <v>0</v>
      </c>
      <c r="BR212" s="81">
        <v>1</v>
      </c>
      <c r="BS212" s="81">
        <v>0</v>
      </c>
      <c r="BT212"/>
      <c r="BU212" s="80">
        <v>127.24</v>
      </c>
      <c r="BV212" s="80">
        <v>0</v>
      </c>
      <c r="BW212" s="80">
        <v>0</v>
      </c>
      <c r="BX212" s="80">
        <v>0</v>
      </c>
      <c r="BY212" s="80">
        <v>0</v>
      </c>
      <c r="BZ212" s="80">
        <v>0</v>
      </c>
      <c r="CA212" s="80">
        <v>11.452</v>
      </c>
      <c r="CB212" s="80">
        <v>13.036</v>
      </c>
      <c r="CC212" s="80">
        <v>0</v>
      </c>
    </row>
    <row r="213" spans="1:81">
      <c r="A213" s="80" t="s">
        <v>1909</v>
      </c>
      <c r="B213" s="80">
        <v>32</v>
      </c>
      <c r="C213" s="80">
        <v>15</v>
      </c>
      <c r="D213" s="80">
        <v>2</v>
      </c>
      <c r="E213" s="80">
        <v>2018</v>
      </c>
      <c r="F213" s="80" t="s">
        <v>93</v>
      </c>
      <c r="G213" s="80" t="s">
        <v>1894</v>
      </c>
      <c r="H213" s="80" t="s">
        <v>1895</v>
      </c>
      <c r="I213" s="177"/>
      <c r="J213" s="81">
        <v>158.98029892055746</v>
      </c>
      <c r="K213" s="81">
        <v>2.583386987065631</v>
      </c>
      <c r="L213" s="81">
        <v>17.689690508063606</v>
      </c>
      <c r="M213" s="81">
        <v>42.549050884182307</v>
      </c>
      <c r="N213" s="81">
        <v>43.309674225268154</v>
      </c>
      <c r="O213" s="81">
        <v>53.535089177323243</v>
      </c>
      <c r="P213" s="81">
        <v>62.028569830356403</v>
      </c>
      <c r="Q213" s="81">
        <v>3.110542270174451</v>
      </c>
      <c r="R213" s="81">
        <v>0</v>
      </c>
      <c r="S213" s="81">
        <v>2.6641413730993215</v>
      </c>
      <c r="T213" s="82"/>
      <c r="U213" s="81">
        <v>19500115</v>
      </c>
      <c r="V213" s="81">
        <v>1358</v>
      </c>
      <c r="W213" s="81">
        <v>517</v>
      </c>
      <c r="X213" s="81">
        <v>13937</v>
      </c>
      <c r="Y213" s="81">
        <v>19217</v>
      </c>
      <c r="Z213" s="81">
        <v>32621</v>
      </c>
      <c r="AA213" s="81">
        <v>12977</v>
      </c>
      <c r="AB213" s="81">
        <v>49078</v>
      </c>
      <c r="AC213" s="81">
        <v>0</v>
      </c>
      <c r="AD213" s="81">
        <v>2.664141373099322</v>
      </c>
      <c r="AE213" s="82"/>
      <c r="AF213" s="81">
        <v>229701217.23688731</v>
      </c>
      <c r="AG213" s="81">
        <v>2002996.407454333</v>
      </c>
      <c r="AH213" s="81">
        <v>4274441.4686287614</v>
      </c>
      <c r="AI213" s="81">
        <v>76907961.42349264</v>
      </c>
      <c r="AJ213" s="81">
        <v>92983330.276605755</v>
      </c>
      <c r="AK213" s="81">
        <v>0</v>
      </c>
      <c r="AL213" s="81">
        <v>0</v>
      </c>
      <c r="AM213" s="81">
        <v>6755641.2115063015</v>
      </c>
      <c r="AN213" s="81">
        <v>0</v>
      </c>
      <c r="AO213" s="81">
        <v>0</v>
      </c>
      <c r="AP213" s="82"/>
      <c r="AQ213" s="81">
        <v>1981</v>
      </c>
      <c r="AR213" s="81">
        <v>897</v>
      </c>
      <c r="AS213" s="81">
        <v>0</v>
      </c>
      <c r="AT213" s="81">
        <v>1</v>
      </c>
      <c r="AU213" s="81">
        <v>0</v>
      </c>
      <c r="AV213" s="81">
        <v>1</v>
      </c>
      <c r="AW213" s="81" t="s">
        <v>564</v>
      </c>
      <c r="AX213" s="82"/>
      <c r="AY213" s="81">
        <v>9606.8029999999999</v>
      </c>
      <c r="AZ213" s="81">
        <v>59111.82</v>
      </c>
      <c r="BA213" s="81">
        <v>0</v>
      </c>
      <c r="BB213" s="81">
        <v>2000</v>
      </c>
      <c r="BC213" s="81">
        <v>0</v>
      </c>
      <c r="BD213" s="81">
        <v>808</v>
      </c>
      <c r="BE213" s="81" t="s">
        <v>564</v>
      </c>
      <c r="BF213" s="82"/>
      <c r="BG213" s="81">
        <v>0</v>
      </c>
      <c r="BH213" s="81">
        <v>0</v>
      </c>
      <c r="BI213" s="81">
        <v>129.62</v>
      </c>
      <c r="BJ213" s="81">
        <v>0</v>
      </c>
      <c r="BK213" s="81">
        <v>6.4779999999999998</v>
      </c>
      <c r="BL213" s="81">
        <v>0</v>
      </c>
      <c r="BM213" s="82"/>
      <c r="BN213" s="81">
        <v>0</v>
      </c>
      <c r="BO213" s="81">
        <v>0</v>
      </c>
      <c r="BP213" s="81">
        <v>13</v>
      </c>
      <c r="BQ213" s="81">
        <v>0</v>
      </c>
      <c r="BR213" s="81">
        <v>1</v>
      </c>
      <c r="BS213" s="81">
        <v>0</v>
      </c>
      <c r="BT213"/>
      <c r="BU213" s="80">
        <v>111.672</v>
      </c>
      <c r="BV213" s="80">
        <v>0</v>
      </c>
      <c r="BW213" s="80">
        <v>0</v>
      </c>
      <c r="BX213" s="80">
        <v>0</v>
      </c>
      <c r="BY213" s="80">
        <v>0</v>
      </c>
      <c r="BZ213" s="80">
        <v>0</v>
      </c>
      <c r="CA213" s="80">
        <v>9.6270000000000007</v>
      </c>
      <c r="CB213" s="80">
        <v>14.798999999999999</v>
      </c>
      <c r="CC213" s="80">
        <v>0</v>
      </c>
    </row>
    <row r="214" spans="1:81">
      <c r="A214" s="80" t="s">
        <v>1910</v>
      </c>
      <c r="B214" s="80">
        <v>33</v>
      </c>
      <c r="C214" s="80">
        <v>16</v>
      </c>
      <c r="D214" s="80">
        <v>2</v>
      </c>
      <c r="E214" s="80">
        <v>2019</v>
      </c>
      <c r="F214" s="80" t="s">
        <v>73</v>
      </c>
      <c r="G214" s="80" t="s">
        <v>1894</v>
      </c>
      <c r="H214" s="80" t="s">
        <v>1895</v>
      </c>
      <c r="I214" s="177"/>
      <c r="J214" s="81">
        <v>167.38680696337553</v>
      </c>
      <c r="K214" s="81">
        <v>2.4297831187565402</v>
      </c>
      <c r="L214" s="81">
        <v>18.029604463733122</v>
      </c>
      <c r="M214" s="81">
        <v>47.544339250819377</v>
      </c>
      <c r="N214" s="81">
        <v>41.615643900487619</v>
      </c>
      <c r="O214" s="81">
        <v>51.840970837005266</v>
      </c>
      <c r="P214" s="81">
        <v>61.13341219627948</v>
      </c>
      <c r="Q214" s="81">
        <v>2.9985535198311077</v>
      </c>
      <c r="R214" s="81">
        <v>0</v>
      </c>
      <c r="S214" s="81">
        <v>2.7582722594355058</v>
      </c>
      <c r="T214" s="82"/>
      <c r="U214" s="81">
        <v>20152012</v>
      </c>
      <c r="V214" s="81">
        <v>1358</v>
      </c>
      <c r="W214" s="81">
        <v>517</v>
      </c>
      <c r="X214" s="81">
        <v>13937</v>
      </c>
      <c r="Y214" s="81">
        <v>19462</v>
      </c>
      <c r="Z214" s="81">
        <v>32456</v>
      </c>
      <c r="AA214" s="81">
        <v>12694</v>
      </c>
      <c r="AB214" s="81">
        <v>48592</v>
      </c>
      <c r="AC214" s="81">
        <v>0</v>
      </c>
      <c r="AD214" s="81">
        <v>2.7582722594355058</v>
      </c>
      <c r="AE214" s="82"/>
      <c r="AF214" s="81">
        <v>236159298.1654534</v>
      </c>
      <c r="AG214" s="81">
        <v>1940803.5714127379</v>
      </c>
      <c r="AH214" s="81">
        <v>4752597.5409959871</v>
      </c>
      <c r="AI214" s="81">
        <v>77522583.391720116</v>
      </c>
      <c r="AJ214" s="81">
        <v>85153384.910633236</v>
      </c>
      <c r="AK214" s="81">
        <v>0</v>
      </c>
      <c r="AL214" s="81">
        <v>0</v>
      </c>
      <c r="AM214" s="81">
        <v>6617864.5996198477</v>
      </c>
      <c r="AN214" s="81">
        <v>0</v>
      </c>
      <c r="AO214" s="81">
        <v>0</v>
      </c>
      <c r="AP214" s="82"/>
      <c r="AQ214" s="81">
        <v>2084</v>
      </c>
      <c r="AR214" s="81">
        <v>967</v>
      </c>
      <c r="AS214" s="81">
        <v>0</v>
      </c>
      <c r="AT214" s="81">
        <v>1</v>
      </c>
      <c r="AU214" s="81">
        <v>0</v>
      </c>
      <c r="AV214" s="81">
        <v>1</v>
      </c>
      <c r="AW214" s="81" t="s">
        <v>564</v>
      </c>
      <c r="AX214" s="82"/>
      <c r="AY214" s="81">
        <v>10206.703</v>
      </c>
      <c r="AZ214" s="81">
        <v>61951.719999999979</v>
      </c>
      <c r="BA214" s="81">
        <v>0</v>
      </c>
      <c r="BB214" s="81">
        <v>2000</v>
      </c>
      <c r="BC214" s="81">
        <v>0</v>
      </c>
      <c r="BD214" s="81">
        <v>808</v>
      </c>
      <c r="BE214" s="81" t="s">
        <v>564</v>
      </c>
      <c r="BF214" s="82"/>
      <c r="BG214" s="81">
        <v>0</v>
      </c>
      <c r="BH214" s="81">
        <v>0</v>
      </c>
      <c r="BI214" s="81">
        <v>105.38</v>
      </c>
      <c r="BJ214" s="81">
        <v>0</v>
      </c>
      <c r="BK214" s="81">
        <v>0.92100000000000004</v>
      </c>
      <c r="BL214" s="81">
        <v>0</v>
      </c>
      <c r="BM214" s="82"/>
      <c r="BN214" s="81">
        <v>0</v>
      </c>
      <c r="BO214" s="81">
        <v>0</v>
      </c>
      <c r="BP214" s="81">
        <v>12</v>
      </c>
      <c r="BQ214" s="81">
        <v>0</v>
      </c>
      <c r="BR214" s="81">
        <v>1</v>
      </c>
      <c r="BS214" s="81">
        <v>0</v>
      </c>
      <c r="BT214"/>
      <c r="BU214" s="80">
        <v>81.656999999999996</v>
      </c>
      <c r="BV214" s="80">
        <v>0</v>
      </c>
      <c r="BW214" s="80">
        <v>0</v>
      </c>
      <c r="BX214" s="80">
        <v>0</v>
      </c>
      <c r="BY214" s="80">
        <v>0</v>
      </c>
      <c r="BZ214" s="80">
        <v>0</v>
      </c>
      <c r="CA214" s="80">
        <v>9.8339999999999996</v>
      </c>
      <c r="CB214" s="80">
        <v>14.81</v>
      </c>
      <c r="CC214" s="80">
        <v>0</v>
      </c>
    </row>
    <row r="215" spans="1:81">
      <c r="A215" s="80" t="s">
        <v>1911</v>
      </c>
      <c r="B215" s="80">
        <v>34</v>
      </c>
      <c r="C215" s="80">
        <v>17</v>
      </c>
      <c r="D215" s="80">
        <v>2</v>
      </c>
      <c r="E215" s="80">
        <v>2020</v>
      </c>
      <c r="F215" s="80" t="s">
        <v>218</v>
      </c>
      <c r="G215" s="80" t="s">
        <v>1894</v>
      </c>
      <c r="H215" s="80" t="s">
        <v>1895</v>
      </c>
      <c r="I215" s="177"/>
      <c r="J215" s="81">
        <v>167.49002168109121</v>
      </c>
      <c r="K215" s="81">
        <v>2.6948892911585687</v>
      </c>
      <c r="L215" s="81">
        <v>24.735536891346349</v>
      </c>
      <c r="M215" s="81">
        <v>47.58849050317869</v>
      </c>
      <c r="N215" s="81">
        <v>43.999754064036743</v>
      </c>
      <c r="O215" s="81">
        <v>45.40323282257301</v>
      </c>
      <c r="P215" s="81">
        <v>56.581960637942807</v>
      </c>
      <c r="Q215" s="81">
        <v>2.8296425787949842</v>
      </c>
      <c r="R215" s="81">
        <v>0</v>
      </c>
      <c r="S215" s="81">
        <v>3.9120464094679508</v>
      </c>
      <c r="T215" s="82"/>
      <c r="U215" s="81">
        <v>20175369</v>
      </c>
      <c r="V215" s="81">
        <v>1382</v>
      </c>
      <c r="W215" s="81">
        <v>797</v>
      </c>
      <c r="X215" s="81">
        <v>14744</v>
      </c>
      <c r="Y215" s="81">
        <v>19594</v>
      </c>
      <c r="Z215" s="81">
        <v>32444</v>
      </c>
      <c r="AA215" s="81">
        <v>12765</v>
      </c>
      <c r="AB215" s="81">
        <v>47990</v>
      </c>
      <c r="AC215" s="81">
        <v>0</v>
      </c>
      <c r="AD215" s="81">
        <v>3.9120464094679508</v>
      </c>
      <c r="AE215" s="82"/>
      <c r="AF215" s="81">
        <v>232719992.08998141</v>
      </c>
      <c r="AG215" s="81">
        <v>1981765.2740749728</v>
      </c>
      <c r="AH215" s="81">
        <v>7586526.2151107732</v>
      </c>
      <c r="AI215" s="81">
        <v>75638242.888105616</v>
      </c>
      <c r="AJ215" s="81">
        <v>91076775.946031183</v>
      </c>
      <c r="AK215" s="81"/>
      <c r="AL215" s="81"/>
      <c r="AM215" s="81">
        <v>6263228.1800205596</v>
      </c>
      <c r="AN215" s="81"/>
      <c r="AO215" s="81"/>
      <c r="AP215" s="82"/>
      <c r="AQ215" s="81">
        <v>2191</v>
      </c>
      <c r="AR215" s="81">
        <v>1054</v>
      </c>
      <c r="AS215" s="81">
        <v>0</v>
      </c>
      <c r="AT215" s="81">
        <v>1</v>
      </c>
      <c r="AU215" s="81">
        <v>0</v>
      </c>
      <c r="AV215" s="81">
        <v>1</v>
      </c>
      <c r="AW215" s="81">
        <v>0</v>
      </c>
      <c r="AX215" s="82"/>
      <c r="AY215" s="81">
        <v>10841.000999999989</v>
      </c>
      <c r="AZ215" s="81">
        <v>98572.820000000036</v>
      </c>
      <c r="BA215" s="81">
        <v>0</v>
      </c>
      <c r="BB215" s="81">
        <v>2000</v>
      </c>
      <c r="BC215" s="81">
        <v>0</v>
      </c>
      <c r="BD215" s="81">
        <v>808</v>
      </c>
      <c r="BE215" s="81">
        <v>0</v>
      </c>
      <c r="BF215" s="82"/>
      <c r="BG215" s="81">
        <v>0</v>
      </c>
      <c r="BH215" s="81">
        <v>0</v>
      </c>
      <c r="BI215" s="81">
        <v>100.711</v>
      </c>
      <c r="BJ215" s="81">
        <v>0</v>
      </c>
      <c r="BK215" s="81">
        <v>0</v>
      </c>
      <c r="BL215" s="81">
        <v>0</v>
      </c>
      <c r="BM215" s="82"/>
      <c r="BN215" s="81">
        <v>0</v>
      </c>
      <c r="BO215" s="81">
        <v>0</v>
      </c>
      <c r="BP215" s="81">
        <v>12</v>
      </c>
      <c r="BQ215" s="81">
        <v>0</v>
      </c>
      <c r="BR215" s="81">
        <v>0</v>
      </c>
      <c r="BS215" s="81">
        <v>0</v>
      </c>
      <c r="BT215"/>
      <c r="BU215" s="80">
        <v>83.843000000000004</v>
      </c>
      <c r="BV215" s="80">
        <v>0</v>
      </c>
      <c r="BW215" s="80">
        <v>0</v>
      </c>
      <c r="BX215" s="80">
        <v>0</v>
      </c>
      <c r="BY215" s="80">
        <v>0</v>
      </c>
      <c r="BZ215" s="80">
        <v>0</v>
      </c>
      <c r="CA215" s="80">
        <v>7.4039999999999999</v>
      </c>
      <c r="CB215" s="80">
        <v>9.4640000000000004</v>
      </c>
      <c r="CC215" s="80">
        <v>0</v>
      </c>
    </row>
    <row r="216" spans="1:81">
      <c r="A216" s="80" t="s">
        <v>1912</v>
      </c>
      <c r="B216" s="80">
        <v>34</v>
      </c>
      <c r="C216" s="80">
        <v>18</v>
      </c>
      <c r="D216" s="80">
        <v>2</v>
      </c>
      <c r="E216" s="80">
        <v>2021</v>
      </c>
      <c r="F216" s="80" t="s">
        <v>75</v>
      </c>
      <c r="G216" s="174" t="s">
        <v>1894</v>
      </c>
      <c r="H216" s="80" t="s">
        <v>1895</v>
      </c>
      <c r="I216" s="177"/>
      <c r="J216" s="81">
        <v>132.65429223655272</v>
      </c>
      <c r="K216" s="81">
        <v>2.758812054754598</v>
      </c>
      <c r="L216" s="81">
        <v>22.099230769143325</v>
      </c>
      <c r="M216" s="81">
        <v>43.670011404692104</v>
      </c>
      <c r="N216" s="81">
        <v>33.285903575034901</v>
      </c>
      <c r="O216" s="81">
        <v>43.901290367710608</v>
      </c>
      <c r="P216" s="81">
        <v>58.470635153145842</v>
      </c>
      <c r="Q216" s="81">
        <v>2.8292302167865131</v>
      </c>
      <c r="R216" s="81">
        <v>0</v>
      </c>
      <c r="S216" s="81">
        <v>5.1587253422489621</v>
      </c>
      <c r="T216" s="82"/>
      <c r="U216" s="81">
        <v>20419096</v>
      </c>
      <c r="V216" s="81">
        <v>1382</v>
      </c>
      <c r="W216" s="81">
        <v>797</v>
      </c>
      <c r="X216" s="81">
        <v>14744</v>
      </c>
      <c r="Y216" s="81">
        <v>19641</v>
      </c>
      <c r="Z216" s="81">
        <v>32302</v>
      </c>
      <c r="AA216" s="81">
        <v>12864</v>
      </c>
      <c r="AB216" s="81">
        <v>47414</v>
      </c>
      <c r="AC216" s="81">
        <v>0</v>
      </c>
      <c r="AD216" s="81">
        <v>5.1587253422489621</v>
      </c>
      <c r="AE216" s="82"/>
      <c r="AF216" s="81">
        <v>205315742.58419371</v>
      </c>
      <c r="AG216" s="81">
        <v>2121333.9952586498</v>
      </c>
      <c r="AH216" s="81">
        <v>7018754.5521826427</v>
      </c>
      <c r="AI216" s="81">
        <v>83154289.898371071</v>
      </c>
      <c r="AJ216" s="81">
        <v>82049006.402962416</v>
      </c>
      <c r="AK216" s="81">
        <v>0</v>
      </c>
      <c r="AL216" s="81">
        <v>0</v>
      </c>
      <c r="AM216" s="81">
        <v>6223745.9765191674</v>
      </c>
      <c r="AN216" s="81">
        <v>0</v>
      </c>
      <c r="AO216" s="81">
        <v>0</v>
      </c>
      <c r="AP216" s="82"/>
      <c r="AQ216" s="81">
        <v>2327</v>
      </c>
      <c r="AR216" s="81">
        <v>1103</v>
      </c>
      <c r="AS216" s="81">
        <v>0</v>
      </c>
      <c r="AT216" s="81">
        <v>5</v>
      </c>
      <c r="AU216" s="81">
        <v>0</v>
      </c>
      <c r="AV216" s="81">
        <v>2</v>
      </c>
      <c r="AW216" s="81"/>
      <c r="AX216" s="82"/>
      <c r="AY216" s="81">
        <v>11738.68099999998</v>
      </c>
      <c r="AZ216" s="81">
        <v>100891.42</v>
      </c>
      <c r="BA216" s="81">
        <v>0</v>
      </c>
      <c r="BB216" s="81">
        <v>8100</v>
      </c>
      <c r="BC216" s="81">
        <v>0</v>
      </c>
      <c r="BD216" s="81">
        <v>7058</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1913</v>
      </c>
      <c r="B217" s="80">
        <v>34</v>
      </c>
      <c r="C217" s="80">
        <v>19</v>
      </c>
      <c r="D217" s="80">
        <v>2</v>
      </c>
      <c r="E217" s="80">
        <v>2022</v>
      </c>
      <c r="F217" s="80" t="s">
        <v>568</v>
      </c>
      <c r="G217" s="174" t="s">
        <v>1894</v>
      </c>
      <c r="H217" s="80" t="s">
        <v>1895</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2434</v>
      </c>
      <c r="AR217" s="81">
        <v>1153</v>
      </c>
      <c r="AS217" s="81">
        <v>0</v>
      </c>
      <c r="AT217" s="81">
        <v>6</v>
      </c>
      <c r="AU217" s="81">
        <v>0</v>
      </c>
      <c r="AV217" s="81">
        <v>2</v>
      </c>
      <c r="AW217" s="81"/>
      <c r="AX217" s="82"/>
      <c r="AY217" s="81">
        <v>12382.880999999972</v>
      </c>
      <c r="AZ217" s="81">
        <v>103333.62000000005</v>
      </c>
      <c r="BA217" s="81">
        <v>0</v>
      </c>
      <c r="BB217" s="81">
        <v>10600</v>
      </c>
      <c r="BC217" s="81">
        <v>0</v>
      </c>
      <c r="BD217" s="81">
        <v>7058</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1914</v>
      </c>
      <c r="B218" s="80">
        <v>137</v>
      </c>
      <c r="C218" s="80">
        <v>1</v>
      </c>
      <c r="D218" s="80">
        <v>9</v>
      </c>
      <c r="E218" s="80">
        <v>1990</v>
      </c>
      <c r="F218" s="80" t="s">
        <v>562</v>
      </c>
      <c r="G218" s="80" t="s">
        <v>1915</v>
      </c>
      <c r="H218" s="80" t="s">
        <v>1916</v>
      </c>
      <c r="I218" s="177"/>
      <c r="J218" s="81">
        <v>50.429285017779954</v>
      </c>
      <c r="K218" s="81">
        <v>8.364285230993648</v>
      </c>
      <c r="L218" s="81">
        <v>9.3375663654082004</v>
      </c>
      <c r="M218" s="81">
        <v>29.11813279159184</v>
      </c>
      <c r="N218" s="81">
        <v>39.527640748990798</v>
      </c>
      <c r="O218" s="81">
        <v>34.173596846043708</v>
      </c>
      <c r="P218" s="81">
        <v>57.625044239746927</v>
      </c>
      <c r="Q218" s="81">
        <v>3.2442130508063829</v>
      </c>
      <c r="R218" s="81">
        <v>0</v>
      </c>
      <c r="S218" s="81">
        <v>2.591543467130264</v>
      </c>
      <c r="T218" s="82"/>
      <c r="U218" s="81">
        <v>5270248</v>
      </c>
      <c r="V218" s="81">
        <v>2081</v>
      </c>
      <c r="W218" s="81">
        <v>103</v>
      </c>
      <c r="X218" s="81">
        <v>10875</v>
      </c>
      <c r="Y218" s="81">
        <v>18731</v>
      </c>
      <c r="Z218" s="81">
        <v>14056</v>
      </c>
      <c r="AA218" s="81">
        <v>13992</v>
      </c>
      <c r="AB218" s="81">
        <v>52675</v>
      </c>
      <c r="AC218" s="81">
        <v>0</v>
      </c>
      <c r="AD218" s="81">
        <v>2.591543467130264</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1917</v>
      </c>
      <c r="B219" s="80">
        <v>138</v>
      </c>
      <c r="C219" s="80">
        <v>2</v>
      </c>
      <c r="D219" s="80">
        <v>9</v>
      </c>
      <c r="E219" s="80">
        <v>2005</v>
      </c>
      <c r="F219" s="80" t="s">
        <v>565</v>
      </c>
      <c r="G219" s="80" t="s">
        <v>1915</v>
      </c>
      <c r="H219" s="80" t="s">
        <v>1916</v>
      </c>
      <c r="I219" s="177"/>
      <c r="J219" s="81">
        <v>68.766232234680487</v>
      </c>
      <c r="K219" s="81">
        <v>4.9601286020264279</v>
      </c>
      <c r="L219" s="81">
        <v>10.718497856603035</v>
      </c>
      <c r="M219" s="81">
        <v>47.529543226998726</v>
      </c>
      <c r="N219" s="81">
        <v>54.899719805789545</v>
      </c>
      <c r="O219" s="81">
        <v>56.838086963907799</v>
      </c>
      <c r="P219" s="81">
        <v>59.408630683916279</v>
      </c>
      <c r="Q219" s="81">
        <v>3.1029248387983071</v>
      </c>
      <c r="R219" s="81">
        <v>0</v>
      </c>
      <c r="S219" s="81">
        <v>3.9125473859999991</v>
      </c>
      <c r="T219" s="82"/>
      <c r="U219" s="81">
        <v>7425498</v>
      </c>
      <c r="V219" s="81">
        <v>1843</v>
      </c>
      <c r="W219" s="81">
        <v>114</v>
      </c>
      <c r="X219" s="81">
        <v>10189</v>
      </c>
      <c r="Y219" s="81">
        <v>21990</v>
      </c>
      <c r="Z219" s="81">
        <v>27053</v>
      </c>
      <c r="AA219" s="81">
        <v>11814</v>
      </c>
      <c r="AB219" s="81">
        <v>52668</v>
      </c>
      <c r="AC219" s="81">
        <v>0</v>
      </c>
      <c r="AD219" s="81">
        <v>3.9125473859999991</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1918</v>
      </c>
      <c r="B220" s="80">
        <v>139</v>
      </c>
      <c r="C220" s="80">
        <v>3</v>
      </c>
      <c r="D220" s="80">
        <v>9</v>
      </c>
      <c r="E220" s="80">
        <v>2006</v>
      </c>
      <c r="F220" s="80" t="s">
        <v>566</v>
      </c>
      <c r="G220" s="80" t="s">
        <v>1915</v>
      </c>
      <c r="H220" s="80" t="s">
        <v>1916</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1919</v>
      </c>
      <c r="B221" s="80">
        <v>140</v>
      </c>
      <c r="C221" s="80">
        <v>4</v>
      </c>
      <c r="D221" s="80">
        <v>9</v>
      </c>
      <c r="E221" s="80">
        <v>2007</v>
      </c>
      <c r="F221" s="80" t="s">
        <v>567</v>
      </c>
      <c r="G221" s="80" t="s">
        <v>1915</v>
      </c>
      <c r="H221" s="80" t="s">
        <v>1916</v>
      </c>
      <c r="I221" s="177"/>
      <c r="J221" s="81">
        <v>64.493679347722818</v>
      </c>
      <c r="K221" s="81">
        <v>4.1750612988397409</v>
      </c>
      <c r="L221" s="81">
        <v>21.338795512692812</v>
      </c>
      <c r="M221" s="81">
        <v>51.420432419015697</v>
      </c>
      <c r="N221" s="81">
        <v>54.955957694733037</v>
      </c>
      <c r="O221" s="81">
        <v>55.502190750423757</v>
      </c>
      <c r="P221" s="81">
        <v>58.740085723690683</v>
      </c>
      <c r="Q221" s="81">
        <v>3.2381800025863252</v>
      </c>
      <c r="R221" s="81">
        <v>0</v>
      </c>
      <c r="S221" s="81">
        <v>4.0357926910000002</v>
      </c>
      <c r="T221" s="82"/>
      <c r="U221" s="81">
        <v>8700093</v>
      </c>
      <c r="V221" s="81">
        <v>1601</v>
      </c>
      <c r="W221" s="81">
        <v>305</v>
      </c>
      <c r="X221" s="81">
        <v>12906</v>
      </c>
      <c r="Y221" s="81">
        <v>22155</v>
      </c>
      <c r="Z221" s="81">
        <v>27462</v>
      </c>
      <c r="AA221" s="81">
        <v>11503</v>
      </c>
      <c r="AB221" s="81">
        <v>52057</v>
      </c>
      <c r="AC221" s="81">
        <v>0</v>
      </c>
      <c r="AD221" s="81">
        <v>4.0357926910000002</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1920</v>
      </c>
      <c r="B222" s="80">
        <v>141</v>
      </c>
      <c r="C222" s="80">
        <v>5</v>
      </c>
      <c r="D222" s="80">
        <v>9</v>
      </c>
      <c r="E222" s="80">
        <v>2008</v>
      </c>
      <c r="F222" s="80" t="s">
        <v>84</v>
      </c>
      <c r="G222" s="80" t="s">
        <v>1915</v>
      </c>
      <c r="H222" s="80" t="s">
        <v>1916</v>
      </c>
      <c r="I222" s="177"/>
      <c r="J222" s="81">
        <v>55.232008882057436</v>
      </c>
      <c r="K222" s="81">
        <v>3.2567398638054006</v>
      </c>
      <c r="L222" s="81">
        <v>5.8661053238495091</v>
      </c>
      <c r="M222" s="81">
        <v>54.738378086469176</v>
      </c>
      <c r="N222" s="81">
        <v>49.698125092338266</v>
      </c>
      <c r="O222" s="81">
        <v>54.114203748502888</v>
      </c>
      <c r="P222" s="81">
        <v>57.285757252690878</v>
      </c>
      <c r="Q222" s="81">
        <v>3.1691838258376843</v>
      </c>
      <c r="R222" s="81">
        <v>0</v>
      </c>
      <c r="S222" s="81">
        <v>3.9346957737499992</v>
      </c>
      <c r="T222" s="82"/>
      <c r="U222" s="81">
        <v>8058305</v>
      </c>
      <c r="V222" s="81">
        <v>1601</v>
      </c>
      <c r="W222" s="81">
        <v>97</v>
      </c>
      <c r="X222" s="81">
        <v>12906</v>
      </c>
      <c r="Y222" s="81">
        <v>22254</v>
      </c>
      <c r="Z222" s="81">
        <v>27715</v>
      </c>
      <c r="AA222" s="81">
        <v>11231</v>
      </c>
      <c r="AB222" s="81">
        <v>51785</v>
      </c>
      <c r="AC222" s="81">
        <v>0</v>
      </c>
      <c r="AD222" s="81">
        <v>3.9346957737499992</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1921</v>
      </c>
      <c r="B223" s="80">
        <v>142</v>
      </c>
      <c r="C223" s="80">
        <v>6</v>
      </c>
      <c r="D223" s="80">
        <v>9</v>
      </c>
      <c r="E223" s="80">
        <v>2009</v>
      </c>
      <c r="F223" s="80" t="s">
        <v>85</v>
      </c>
      <c r="G223" s="80" t="s">
        <v>1915</v>
      </c>
      <c r="H223" s="80" t="s">
        <v>1916</v>
      </c>
      <c r="I223" s="177"/>
      <c r="J223" s="81">
        <v>46.594356770587048</v>
      </c>
      <c r="K223" s="81">
        <v>3.7674212104084841</v>
      </c>
      <c r="L223" s="81">
        <v>11.126066245891948</v>
      </c>
      <c r="M223" s="81">
        <v>52.694353910414108</v>
      </c>
      <c r="N223" s="81">
        <v>46.749846348172298</v>
      </c>
      <c r="O223" s="81">
        <v>55.378135389817018</v>
      </c>
      <c r="P223" s="81">
        <v>54.747426342857899</v>
      </c>
      <c r="Q223" s="81">
        <v>3.0062641899569016</v>
      </c>
      <c r="R223" s="81">
        <v>0</v>
      </c>
      <c r="S223" s="81">
        <v>4.0751138237999998</v>
      </c>
      <c r="T223" s="82"/>
      <c r="U223" s="81">
        <v>6462167</v>
      </c>
      <c r="V223" s="81">
        <v>1747</v>
      </c>
      <c r="W223" s="81">
        <v>272</v>
      </c>
      <c r="X223" s="81">
        <v>13847</v>
      </c>
      <c r="Y223" s="81">
        <v>22289</v>
      </c>
      <c r="Z223" s="81">
        <v>27995</v>
      </c>
      <c r="AA223" s="81">
        <v>11019</v>
      </c>
      <c r="AB223" s="81">
        <v>51567</v>
      </c>
      <c r="AC223" s="81">
        <v>0</v>
      </c>
      <c r="AD223" s="81">
        <v>4.0751138237999998</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20.431999999999999</v>
      </c>
      <c r="BJ223" s="81">
        <v>0</v>
      </c>
      <c r="BK223" s="81">
        <v>0</v>
      </c>
      <c r="BL223" s="81">
        <v>0</v>
      </c>
      <c r="BM223" s="82"/>
      <c r="BN223" s="81">
        <v>0</v>
      </c>
      <c r="BO223" s="81">
        <v>0</v>
      </c>
      <c r="BP223" s="81">
        <v>4</v>
      </c>
      <c r="BQ223" s="81">
        <v>0</v>
      </c>
      <c r="BR223" s="81">
        <v>0</v>
      </c>
      <c r="BS223" s="81">
        <v>0</v>
      </c>
      <c r="BT223"/>
      <c r="BU223" s="80"/>
      <c r="BV223" s="80"/>
      <c r="BW223" s="80"/>
      <c r="BX223" s="80"/>
      <c r="BY223" s="80"/>
      <c r="BZ223" s="80"/>
      <c r="CA223" s="80"/>
      <c r="CB223" s="80"/>
      <c r="CC223" s="80"/>
    </row>
    <row r="224" spans="1:81">
      <c r="A224" s="80" t="s">
        <v>1922</v>
      </c>
      <c r="B224" s="80">
        <v>143</v>
      </c>
      <c r="C224" s="80">
        <v>7</v>
      </c>
      <c r="D224" s="80">
        <v>9</v>
      </c>
      <c r="E224" s="80">
        <v>2010</v>
      </c>
      <c r="F224" s="80" t="s">
        <v>86</v>
      </c>
      <c r="G224" s="80" t="s">
        <v>1915</v>
      </c>
      <c r="H224" s="80" t="s">
        <v>1916</v>
      </c>
      <c r="I224" s="177"/>
      <c r="J224" s="81">
        <v>44.155321484747319</v>
      </c>
      <c r="K224" s="81">
        <v>4.0031936168315028</v>
      </c>
      <c r="L224" s="81">
        <v>10.243005526331043</v>
      </c>
      <c r="M224" s="81">
        <v>56.793467757605072</v>
      </c>
      <c r="N224" s="81">
        <v>55.208175075873385</v>
      </c>
      <c r="O224" s="81">
        <v>55.813111519425</v>
      </c>
      <c r="P224" s="81">
        <v>55.263036767396457</v>
      </c>
      <c r="Q224" s="81">
        <v>3.1211573346798027</v>
      </c>
      <c r="R224" s="81">
        <v>0</v>
      </c>
      <c r="S224" s="81">
        <v>4.3351301559199991</v>
      </c>
      <c r="T224" s="82"/>
      <c r="U224" s="81">
        <v>6445243</v>
      </c>
      <c r="V224" s="81">
        <v>1747</v>
      </c>
      <c r="W224" s="81">
        <v>272</v>
      </c>
      <c r="X224" s="81">
        <v>13847</v>
      </c>
      <c r="Y224" s="81">
        <v>22334</v>
      </c>
      <c r="Z224" s="81">
        <v>28346</v>
      </c>
      <c r="AA224" s="81">
        <v>10845</v>
      </c>
      <c r="AB224" s="81">
        <v>51300</v>
      </c>
      <c r="AC224" s="81">
        <v>0</v>
      </c>
      <c r="AD224" s="81">
        <v>4.3351301559199991</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21.239000000000001</v>
      </c>
      <c r="BJ224" s="81">
        <v>0</v>
      </c>
      <c r="BK224" s="81">
        <v>0</v>
      </c>
      <c r="BL224" s="81">
        <v>0</v>
      </c>
      <c r="BM224" s="82"/>
      <c r="BN224" s="81">
        <v>0</v>
      </c>
      <c r="BO224" s="81">
        <v>0</v>
      </c>
      <c r="BP224" s="81">
        <v>4</v>
      </c>
      <c r="BQ224" s="81">
        <v>0</v>
      </c>
      <c r="BR224" s="81">
        <v>0</v>
      </c>
      <c r="BS224" s="81">
        <v>0</v>
      </c>
      <c r="BT224"/>
      <c r="BU224" s="80">
        <v>21.239000000000001</v>
      </c>
      <c r="BV224" s="80">
        <v>0</v>
      </c>
      <c r="BW224" s="80">
        <v>0</v>
      </c>
      <c r="BX224" s="80">
        <v>0</v>
      </c>
      <c r="BY224" s="80">
        <v>0</v>
      </c>
      <c r="BZ224" s="80">
        <v>0</v>
      </c>
      <c r="CA224" s="80">
        <v>0</v>
      </c>
      <c r="CB224" s="80">
        <v>0</v>
      </c>
      <c r="CC224" s="80">
        <v>0</v>
      </c>
    </row>
    <row r="225" spans="1:81">
      <c r="A225" s="80" t="s">
        <v>1923</v>
      </c>
      <c r="B225" s="80">
        <v>144</v>
      </c>
      <c r="C225" s="80">
        <v>8</v>
      </c>
      <c r="D225" s="80">
        <v>9</v>
      </c>
      <c r="E225" s="80">
        <v>2011</v>
      </c>
      <c r="F225" s="80" t="s">
        <v>87</v>
      </c>
      <c r="G225" s="80" t="s">
        <v>1915</v>
      </c>
      <c r="H225" s="80" t="s">
        <v>1916</v>
      </c>
      <c r="I225" s="177"/>
      <c r="J225" s="81">
        <v>40.301370007524547</v>
      </c>
      <c r="K225" s="81">
        <v>5.2958711664259681</v>
      </c>
      <c r="L225" s="81">
        <v>13.782071866494887</v>
      </c>
      <c r="M225" s="81">
        <v>67.60059498075185</v>
      </c>
      <c r="N225" s="81">
        <v>67.930435376077071</v>
      </c>
      <c r="O225" s="81">
        <v>55.061884569923706</v>
      </c>
      <c r="P225" s="81">
        <v>52.720866028963648</v>
      </c>
      <c r="Q225" s="81">
        <v>3.5716552028540072</v>
      </c>
      <c r="R225" s="81">
        <v>0</v>
      </c>
      <c r="S225" s="81">
        <v>5.5375867888000005</v>
      </c>
      <c r="T225" s="82"/>
      <c r="U225" s="81">
        <v>4957692</v>
      </c>
      <c r="V225" s="81">
        <v>1747</v>
      </c>
      <c r="W225" s="81">
        <v>272</v>
      </c>
      <c r="X225" s="81">
        <v>13847</v>
      </c>
      <c r="Y225" s="81">
        <v>22318</v>
      </c>
      <c r="Z225" s="81">
        <v>28572</v>
      </c>
      <c r="AA225" s="81">
        <v>10654</v>
      </c>
      <c r="AB225" s="81">
        <v>50894</v>
      </c>
      <c r="AC225" s="81">
        <v>0</v>
      </c>
      <c r="AD225" s="81">
        <v>5.5375867888000005</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23.498999999999999</v>
      </c>
      <c r="BJ225" s="81">
        <v>0</v>
      </c>
      <c r="BK225" s="81">
        <v>0</v>
      </c>
      <c r="BL225" s="81">
        <v>0</v>
      </c>
      <c r="BM225" s="82"/>
      <c r="BN225" s="81">
        <v>0</v>
      </c>
      <c r="BO225" s="81">
        <v>0</v>
      </c>
      <c r="BP225" s="81">
        <v>5</v>
      </c>
      <c r="BQ225" s="81">
        <v>0</v>
      </c>
      <c r="BR225" s="81">
        <v>0</v>
      </c>
      <c r="BS225" s="81">
        <v>0</v>
      </c>
      <c r="BT225"/>
      <c r="BU225" s="80">
        <v>23.498999999999999</v>
      </c>
      <c r="BV225" s="80">
        <v>0</v>
      </c>
      <c r="BW225" s="80">
        <v>0</v>
      </c>
      <c r="BX225" s="80">
        <v>0</v>
      </c>
      <c r="BY225" s="80">
        <v>0</v>
      </c>
      <c r="BZ225" s="80">
        <v>0</v>
      </c>
      <c r="CA225" s="80">
        <v>0</v>
      </c>
      <c r="CB225" s="80">
        <v>0</v>
      </c>
      <c r="CC225" s="80">
        <v>0</v>
      </c>
    </row>
    <row r="226" spans="1:81">
      <c r="A226" s="80" t="s">
        <v>1924</v>
      </c>
      <c r="B226" s="80">
        <v>145</v>
      </c>
      <c r="C226" s="80">
        <v>9</v>
      </c>
      <c r="D226" s="80">
        <v>9</v>
      </c>
      <c r="E226" s="80">
        <v>2012</v>
      </c>
      <c r="F226" s="80" t="s">
        <v>88</v>
      </c>
      <c r="G226" s="80" t="s">
        <v>1915</v>
      </c>
      <c r="H226" s="80" t="s">
        <v>1916</v>
      </c>
      <c r="I226" s="177"/>
      <c r="J226" s="81">
        <v>43.490725419415497</v>
      </c>
      <c r="K226" s="81">
        <v>5.4236952943955803</v>
      </c>
      <c r="L226" s="81">
        <v>13.966791595473193</v>
      </c>
      <c r="M226" s="81">
        <v>75.615745115201491</v>
      </c>
      <c r="N226" s="81">
        <v>70.307070237086364</v>
      </c>
      <c r="O226" s="81">
        <v>55.391465051880409</v>
      </c>
      <c r="P226" s="81">
        <v>52.348985310585881</v>
      </c>
      <c r="Q226" s="81">
        <v>3.8637436547539399</v>
      </c>
      <c r="R226" s="81">
        <v>0</v>
      </c>
      <c r="S226" s="81">
        <v>3.8263433580000004</v>
      </c>
      <c r="T226" s="82"/>
      <c r="U226" s="81">
        <v>5193554</v>
      </c>
      <c r="V226" s="81">
        <v>1747</v>
      </c>
      <c r="W226" s="81">
        <v>272</v>
      </c>
      <c r="X226" s="81">
        <v>13847</v>
      </c>
      <c r="Y226" s="81">
        <v>22410</v>
      </c>
      <c r="Z226" s="81">
        <v>28971</v>
      </c>
      <c r="AA226" s="81">
        <v>10519</v>
      </c>
      <c r="AB226" s="81">
        <v>50674</v>
      </c>
      <c r="AC226" s="81">
        <v>0</v>
      </c>
      <c r="AD226" s="81">
        <v>3.8263433580000004</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27.282</v>
      </c>
      <c r="BJ226" s="81">
        <v>0</v>
      </c>
      <c r="BK226" s="81">
        <v>0</v>
      </c>
      <c r="BL226" s="81">
        <v>0</v>
      </c>
      <c r="BM226" s="82"/>
      <c r="BN226" s="81">
        <v>0</v>
      </c>
      <c r="BO226" s="81">
        <v>0</v>
      </c>
      <c r="BP226" s="81">
        <v>5</v>
      </c>
      <c r="BQ226" s="81">
        <v>0</v>
      </c>
      <c r="BR226" s="81">
        <v>0</v>
      </c>
      <c r="BS226" s="81">
        <v>0</v>
      </c>
      <c r="BT226"/>
      <c r="BU226" s="80">
        <v>27.282</v>
      </c>
      <c r="BV226" s="80">
        <v>0</v>
      </c>
      <c r="BW226" s="80">
        <v>0</v>
      </c>
      <c r="BX226" s="80">
        <v>0</v>
      </c>
      <c r="BY226" s="80">
        <v>0</v>
      </c>
      <c r="BZ226" s="80">
        <v>0</v>
      </c>
      <c r="CA226" s="80">
        <v>0</v>
      </c>
      <c r="CB226" s="80">
        <v>0</v>
      </c>
      <c r="CC226" s="80">
        <v>0</v>
      </c>
    </row>
    <row r="227" spans="1:81">
      <c r="A227" s="80" t="s">
        <v>1925</v>
      </c>
      <c r="B227" s="80">
        <v>146</v>
      </c>
      <c r="C227" s="80">
        <v>10</v>
      </c>
      <c r="D227" s="80">
        <v>9</v>
      </c>
      <c r="E227" s="80">
        <v>2013</v>
      </c>
      <c r="F227" s="80" t="s">
        <v>89</v>
      </c>
      <c r="G227" s="80" t="s">
        <v>1915</v>
      </c>
      <c r="H227" s="80" t="s">
        <v>1916</v>
      </c>
      <c r="I227" s="177"/>
      <c r="J227" s="81">
        <v>45.7398133839121</v>
      </c>
      <c r="K227" s="81">
        <v>4.775868766989559</v>
      </c>
      <c r="L227" s="81">
        <v>12.783571154298032</v>
      </c>
      <c r="M227" s="81">
        <v>75.738415986942826</v>
      </c>
      <c r="N227" s="81">
        <v>76.251266568762944</v>
      </c>
      <c r="O227" s="81">
        <v>53.668285593592472</v>
      </c>
      <c r="P227" s="81">
        <v>52.031708196629424</v>
      </c>
      <c r="Q227" s="81">
        <v>3.9303919599869501</v>
      </c>
      <c r="R227" s="81">
        <v>0</v>
      </c>
      <c r="S227" s="81">
        <v>3.7734896205999999</v>
      </c>
      <c r="T227" s="82"/>
      <c r="U227" s="81">
        <v>4908620</v>
      </c>
      <c r="V227" s="81">
        <v>1747</v>
      </c>
      <c r="W227" s="81">
        <v>272</v>
      </c>
      <c r="X227" s="81">
        <v>13847</v>
      </c>
      <c r="Y227" s="81">
        <v>22648</v>
      </c>
      <c r="Z227" s="81">
        <v>29323</v>
      </c>
      <c r="AA227" s="81">
        <v>10416</v>
      </c>
      <c r="AB227" s="81">
        <v>50809</v>
      </c>
      <c r="AC227" s="81">
        <v>0</v>
      </c>
      <c r="AD227" s="81">
        <v>3.7734896205999999</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25.818999999999999</v>
      </c>
      <c r="BJ227" s="81">
        <v>0</v>
      </c>
      <c r="BK227" s="81">
        <v>0</v>
      </c>
      <c r="BL227" s="81">
        <v>0</v>
      </c>
      <c r="BM227" s="82"/>
      <c r="BN227" s="81">
        <v>0</v>
      </c>
      <c r="BO227" s="81">
        <v>0</v>
      </c>
      <c r="BP227" s="81">
        <v>4</v>
      </c>
      <c r="BQ227" s="81">
        <v>0</v>
      </c>
      <c r="BR227" s="81">
        <v>0</v>
      </c>
      <c r="BS227" s="81">
        <v>0</v>
      </c>
      <c r="BT227"/>
      <c r="BU227" s="80">
        <v>25.818999999999999</v>
      </c>
      <c r="BV227" s="80">
        <v>0</v>
      </c>
      <c r="BW227" s="80">
        <v>0</v>
      </c>
      <c r="BX227" s="80">
        <v>0</v>
      </c>
      <c r="BY227" s="80">
        <v>0</v>
      </c>
      <c r="BZ227" s="80">
        <v>0</v>
      </c>
      <c r="CA227" s="80">
        <v>0</v>
      </c>
      <c r="CB227" s="80">
        <v>0</v>
      </c>
      <c r="CC227" s="80">
        <v>0</v>
      </c>
    </row>
    <row r="228" spans="1:81">
      <c r="A228" s="80" t="s">
        <v>1926</v>
      </c>
      <c r="B228" s="80">
        <v>147</v>
      </c>
      <c r="C228" s="80">
        <v>11</v>
      </c>
      <c r="D228" s="80">
        <v>9</v>
      </c>
      <c r="E228" s="80">
        <v>2014</v>
      </c>
      <c r="F228" s="80" t="s">
        <v>90</v>
      </c>
      <c r="G228" s="80" t="s">
        <v>1915</v>
      </c>
      <c r="H228" s="80" t="s">
        <v>1916</v>
      </c>
      <c r="I228" s="177"/>
      <c r="J228" s="81">
        <v>34.582681478121664</v>
      </c>
      <c r="K228" s="81">
        <v>4.6780017993378786</v>
      </c>
      <c r="L228" s="81">
        <v>9.3433592891282409</v>
      </c>
      <c r="M228" s="81">
        <v>71.859483288602036</v>
      </c>
      <c r="N228" s="81">
        <v>73.272495023890968</v>
      </c>
      <c r="O228" s="81">
        <v>51.55981978253098</v>
      </c>
      <c r="P228" s="81">
        <v>51.443679531720996</v>
      </c>
      <c r="Q228" s="81">
        <v>3.7520333380134097</v>
      </c>
      <c r="R228" s="81">
        <v>0</v>
      </c>
      <c r="S228" s="81">
        <v>4.3979776370038408</v>
      </c>
      <c r="T228" s="82"/>
      <c r="U228" s="81">
        <v>4308984</v>
      </c>
      <c r="V228" s="81">
        <v>1494</v>
      </c>
      <c r="W228" s="81">
        <v>200</v>
      </c>
      <c r="X228" s="81">
        <v>14154</v>
      </c>
      <c r="Y228" s="81">
        <v>22707</v>
      </c>
      <c r="Z228" s="81">
        <v>29670</v>
      </c>
      <c r="AA228" s="81">
        <v>10245</v>
      </c>
      <c r="AB228" s="81">
        <v>50553</v>
      </c>
      <c r="AC228" s="81">
        <v>0</v>
      </c>
      <c r="AD228" s="81">
        <v>4.3979776370038408</v>
      </c>
      <c r="AE228" s="82"/>
      <c r="AF228" s="81">
        <v>41544266.998334594</v>
      </c>
      <c r="AG228" s="81">
        <v>3819842.3791210055</v>
      </c>
      <c r="AH228" s="81">
        <v>1966253.2882662253</v>
      </c>
      <c r="AI228" s="81">
        <v>83834042.982638523</v>
      </c>
      <c r="AJ228" s="81">
        <v>101380592.59495766</v>
      </c>
      <c r="AK228" s="81">
        <v>0</v>
      </c>
      <c r="AL228" s="81">
        <v>0</v>
      </c>
      <c r="AM228" s="81">
        <v>6940171.4756537462</v>
      </c>
      <c r="AN228" s="81">
        <v>0</v>
      </c>
      <c r="AO228" s="81">
        <v>0</v>
      </c>
      <c r="AP228" s="82"/>
      <c r="AQ228" s="81">
        <v>1755</v>
      </c>
      <c r="AR228" s="81">
        <v>298</v>
      </c>
      <c r="AS228" s="81">
        <v>0</v>
      </c>
      <c r="AT228" s="81">
        <v>0</v>
      </c>
      <c r="AU228" s="81">
        <v>0</v>
      </c>
      <c r="AV228" s="81">
        <v>0</v>
      </c>
      <c r="AW228" s="81" t="s">
        <v>564</v>
      </c>
      <c r="AX228" s="82"/>
      <c r="AY228" s="81">
        <v>7689.3230000000003</v>
      </c>
      <c r="AZ228" s="81">
        <v>24452.9</v>
      </c>
      <c r="BA228" s="81">
        <v>0</v>
      </c>
      <c r="BB228" s="81">
        <v>0</v>
      </c>
      <c r="BC228" s="81">
        <v>0</v>
      </c>
      <c r="BD228" s="81">
        <v>0</v>
      </c>
      <c r="BE228" s="81" t="s">
        <v>564</v>
      </c>
      <c r="BF228" s="82"/>
      <c r="BG228" s="81">
        <v>0</v>
      </c>
      <c r="BH228" s="81">
        <v>0</v>
      </c>
      <c r="BI228" s="81">
        <v>21.483000000000001</v>
      </c>
      <c r="BJ228" s="81">
        <v>0</v>
      </c>
      <c r="BK228" s="81">
        <v>0</v>
      </c>
      <c r="BL228" s="81">
        <v>0</v>
      </c>
      <c r="BM228" s="82"/>
      <c r="BN228" s="81">
        <v>0</v>
      </c>
      <c r="BO228" s="81">
        <v>0</v>
      </c>
      <c r="BP228" s="81">
        <v>4</v>
      </c>
      <c r="BQ228" s="81">
        <v>0</v>
      </c>
      <c r="BR228" s="81">
        <v>0</v>
      </c>
      <c r="BS228" s="81">
        <v>0</v>
      </c>
      <c r="BT228"/>
      <c r="BU228" s="80">
        <v>21.483000000000001</v>
      </c>
      <c r="BV228" s="80">
        <v>0</v>
      </c>
      <c r="BW228" s="80">
        <v>0</v>
      </c>
      <c r="BX228" s="80">
        <v>0</v>
      </c>
      <c r="BY228" s="80">
        <v>0</v>
      </c>
      <c r="BZ228" s="80">
        <v>0</v>
      </c>
      <c r="CA228" s="80">
        <v>0</v>
      </c>
      <c r="CB228" s="80">
        <v>0</v>
      </c>
      <c r="CC228" s="80">
        <v>0</v>
      </c>
    </row>
    <row r="229" spans="1:81">
      <c r="A229" s="80" t="s">
        <v>1927</v>
      </c>
      <c r="B229" s="80">
        <v>148</v>
      </c>
      <c r="C229" s="80">
        <v>12</v>
      </c>
      <c r="D229" s="80">
        <v>9</v>
      </c>
      <c r="E229" s="80">
        <v>2015</v>
      </c>
      <c r="F229" s="80" t="s">
        <v>91</v>
      </c>
      <c r="G229" s="80" t="s">
        <v>1915</v>
      </c>
      <c r="H229" s="80" t="s">
        <v>1916</v>
      </c>
      <c r="I229" s="177"/>
      <c r="J229" s="81">
        <v>32.311721928539178</v>
      </c>
      <c r="K229" s="81">
        <v>3.9115478703831212</v>
      </c>
      <c r="L229" s="81">
        <v>10.033312743996085</v>
      </c>
      <c r="M229" s="81">
        <v>71.926108262637698</v>
      </c>
      <c r="N229" s="81">
        <v>64.031670672222603</v>
      </c>
      <c r="O229" s="81">
        <v>51.293270080530682</v>
      </c>
      <c r="P229" s="81">
        <v>50.861019593083256</v>
      </c>
      <c r="Q229" s="81">
        <v>3.649586002943471</v>
      </c>
      <c r="R229" s="81">
        <v>0</v>
      </c>
      <c r="S229" s="81">
        <v>4.1735130894854766</v>
      </c>
      <c r="T229" s="82"/>
      <c r="U229" s="81">
        <v>4626506</v>
      </c>
      <c r="V229" s="81">
        <v>1494</v>
      </c>
      <c r="W229" s="81">
        <v>200</v>
      </c>
      <c r="X229" s="81">
        <v>14154</v>
      </c>
      <c r="Y229" s="81">
        <v>22741</v>
      </c>
      <c r="Z229" s="81">
        <v>29801</v>
      </c>
      <c r="AA229" s="81">
        <v>10121</v>
      </c>
      <c r="AB229" s="81">
        <v>50230</v>
      </c>
      <c r="AC229" s="81">
        <v>0</v>
      </c>
      <c r="AD229" s="81">
        <v>4.1735130894854766</v>
      </c>
      <c r="AE229" s="82"/>
      <c r="AF229" s="81">
        <v>43732211.759845011</v>
      </c>
      <c r="AG229" s="81">
        <v>3357487.9007899989</v>
      </c>
      <c r="AH229" s="81">
        <v>1677954.7718732844</v>
      </c>
      <c r="AI229" s="81">
        <v>86940962.8283398</v>
      </c>
      <c r="AJ229" s="81">
        <v>93850100.460737988</v>
      </c>
      <c r="AK229" s="81">
        <v>0</v>
      </c>
      <c r="AL229" s="81">
        <v>0</v>
      </c>
      <c r="AM229" s="81">
        <v>6883810.7930748388</v>
      </c>
      <c r="AN229" s="81">
        <v>0</v>
      </c>
      <c r="AO229" s="81">
        <v>0</v>
      </c>
      <c r="AP229" s="82"/>
      <c r="AQ229" s="81">
        <v>1868</v>
      </c>
      <c r="AR229" s="81">
        <v>382</v>
      </c>
      <c r="AS229" s="81">
        <v>1</v>
      </c>
      <c r="AT229" s="81">
        <v>0</v>
      </c>
      <c r="AU229" s="81">
        <v>0</v>
      </c>
      <c r="AV229" s="81">
        <v>0</v>
      </c>
      <c r="AW229" s="81" t="s">
        <v>564</v>
      </c>
      <c r="AX229" s="82"/>
      <c r="AY229" s="81">
        <v>8378.6329999999998</v>
      </c>
      <c r="AZ229" s="81">
        <v>39445.4</v>
      </c>
      <c r="BA229" s="81">
        <v>6900</v>
      </c>
      <c r="BB229" s="81">
        <v>0</v>
      </c>
      <c r="BC229" s="81">
        <v>0</v>
      </c>
      <c r="BD229" s="81">
        <v>0</v>
      </c>
      <c r="BE229" s="81" t="s">
        <v>564</v>
      </c>
      <c r="BF229" s="82"/>
      <c r="BG229" s="81">
        <v>0</v>
      </c>
      <c r="BH229" s="81">
        <v>0</v>
      </c>
      <c r="BI229" s="81">
        <v>20.956</v>
      </c>
      <c r="BJ229" s="81">
        <v>0</v>
      </c>
      <c r="BK229" s="81">
        <v>0</v>
      </c>
      <c r="BL229" s="81">
        <v>0</v>
      </c>
      <c r="BM229" s="82"/>
      <c r="BN229" s="81">
        <v>0</v>
      </c>
      <c r="BO229" s="81">
        <v>0</v>
      </c>
      <c r="BP229" s="81">
        <v>4</v>
      </c>
      <c r="BQ229" s="81">
        <v>0</v>
      </c>
      <c r="BR229" s="81">
        <v>0</v>
      </c>
      <c r="BS229" s="81">
        <v>0</v>
      </c>
      <c r="BT229"/>
      <c r="BU229" s="80">
        <v>20.956</v>
      </c>
      <c r="BV229" s="80">
        <v>0</v>
      </c>
      <c r="BW229" s="80">
        <v>0</v>
      </c>
      <c r="BX229" s="80">
        <v>0</v>
      </c>
      <c r="BY229" s="80">
        <v>0</v>
      </c>
      <c r="BZ229" s="80">
        <v>0</v>
      </c>
      <c r="CA229" s="80">
        <v>0</v>
      </c>
      <c r="CB229" s="80">
        <v>0</v>
      </c>
      <c r="CC229" s="80">
        <v>0</v>
      </c>
    </row>
    <row r="230" spans="1:81">
      <c r="A230" s="80" t="s">
        <v>1928</v>
      </c>
      <c r="B230" s="80">
        <v>149</v>
      </c>
      <c r="C230" s="80">
        <v>13</v>
      </c>
      <c r="D230" s="80">
        <v>9</v>
      </c>
      <c r="E230" s="80">
        <v>2016</v>
      </c>
      <c r="F230" s="80" t="s">
        <v>92</v>
      </c>
      <c r="G230" s="80" t="s">
        <v>1915</v>
      </c>
      <c r="H230" s="80" t="s">
        <v>1916</v>
      </c>
      <c r="I230" s="177"/>
      <c r="J230" s="81">
        <v>30.213026312352508</v>
      </c>
      <c r="K230" s="81">
        <v>3.783942632741319</v>
      </c>
      <c r="L230" s="81">
        <v>8.8577636763356118</v>
      </c>
      <c r="M230" s="81">
        <v>55.897660972873098</v>
      </c>
      <c r="N230" s="81">
        <v>58.978481900076886</v>
      </c>
      <c r="O230" s="81">
        <v>51.001949866738137</v>
      </c>
      <c r="P230" s="81">
        <v>49.9087917066717</v>
      </c>
      <c r="Q230" s="81">
        <v>3.5215716446104182</v>
      </c>
      <c r="R230" s="81">
        <v>0</v>
      </c>
      <c r="S230" s="81">
        <v>4.5504155454016812</v>
      </c>
      <c r="T230" s="82"/>
      <c r="U230" s="81">
        <v>4637007</v>
      </c>
      <c r="V230" s="81">
        <v>1494</v>
      </c>
      <c r="W230" s="81">
        <v>200</v>
      </c>
      <c r="X230" s="81">
        <v>14154</v>
      </c>
      <c r="Y230" s="81">
        <v>22786</v>
      </c>
      <c r="Z230" s="81">
        <v>29996</v>
      </c>
      <c r="AA230" s="81">
        <v>10272</v>
      </c>
      <c r="AB230" s="81">
        <v>49858</v>
      </c>
      <c r="AC230" s="81">
        <v>0</v>
      </c>
      <c r="AD230" s="81">
        <v>4.5504155454016812</v>
      </c>
      <c r="AE230" s="82"/>
      <c r="AF230" s="81">
        <v>42165985.639558367</v>
      </c>
      <c r="AG230" s="81">
        <v>3235514.6732047708</v>
      </c>
      <c r="AH230" s="81">
        <v>1414072.427553494</v>
      </c>
      <c r="AI230" s="81">
        <v>87505359.345911786</v>
      </c>
      <c r="AJ230" s="81">
        <v>95647685.903763965</v>
      </c>
      <c r="AK230" s="81">
        <v>0</v>
      </c>
      <c r="AL230" s="81">
        <v>0</v>
      </c>
      <c r="AM230" s="81">
        <v>6838138.1918434156</v>
      </c>
      <c r="AN230" s="81">
        <v>0</v>
      </c>
      <c r="AO230" s="81">
        <v>0</v>
      </c>
      <c r="AP230" s="82"/>
      <c r="AQ230" s="81">
        <v>1979</v>
      </c>
      <c r="AR230" s="81">
        <v>481</v>
      </c>
      <c r="AS230" s="81">
        <v>2</v>
      </c>
      <c r="AT230" s="81">
        <v>0</v>
      </c>
      <c r="AU230" s="81">
        <v>0</v>
      </c>
      <c r="AV230" s="81">
        <v>0</v>
      </c>
      <c r="AW230" s="81" t="s">
        <v>564</v>
      </c>
      <c r="AX230" s="82"/>
      <c r="AY230" s="81">
        <v>9015.1329999999998</v>
      </c>
      <c r="AZ230" s="81">
        <v>69694.8</v>
      </c>
      <c r="BA230" s="81">
        <v>6919</v>
      </c>
      <c r="BB230" s="81">
        <v>0</v>
      </c>
      <c r="BC230" s="81">
        <v>0</v>
      </c>
      <c r="BD230" s="81">
        <v>0</v>
      </c>
      <c r="BE230" s="81" t="s">
        <v>564</v>
      </c>
      <c r="BF230" s="82"/>
      <c r="BG230" s="81">
        <v>0</v>
      </c>
      <c r="BH230" s="81">
        <v>0</v>
      </c>
      <c r="BI230" s="81">
        <v>18.946999999999999</v>
      </c>
      <c r="BJ230" s="81">
        <v>0</v>
      </c>
      <c r="BK230" s="81">
        <v>3.2709999999999999</v>
      </c>
      <c r="BL230" s="81">
        <v>0</v>
      </c>
      <c r="BM230" s="82"/>
      <c r="BN230" s="81">
        <v>0</v>
      </c>
      <c r="BO230" s="81">
        <v>0</v>
      </c>
      <c r="BP230" s="81">
        <v>4</v>
      </c>
      <c r="BQ230" s="81">
        <v>0</v>
      </c>
      <c r="BR230" s="81">
        <v>1</v>
      </c>
      <c r="BS230" s="81">
        <v>0</v>
      </c>
      <c r="BT230"/>
      <c r="BU230" s="80">
        <v>22.218</v>
      </c>
      <c r="BV230" s="80">
        <v>0</v>
      </c>
      <c r="BW230" s="80">
        <v>0</v>
      </c>
      <c r="BX230" s="80">
        <v>0</v>
      </c>
      <c r="BY230" s="80">
        <v>0</v>
      </c>
      <c r="BZ230" s="80">
        <v>0</v>
      </c>
      <c r="CA230" s="80">
        <v>0</v>
      </c>
      <c r="CB230" s="80">
        <v>0</v>
      </c>
      <c r="CC230" s="80">
        <v>0</v>
      </c>
    </row>
    <row r="231" spans="1:81">
      <c r="A231" s="80" t="s">
        <v>1929</v>
      </c>
      <c r="B231" s="80">
        <v>150</v>
      </c>
      <c r="C231" s="80">
        <v>14</v>
      </c>
      <c r="D231" s="80">
        <v>9</v>
      </c>
      <c r="E231" s="80">
        <v>2017</v>
      </c>
      <c r="F231" s="80" t="s">
        <v>71</v>
      </c>
      <c r="G231" s="80" t="s">
        <v>1915</v>
      </c>
      <c r="H231" s="80" t="s">
        <v>1916</v>
      </c>
      <c r="I231" s="177"/>
      <c r="J231" s="81">
        <v>26.786078708390388</v>
      </c>
      <c r="K231" s="81">
        <v>3.9258420746264946</v>
      </c>
      <c r="L231" s="81">
        <v>8.0822484495534272</v>
      </c>
      <c r="M231" s="81">
        <v>50.628781745216713</v>
      </c>
      <c r="N231" s="81">
        <v>60.478003601288201</v>
      </c>
      <c r="O231" s="81">
        <v>50.596219052432382</v>
      </c>
      <c r="P231" s="81">
        <v>49.138810628429439</v>
      </c>
      <c r="Q231" s="81">
        <v>3.3675639853609973</v>
      </c>
      <c r="R231" s="81">
        <v>0</v>
      </c>
      <c r="S231" s="81">
        <v>5.0805774117953355</v>
      </c>
      <c r="T231" s="82"/>
      <c r="U231" s="81">
        <v>4739926</v>
      </c>
      <c r="V231" s="81">
        <v>1494</v>
      </c>
      <c r="W231" s="81">
        <v>200</v>
      </c>
      <c r="X231" s="81">
        <v>14154</v>
      </c>
      <c r="Y231" s="81">
        <v>22656</v>
      </c>
      <c r="Z231" s="81">
        <v>30251</v>
      </c>
      <c r="AA231" s="81">
        <v>10178</v>
      </c>
      <c r="AB231" s="81">
        <v>49305</v>
      </c>
      <c r="AC231" s="81">
        <v>0</v>
      </c>
      <c r="AD231" s="81">
        <v>5.0805774117953364</v>
      </c>
      <c r="AE231" s="82"/>
      <c r="AF231" s="81">
        <v>40097136.50933665</v>
      </c>
      <c r="AG231" s="81">
        <v>3364543.3221513112</v>
      </c>
      <c r="AH231" s="81">
        <v>1663116.2768999981</v>
      </c>
      <c r="AI231" s="81">
        <v>83625900.003921852</v>
      </c>
      <c r="AJ231" s="81">
        <v>106352511.1749219</v>
      </c>
      <c r="AK231" s="81">
        <v>0</v>
      </c>
      <c r="AL231" s="81">
        <v>0</v>
      </c>
      <c r="AM231" s="81">
        <v>6772874.1256595319</v>
      </c>
      <c r="AN231" s="81">
        <v>0</v>
      </c>
      <c r="AO231" s="81">
        <v>0</v>
      </c>
      <c r="AP231" s="82"/>
      <c r="AQ231" s="81">
        <v>2061</v>
      </c>
      <c r="AR231" s="81">
        <v>544</v>
      </c>
      <c r="AS231" s="81">
        <v>2</v>
      </c>
      <c r="AT231" s="81">
        <v>0</v>
      </c>
      <c r="AU231" s="81">
        <v>0</v>
      </c>
      <c r="AV231" s="81">
        <v>0</v>
      </c>
      <c r="AW231" s="81" t="s">
        <v>564</v>
      </c>
      <c r="AX231" s="82"/>
      <c r="AY231" s="81">
        <v>9444.6329999999998</v>
      </c>
      <c r="AZ231" s="81">
        <v>74950.200000000012</v>
      </c>
      <c r="BA231" s="81">
        <v>6919</v>
      </c>
      <c r="BB231" s="81">
        <v>0</v>
      </c>
      <c r="BC231" s="81">
        <v>0</v>
      </c>
      <c r="BD231" s="81">
        <v>0</v>
      </c>
      <c r="BE231" s="81" t="s">
        <v>564</v>
      </c>
      <c r="BF231" s="82"/>
      <c r="BG231" s="81">
        <v>0</v>
      </c>
      <c r="BH231" s="81">
        <v>0</v>
      </c>
      <c r="BI231" s="81">
        <v>13.051</v>
      </c>
      <c r="BJ231" s="81">
        <v>0</v>
      </c>
      <c r="BK231" s="81">
        <v>2.7930000000000001</v>
      </c>
      <c r="BL231" s="81">
        <v>0</v>
      </c>
      <c r="BM231" s="82"/>
      <c r="BN231" s="81">
        <v>0</v>
      </c>
      <c r="BO231" s="81">
        <v>0</v>
      </c>
      <c r="BP231" s="81">
        <v>3</v>
      </c>
      <c r="BQ231" s="81">
        <v>0</v>
      </c>
      <c r="BR231" s="81">
        <v>1</v>
      </c>
      <c r="BS231" s="81">
        <v>0</v>
      </c>
      <c r="BT231"/>
      <c r="BU231" s="80">
        <v>15.843999999999999</v>
      </c>
      <c r="BV231" s="80">
        <v>0</v>
      </c>
      <c r="BW231" s="80">
        <v>0</v>
      </c>
      <c r="BX231" s="80">
        <v>0</v>
      </c>
      <c r="BY231" s="80">
        <v>0</v>
      </c>
      <c r="BZ231" s="80">
        <v>0</v>
      </c>
      <c r="CA231" s="80">
        <v>0</v>
      </c>
      <c r="CB231" s="80">
        <v>0</v>
      </c>
      <c r="CC231" s="80">
        <v>0</v>
      </c>
    </row>
    <row r="232" spans="1:81">
      <c r="A232" s="80" t="s">
        <v>1930</v>
      </c>
      <c r="B232" s="80">
        <v>151</v>
      </c>
      <c r="C232" s="80">
        <v>15</v>
      </c>
      <c r="D232" s="80">
        <v>9</v>
      </c>
      <c r="E232" s="80">
        <v>2018</v>
      </c>
      <c r="F232" s="80" t="s">
        <v>93</v>
      </c>
      <c r="G232" s="80" t="s">
        <v>1915</v>
      </c>
      <c r="H232" s="80" t="s">
        <v>1916</v>
      </c>
      <c r="I232" s="177"/>
      <c r="J232" s="81">
        <v>24.683329041679617</v>
      </c>
      <c r="K232" s="81">
        <v>3.409133589564485</v>
      </c>
      <c r="L232" s="81">
        <v>7.1862074997850733</v>
      </c>
      <c r="M232" s="81">
        <v>45.259708010110025</v>
      </c>
      <c r="N232" s="81">
        <v>42.674488758747465</v>
      </c>
      <c r="O232" s="81">
        <v>49.622650791046347</v>
      </c>
      <c r="P232" s="81">
        <v>48.23860111951582</v>
      </c>
      <c r="Q232" s="81">
        <v>3.0872819699757055</v>
      </c>
      <c r="R232" s="81">
        <v>0</v>
      </c>
      <c r="S232" s="81">
        <v>4.2855639481961321</v>
      </c>
      <c r="T232" s="82"/>
      <c r="U232" s="81">
        <v>5087239</v>
      </c>
      <c r="V232" s="81">
        <v>1494</v>
      </c>
      <c r="W232" s="81">
        <v>200</v>
      </c>
      <c r="X232" s="81">
        <v>14154</v>
      </c>
      <c r="Y232" s="81">
        <v>22628</v>
      </c>
      <c r="Z232" s="81">
        <v>30237</v>
      </c>
      <c r="AA232" s="81">
        <v>10092</v>
      </c>
      <c r="AB232" s="81">
        <v>48711</v>
      </c>
      <c r="AC232" s="81">
        <v>0</v>
      </c>
      <c r="AD232" s="81">
        <v>4.2855639481961321</v>
      </c>
      <c r="AE232" s="82"/>
      <c r="AF232" s="81">
        <v>43870635.560763977</v>
      </c>
      <c r="AG232" s="81">
        <v>3084479.1160679231</v>
      </c>
      <c r="AH232" s="81">
        <v>1476086.798323984</v>
      </c>
      <c r="AI232" s="81">
        <v>80038265.237525284</v>
      </c>
      <c r="AJ232" s="81">
        <v>101342770.54319289</v>
      </c>
      <c r="AK232" s="81">
        <v>0</v>
      </c>
      <c r="AL232" s="81">
        <v>0</v>
      </c>
      <c r="AM232" s="81">
        <v>6705123.253875128</v>
      </c>
      <c r="AN232" s="81">
        <v>0</v>
      </c>
      <c r="AO232" s="81">
        <v>0</v>
      </c>
      <c r="AP232" s="82"/>
      <c r="AQ232" s="81">
        <v>2141</v>
      </c>
      <c r="AR232" s="81">
        <v>601</v>
      </c>
      <c r="AS232" s="81">
        <v>3</v>
      </c>
      <c r="AT232" s="81">
        <v>1</v>
      </c>
      <c r="AU232" s="81">
        <v>0</v>
      </c>
      <c r="AV232" s="81">
        <v>0</v>
      </c>
      <c r="AW232" s="81" t="s">
        <v>564</v>
      </c>
      <c r="AX232" s="82"/>
      <c r="AY232" s="81">
        <v>9917.3729999999978</v>
      </c>
      <c r="AZ232" s="81">
        <v>81039</v>
      </c>
      <c r="BA232" s="81">
        <v>6938</v>
      </c>
      <c r="BB232" s="81">
        <v>45</v>
      </c>
      <c r="BC232" s="81">
        <v>0</v>
      </c>
      <c r="BD232" s="81">
        <v>0</v>
      </c>
      <c r="BE232" s="81" t="s">
        <v>564</v>
      </c>
      <c r="BF232" s="82"/>
      <c r="BG232" s="81">
        <v>0</v>
      </c>
      <c r="BH232" s="81">
        <v>0</v>
      </c>
      <c r="BI232" s="81">
        <v>7.5949999999999998</v>
      </c>
      <c r="BJ232" s="81">
        <v>0</v>
      </c>
      <c r="BK232" s="81">
        <v>2.6819999999999999</v>
      </c>
      <c r="BL232" s="81">
        <v>0</v>
      </c>
      <c r="BM232" s="82"/>
      <c r="BN232" s="81">
        <v>0</v>
      </c>
      <c r="BO232" s="81">
        <v>0</v>
      </c>
      <c r="BP232" s="81">
        <v>2</v>
      </c>
      <c r="BQ232" s="81">
        <v>0</v>
      </c>
      <c r="BR232" s="81">
        <v>1</v>
      </c>
      <c r="BS232" s="81">
        <v>0</v>
      </c>
      <c r="BT232"/>
      <c r="BU232" s="80">
        <v>10.276999999999999</v>
      </c>
      <c r="BV232" s="80">
        <v>0</v>
      </c>
      <c r="BW232" s="80">
        <v>0</v>
      </c>
      <c r="BX232" s="80">
        <v>0</v>
      </c>
      <c r="BY232" s="80">
        <v>0</v>
      </c>
      <c r="BZ232" s="80">
        <v>0</v>
      </c>
      <c r="CA232" s="80">
        <v>0</v>
      </c>
      <c r="CB232" s="80">
        <v>0</v>
      </c>
      <c r="CC232" s="80">
        <v>0</v>
      </c>
    </row>
    <row r="233" spans="1:81">
      <c r="A233" s="80" t="s">
        <v>1931</v>
      </c>
      <c r="B233" s="80">
        <v>152</v>
      </c>
      <c r="C233" s="80">
        <v>16</v>
      </c>
      <c r="D233" s="80">
        <v>9</v>
      </c>
      <c r="E233" s="80">
        <v>2019</v>
      </c>
      <c r="F233" s="80" t="s">
        <v>73</v>
      </c>
      <c r="G233" s="80" t="s">
        <v>1915</v>
      </c>
      <c r="H233" s="80" t="s">
        <v>1916</v>
      </c>
      <c r="I233" s="177"/>
      <c r="J233" s="81">
        <v>26.143655268255685</v>
      </c>
      <c r="K233" s="81">
        <v>3.2576458570214641</v>
      </c>
      <c r="L233" s="81">
        <v>7.3399264406805775</v>
      </c>
      <c r="M233" s="81">
        <v>48.869709918658906</v>
      </c>
      <c r="N233" s="81">
        <v>47.049155302811961</v>
      </c>
      <c r="O233" s="81">
        <v>48.223155981637476</v>
      </c>
      <c r="P233" s="81">
        <v>47.210559300466976</v>
      </c>
      <c r="Q233" s="81">
        <v>2.9767086081991474</v>
      </c>
      <c r="R233" s="81">
        <v>0</v>
      </c>
      <c r="S233" s="81">
        <v>4.4812565473705002</v>
      </c>
      <c r="T233" s="82"/>
      <c r="U233" s="81">
        <v>5062167</v>
      </c>
      <c r="V233" s="81">
        <v>1494</v>
      </c>
      <c r="W233" s="81">
        <v>200</v>
      </c>
      <c r="X233" s="81">
        <v>14154</v>
      </c>
      <c r="Y233" s="81">
        <v>22663</v>
      </c>
      <c r="Z233" s="81">
        <v>30191</v>
      </c>
      <c r="AA233" s="81">
        <v>9803</v>
      </c>
      <c r="AB233" s="81">
        <v>48238</v>
      </c>
      <c r="AC233" s="81">
        <v>0</v>
      </c>
      <c r="AD233" s="81">
        <v>4.4812565473705002</v>
      </c>
      <c r="AE233" s="82"/>
      <c r="AF233" s="81">
        <v>45354863.807109527</v>
      </c>
      <c r="AG233" s="81">
        <v>3007510.2923782528</v>
      </c>
      <c r="AH233" s="81">
        <v>1707379.976637461</v>
      </c>
      <c r="AI233" s="81">
        <v>80862720.344929546</v>
      </c>
      <c r="AJ233" s="81">
        <v>102383484.57716703</v>
      </c>
      <c r="AK233" s="81">
        <v>0</v>
      </c>
      <c r="AL233" s="81">
        <v>0</v>
      </c>
      <c r="AM233" s="81">
        <v>6569652.4645304214</v>
      </c>
      <c r="AN233" s="81">
        <v>0</v>
      </c>
      <c r="AO233" s="81">
        <v>0</v>
      </c>
      <c r="AP233" s="82"/>
      <c r="AQ233" s="81">
        <v>2235</v>
      </c>
      <c r="AR233" s="81">
        <v>638</v>
      </c>
      <c r="AS233" s="81">
        <v>3</v>
      </c>
      <c r="AT233" s="81">
        <v>1</v>
      </c>
      <c r="AU233" s="81">
        <v>0</v>
      </c>
      <c r="AV233" s="81">
        <v>0</v>
      </c>
      <c r="AW233" s="81" t="s">
        <v>564</v>
      </c>
      <c r="AX233" s="82"/>
      <c r="AY233" s="81">
        <v>10452.583000000001</v>
      </c>
      <c r="AZ233" s="81">
        <v>85680.2</v>
      </c>
      <c r="BA233" s="81">
        <v>6938.2</v>
      </c>
      <c r="BB233" s="81">
        <v>44.5</v>
      </c>
      <c r="BC233" s="81">
        <v>0</v>
      </c>
      <c r="BD233" s="81">
        <v>0</v>
      </c>
      <c r="BE233" s="81" t="s">
        <v>564</v>
      </c>
      <c r="BF233" s="82"/>
      <c r="BG233" s="81">
        <v>0</v>
      </c>
      <c r="BH233" s="81">
        <v>0</v>
      </c>
      <c r="BI233" s="81">
        <v>11.286</v>
      </c>
      <c r="BJ233" s="81">
        <v>0</v>
      </c>
      <c r="BK233" s="81">
        <v>1.778</v>
      </c>
      <c r="BL233" s="81">
        <v>0</v>
      </c>
      <c r="BM233" s="82"/>
      <c r="BN233" s="81">
        <v>0</v>
      </c>
      <c r="BO233" s="81">
        <v>0</v>
      </c>
      <c r="BP233" s="81">
        <v>3</v>
      </c>
      <c r="BQ233" s="81">
        <v>0</v>
      </c>
      <c r="BR233" s="81">
        <v>1</v>
      </c>
      <c r="BS233" s="81">
        <v>0</v>
      </c>
      <c r="BT233"/>
      <c r="BU233" s="80">
        <v>13.064</v>
      </c>
      <c r="BV233" s="80">
        <v>0</v>
      </c>
      <c r="BW233" s="80">
        <v>0</v>
      </c>
      <c r="BX233" s="80">
        <v>0</v>
      </c>
      <c r="BY233" s="80">
        <v>0</v>
      </c>
      <c r="BZ233" s="80">
        <v>0</v>
      </c>
      <c r="CA233" s="80">
        <v>0</v>
      </c>
      <c r="CB233" s="80">
        <v>0</v>
      </c>
      <c r="CC233" s="80">
        <v>0</v>
      </c>
    </row>
    <row r="234" spans="1:81">
      <c r="A234" s="80" t="s">
        <v>1932</v>
      </c>
      <c r="B234" s="80">
        <v>153</v>
      </c>
      <c r="C234" s="80">
        <v>17</v>
      </c>
      <c r="D234" s="80">
        <v>9</v>
      </c>
      <c r="E234" s="80">
        <v>2020</v>
      </c>
      <c r="F234" s="80" t="s">
        <v>218</v>
      </c>
      <c r="G234" s="80" t="s">
        <v>1915</v>
      </c>
      <c r="H234" s="80" t="s">
        <v>1916</v>
      </c>
      <c r="I234" s="177"/>
      <c r="J234" s="81">
        <v>24.434415143574789</v>
      </c>
      <c r="K234" s="81">
        <v>3.5598391945381809</v>
      </c>
      <c r="L234" s="81">
        <v>14.84127404746638</v>
      </c>
      <c r="M234" s="81">
        <v>48.656610655233827</v>
      </c>
      <c r="N234" s="81">
        <v>45.900085469026934</v>
      </c>
      <c r="O234" s="81">
        <v>42.439231863436966</v>
      </c>
      <c r="P234" s="81">
        <v>44.28153441230306</v>
      </c>
      <c r="Q234" s="81">
        <v>2.8173192760450747</v>
      </c>
      <c r="R234" s="81">
        <v>0</v>
      </c>
      <c r="S234" s="81">
        <v>6.2735902760421682</v>
      </c>
      <c r="T234" s="82"/>
      <c r="U234" s="81">
        <v>4848827</v>
      </c>
      <c r="V234" s="81">
        <v>1448</v>
      </c>
      <c r="W234" s="81">
        <v>353</v>
      </c>
      <c r="X234" s="81">
        <v>14406</v>
      </c>
      <c r="Y234" s="81">
        <v>22660</v>
      </c>
      <c r="Z234" s="81">
        <v>30326</v>
      </c>
      <c r="AA234" s="81">
        <v>9990</v>
      </c>
      <c r="AB234" s="81">
        <v>47781</v>
      </c>
      <c r="AC234" s="81">
        <v>0</v>
      </c>
      <c r="AD234" s="81">
        <v>6.2735902760421682</v>
      </c>
      <c r="AE234" s="82"/>
      <c r="AF234" s="81">
        <v>40987229.317641951</v>
      </c>
      <c r="AG234" s="81">
        <v>3054418.8149220222</v>
      </c>
      <c r="AH234" s="81">
        <v>3999716.358830892</v>
      </c>
      <c r="AI234" s="81">
        <v>77553620.10412553</v>
      </c>
      <c r="AJ234" s="81">
        <v>94404833.920565441</v>
      </c>
      <c r="AK234" s="81"/>
      <c r="AL234" s="81"/>
      <c r="AM234" s="81">
        <v>6235951.3579821289</v>
      </c>
      <c r="AN234" s="81"/>
      <c r="AO234" s="81"/>
      <c r="AP234" s="82"/>
      <c r="AQ234" s="81">
        <v>2319</v>
      </c>
      <c r="AR234" s="81">
        <v>692</v>
      </c>
      <c r="AS234" s="81">
        <v>4</v>
      </c>
      <c r="AT234" s="81">
        <v>1</v>
      </c>
      <c r="AU234" s="81">
        <v>0</v>
      </c>
      <c r="AV234" s="81">
        <v>0</v>
      </c>
      <c r="AW234" s="81">
        <v>4</v>
      </c>
      <c r="AX234" s="82"/>
      <c r="AY234" s="81">
        <v>10879.12299999999</v>
      </c>
      <c r="AZ234" s="81">
        <v>91076.999999999971</v>
      </c>
      <c r="BA234" s="81">
        <v>12938.2</v>
      </c>
      <c r="BB234" s="81">
        <v>44.5</v>
      </c>
      <c r="BC234" s="81">
        <v>0</v>
      </c>
      <c r="BD234" s="81">
        <v>0</v>
      </c>
      <c r="BE234" s="81">
        <v>12938.2</v>
      </c>
      <c r="BF234" s="82"/>
      <c r="BG234" s="81">
        <v>0</v>
      </c>
      <c r="BH234" s="81">
        <v>0</v>
      </c>
      <c r="BI234" s="81">
        <v>14.065</v>
      </c>
      <c r="BJ234" s="81">
        <v>0</v>
      </c>
      <c r="BK234" s="81">
        <v>1.9530000000000001</v>
      </c>
      <c r="BL234" s="81">
        <v>0</v>
      </c>
      <c r="BM234" s="82"/>
      <c r="BN234" s="81">
        <v>0</v>
      </c>
      <c r="BO234" s="81">
        <v>0</v>
      </c>
      <c r="BP234" s="81">
        <v>4</v>
      </c>
      <c r="BQ234" s="81">
        <v>0</v>
      </c>
      <c r="BR234" s="81">
        <v>1</v>
      </c>
      <c r="BS234" s="81">
        <v>0</v>
      </c>
      <c r="BT234"/>
      <c r="BU234" s="80">
        <v>16.018000000000001</v>
      </c>
      <c r="BV234" s="80">
        <v>0</v>
      </c>
      <c r="BW234" s="80">
        <v>0</v>
      </c>
      <c r="BX234" s="80">
        <v>0</v>
      </c>
      <c r="BY234" s="80">
        <v>0</v>
      </c>
      <c r="BZ234" s="80">
        <v>0</v>
      </c>
      <c r="CA234" s="80">
        <v>0</v>
      </c>
      <c r="CB234" s="80">
        <v>0</v>
      </c>
      <c r="CC234" s="80">
        <v>0</v>
      </c>
    </row>
    <row r="235" spans="1:81">
      <c r="A235" s="80" t="s">
        <v>1933</v>
      </c>
      <c r="B235" s="80">
        <v>153</v>
      </c>
      <c r="C235" s="80">
        <v>18</v>
      </c>
      <c r="D235" s="80">
        <v>9</v>
      </c>
      <c r="E235" s="80">
        <v>2021</v>
      </c>
      <c r="F235" s="80" t="s">
        <v>75</v>
      </c>
      <c r="G235" s="174" t="s">
        <v>1915</v>
      </c>
      <c r="H235" s="80" t="s">
        <v>1916</v>
      </c>
      <c r="I235" s="177"/>
      <c r="J235" s="81">
        <v>19.365226025176284</v>
      </c>
      <c r="K235" s="81">
        <v>3.6125881106709072</v>
      </c>
      <c r="L235" s="81">
        <v>12.98817264567106</v>
      </c>
      <c r="M235" s="81">
        <v>45.553892445252508</v>
      </c>
      <c r="N235" s="81">
        <v>38.188278499354197</v>
      </c>
      <c r="O235" s="81">
        <v>41.295916903686674</v>
      </c>
      <c r="P235" s="81">
        <v>45.389285031041226</v>
      </c>
      <c r="Q235" s="81">
        <v>2.8314977063093947</v>
      </c>
      <c r="R235" s="81">
        <v>0</v>
      </c>
      <c r="S235" s="81">
        <v>5.244724319772069</v>
      </c>
      <c r="T235" s="82"/>
      <c r="U235" s="81">
        <v>4988898</v>
      </c>
      <c r="V235" s="81">
        <v>1448</v>
      </c>
      <c r="W235" s="81">
        <v>353</v>
      </c>
      <c r="X235" s="81">
        <v>14406</v>
      </c>
      <c r="Y235" s="81">
        <v>22664</v>
      </c>
      <c r="Z235" s="81">
        <v>30385</v>
      </c>
      <c r="AA235" s="81">
        <v>9986</v>
      </c>
      <c r="AB235" s="81">
        <v>47452</v>
      </c>
      <c r="AC235" s="81">
        <v>0</v>
      </c>
      <c r="AD235" s="81">
        <v>5.244724319772069</v>
      </c>
      <c r="AE235" s="82"/>
      <c r="AF235" s="81">
        <v>37117157.445115641</v>
      </c>
      <c r="AG235" s="81">
        <v>3098665.4195567528</v>
      </c>
      <c r="AH235" s="81">
        <v>3690685.2463960508</v>
      </c>
      <c r="AI235" s="81">
        <v>86491514.339249521</v>
      </c>
      <c r="AJ235" s="81">
        <v>95939424.156549752</v>
      </c>
      <c r="AK235" s="81">
        <v>0</v>
      </c>
      <c r="AL235" s="81">
        <v>0</v>
      </c>
      <c r="AM235" s="81">
        <v>6228734.0042558648</v>
      </c>
      <c r="AN235" s="81">
        <v>0</v>
      </c>
      <c r="AO235" s="81">
        <v>0</v>
      </c>
      <c r="AP235" s="82"/>
      <c r="AQ235" s="81">
        <v>2398</v>
      </c>
      <c r="AR235" s="81">
        <v>729</v>
      </c>
      <c r="AS235" s="81">
        <v>4</v>
      </c>
      <c r="AT235" s="81">
        <v>1</v>
      </c>
      <c r="AU235" s="81">
        <v>0</v>
      </c>
      <c r="AV235" s="81">
        <v>0</v>
      </c>
      <c r="AW235" s="81"/>
      <c r="AX235" s="82"/>
      <c r="AY235" s="81">
        <v>11378.21299999998</v>
      </c>
      <c r="AZ235" s="81">
        <v>93269.499999999956</v>
      </c>
      <c r="BA235" s="81">
        <v>12938.2</v>
      </c>
      <c r="BB235" s="81">
        <v>44.5</v>
      </c>
      <c r="BC235" s="81">
        <v>0</v>
      </c>
      <c r="BD235" s="81">
        <v>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1934</v>
      </c>
      <c r="B236" s="80">
        <v>153</v>
      </c>
      <c r="C236" s="80">
        <v>19</v>
      </c>
      <c r="D236" s="80">
        <v>9</v>
      </c>
      <c r="E236" s="80">
        <v>2022</v>
      </c>
      <c r="F236" s="80" t="s">
        <v>568</v>
      </c>
      <c r="G236" s="174" t="s">
        <v>1915</v>
      </c>
      <c r="H236" s="80" t="s">
        <v>1916</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2501</v>
      </c>
      <c r="AR236" s="81">
        <v>740</v>
      </c>
      <c r="AS236" s="81">
        <v>4</v>
      </c>
      <c r="AT236" s="81">
        <v>1</v>
      </c>
      <c r="AU236" s="81">
        <v>0</v>
      </c>
      <c r="AV236" s="81">
        <v>0</v>
      </c>
      <c r="AW236" s="81"/>
      <c r="AX236" s="82"/>
      <c r="AY236" s="81">
        <v>12014.41299999997</v>
      </c>
      <c r="AZ236" s="81">
        <v>94931.999999999956</v>
      </c>
      <c r="BA236" s="81">
        <v>12938.2</v>
      </c>
      <c r="BB236" s="81">
        <v>44.5</v>
      </c>
      <c r="BC236" s="81">
        <v>0</v>
      </c>
      <c r="BD236" s="81">
        <v>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1935</v>
      </c>
      <c r="B237" s="80">
        <v>69</v>
      </c>
      <c r="C237" s="80">
        <v>1</v>
      </c>
      <c r="D237" s="80">
        <v>5</v>
      </c>
      <c r="E237" s="80">
        <v>1990</v>
      </c>
      <c r="F237" s="80" t="s">
        <v>562</v>
      </c>
      <c r="G237" s="80" t="s">
        <v>1936</v>
      </c>
      <c r="H237" s="80" t="s">
        <v>1937</v>
      </c>
      <c r="I237" s="177"/>
      <c r="J237" s="81">
        <v>160.79356122110536</v>
      </c>
      <c r="K237" s="81">
        <v>5.5483353178501744</v>
      </c>
      <c r="L237" s="81">
        <v>0</v>
      </c>
      <c r="M237" s="81">
        <v>25.821696122858729</v>
      </c>
      <c r="N237" s="81">
        <v>24.919749427755018</v>
      </c>
      <c r="O237" s="81">
        <v>27.767263060519717</v>
      </c>
      <c r="P237" s="81">
        <v>29.179062209734631</v>
      </c>
      <c r="Q237" s="81">
        <v>2.1325889149923456</v>
      </c>
      <c r="R237" s="81">
        <v>0</v>
      </c>
      <c r="S237" s="81">
        <v>2.193733376967606</v>
      </c>
      <c r="T237" s="82"/>
      <c r="U237" s="81">
        <v>4249699</v>
      </c>
      <c r="V237" s="81">
        <v>1348</v>
      </c>
      <c r="W237" s="81">
        <v>0</v>
      </c>
      <c r="X237" s="81">
        <v>9266</v>
      </c>
      <c r="Y237" s="81">
        <v>10926</v>
      </c>
      <c r="Z237" s="81">
        <v>11421</v>
      </c>
      <c r="AA237" s="81">
        <v>7085</v>
      </c>
      <c r="AB237" s="81">
        <v>34626</v>
      </c>
      <c r="AC237" s="81">
        <v>0</v>
      </c>
      <c r="AD237" s="81">
        <v>2.193733376967606</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1938</v>
      </c>
      <c r="B238" s="80">
        <v>70</v>
      </c>
      <c r="C238" s="80">
        <v>2</v>
      </c>
      <c r="D238" s="80">
        <v>5</v>
      </c>
      <c r="E238" s="80">
        <v>2005</v>
      </c>
      <c r="F238" s="80" t="s">
        <v>565</v>
      </c>
      <c r="G238" s="80" t="s">
        <v>1936</v>
      </c>
      <c r="H238" s="80" t="s">
        <v>1937</v>
      </c>
      <c r="I238" s="177"/>
      <c r="J238" s="81">
        <v>53.074875397354447</v>
      </c>
      <c r="K238" s="81">
        <v>2.3997344114848635</v>
      </c>
      <c r="L238" s="81">
        <v>0.93166090324177364</v>
      </c>
      <c r="M238" s="81">
        <v>47.576099482883386</v>
      </c>
      <c r="N238" s="81">
        <v>43.785883737826452</v>
      </c>
      <c r="O238" s="81">
        <v>41.366395380637293</v>
      </c>
      <c r="P238" s="81">
        <v>30.604446109896266</v>
      </c>
      <c r="Q238" s="81">
        <v>2.4323565522637445</v>
      </c>
      <c r="R238" s="81">
        <v>0</v>
      </c>
      <c r="S238" s="81">
        <v>0</v>
      </c>
      <c r="T238" s="82"/>
      <c r="U238" s="81">
        <v>2047295</v>
      </c>
      <c r="V238" s="81">
        <v>1155</v>
      </c>
      <c r="W238" s="81">
        <v>13</v>
      </c>
      <c r="X238" s="81">
        <v>10554</v>
      </c>
      <c r="Y238" s="81">
        <v>15919</v>
      </c>
      <c r="Z238" s="81">
        <v>19689</v>
      </c>
      <c r="AA238" s="81">
        <v>6086</v>
      </c>
      <c r="AB238" s="81">
        <v>41286</v>
      </c>
      <c r="AC238" s="81">
        <v>0</v>
      </c>
      <c r="AD238" s="81">
        <v>0</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1939</v>
      </c>
      <c r="B239" s="80">
        <v>71</v>
      </c>
      <c r="C239" s="80">
        <v>3</v>
      </c>
      <c r="D239" s="80">
        <v>5</v>
      </c>
      <c r="E239" s="80">
        <v>2006</v>
      </c>
      <c r="F239" s="80" t="s">
        <v>566</v>
      </c>
      <c r="G239" s="80" t="s">
        <v>1936</v>
      </c>
      <c r="H239" s="80" t="s">
        <v>1937</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1940</v>
      </c>
      <c r="B240" s="80">
        <v>72</v>
      </c>
      <c r="C240" s="80">
        <v>4</v>
      </c>
      <c r="D240" s="80">
        <v>5</v>
      </c>
      <c r="E240" s="80">
        <v>2007</v>
      </c>
      <c r="F240" s="80" t="s">
        <v>567</v>
      </c>
      <c r="G240" s="80" t="s">
        <v>1936</v>
      </c>
      <c r="H240" s="80" t="s">
        <v>1937</v>
      </c>
      <c r="I240" s="177"/>
      <c r="J240" s="81">
        <v>56.329713315944652</v>
      </c>
      <c r="K240" s="81">
        <v>2.2500890812795427</v>
      </c>
      <c r="L240" s="81">
        <v>0.42665309093097936</v>
      </c>
      <c r="M240" s="81">
        <v>43.333823553103286</v>
      </c>
      <c r="N240" s="81">
        <v>45.013743527316294</v>
      </c>
      <c r="O240" s="81">
        <v>40.916242507549669</v>
      </c>
      <c r="P240" s="81">
        <v>31.338599155549836</v>
      </c>
      <c r="Q240" s="81">
        <v>2.6212979101559397</v>
      </c>
      <c r="R240" s="81">
        <v>0</v>
      </c>
      <c r="S240" s="81">
        <v>0</v>
      </c>
      <c r="T240" s="82"/>
      <c r="U240" s="81">
        <v>2406572</v>
      </c>
      <c r="V240" s="81">
        <v>1007</v>
      </c>
      <c r="W240" s="81">
        <v>6</v>
      </c>
      <c r="X240" s="81">
        <v>11451</v>
      </c>
      <c r="Y240" s="81">
        <v>16577</v>
      </c>
      <c r="Z240" s="81">
        <v>20245</v>
      </c>
      <c r="AA240" s="81">
        <v>6137</v>
      </c>
      <c r="AB240" s="81">
        <v>42140</v>
      </c>
      <c r="AC240" s="81">
        <v>0</v>
      </c>
      <c r="AD240" s="81">
        <v>0</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1941</v>
      </c>
      <c r="B241" s="80">
        <v>73</v>
      </c>
      <c r="C241" s="80">
        <v>5</v>
      </c>
      <c r="D241" s="80">
        <v>5</v>
      </c>
      <c r="E241" s="80">
        <v>2008</v>
      </c>
      <c r="F241" s="80" t="s">
        <v>84</v>
      </c>
      <c r="G241" s="80" t="s">
        <v>1936</v>
      </c>
      <c r="H241" s="80" t="s">
        <v>1937</v>
      </c>
      <c r="I241" s="177"/>
      <c r="J241" s="81">
        <v>50.572360708741172</v>
      </c>
      <c r="K241" s="81">
        <v>1.7573641372546964</v>
      </c>
      <c r="L241" s="81">
        <v>0.37045942053060926</v>
      </c>
      <c r="M241" s="81">
        <v>45.34848586698282</v>
      </c>
      <c r="N241" s="81">
        <v>42.957520451667612</v>
      </c>
      <c r="O241" s="81">
        <v>40.313763838908137</v>
      </c>
      <c r="P241" s="81">
        <v>30.57858736798876</v>
      </c>
      <c r="Q241" s="81">
        <v>2.6175983508492697</v>
      </c>
      <c r="R241" s="81">
        <v>0</v>
      </c>
      <c r="S241" s="81">
        <v>0</v>
      </c>
      <c r="T241" s="82"/>
      <c r="U241" s="81">
        <v>2231774</v>
      </c>
      <c r="V241" s="81">
        <v>1007</v>
      </c>
      <c r="W241" s="81">
        <v>6</v>
      </c>
      <c r="X241" s="81">
        <v>11451</v>
      </c>
      <c r="Y241" s="81">
        <v>16901</v>
      </c>
      <c r="Z241" s="81">
        <v>20647</v>
      </c>
      <c r="AA241" s="81">
        <v>5995</v>
      </c>
      <c r="AB241" s="81">
        <v>42772</v>
      </c>
      <c r="AC241" s="81">
        <v>0</v>
      </c>
      <c r="AD241" s="81">
        <v>0</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1942</v>
      </c>
      <c r="B242" s="80">
        <v>74</v>
      </c>
      <c r="C242" s="80">
        <v>6</v>
      </c>
      <c r="D242" s="80">
        <v>5</v>
      </c>
      <c r="E242" s="80">
        <v>2009</v>
      </c>
      <c r="F242" s="80" t="s">
        <v>85</v>
      </c>
      <c r="G242" s="80" t="s">
        <v>1936</v>
      </c>
      <c r="H242" s="80" t="s">
        <v>1937</v>
      </c>
      <c r="I242" s="177"/>
      <c r="J242" s="81">
        <v>48.230033427908282</v>
      </c>
      <c r="K242" s="81">
        <v>1.5816218922582774</v>
      </c>
      <c r="L242" s="81">
        <v>0.46663898496012607</v>
      </c>
      <c r="M242" s="81">
        <v>48.683170982274277</v>
      </c>
      <c r="N242" s="81">
        <v>42.349131008606129</v>
      </c>
      <c r="O242" s="81">
        <v>41.501456705781784</v>
      </c>
      <c r="P242" s="81">
        <v>29.149936505449432</v>
      </c>
      <c r="Q242" s="81">
        <v>2.5075812361125562</v>
      </c>
      <c r="R242" s="81">
        <v>0</v>
      </c>
      <c r="S242" s="81">
        <v>0</v>
      </c>
      <c r="T242" s="82"/>
      <c r="U242" s="81">
        <v>2178135</v>
      </c>
      <c r="V242" s="81">
        <v>1140</v>
      </c>
      <c r="W242" s="81">
        <v>11</v>
      </c>
      <c r="X242" s="81">
        <v>12963</v>
      </c>
      <c r="Y242" s="81">
        <v>17129</v>
      </c>
      <c r="Z242" s="81">
        <v>20980</v>
      </c>
      <c r="AA242" s="81">
        <v>5867</v>
      </c>
      <c r="AB242" s="81">
        <v>43013</v>
      </c>
      <c r="AC242" s="81">
        <v>0</v>
      </c>
      <c r="AD242" s="81">
        <v>0</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0</v>
      </c>
      <c r="BJ242" s="81">
        <v>0</v>
      </c>
      <c r="BK242" s="81">
        <v>3.73</v>
      </c>
      <c r="BL242" s="81">
        <v>0</v>
      </c>
      <c r="BM242" s="82"/>
      <c r="BN242" s="81">
        <v>0</v>
      </c>
      <c r="BO242" s="81">
        <v>0</v>
      </c>
      <c r="BP242" s="81">
        <v>0</v>
      </c>
      <c r="BQ242" s="81">
        <v>0</v>
      </c>
      <c r="BR242" s="81">
        <v>1</v>
      </c>
      <c r="BS242" s="81">
        <v>0</v>
      </c>
      <c r="BT242"/>
      <c r="BU242" s="80"/>
      <c r="BV242" s="80"/>
      <c r="BW242" s="80"/>
      <c r="BX242" s="80"/>
      <c r="BY242" s="80"/>
      <c r="BZ242" s="80"/>
      <c r="CA242" s="80"/>
      <c r="CB242" s="80"/>
      <c r="CC242" s="80"/>
    </row>
    <row r="243" spans="1:81">
      <c r="A243" s="80" t="s">
        <v>1943</v>
      </c>
      <c r="B243" s="80">
        <v>75</v>
      </c>
      <c r="C243" s="80">
        <v>7</v>
      </c>
      <c r="D243" s="80">
        <v>5</v>
      </c>
      <c r="E243" s="80">
        <v>2010</v>
      </c>
      <c r="F243" s="80" t="s">
        <v>86</v>
      </c>
      <c r="G243" s="80" t="s">
        <v>1936</v>
      </c>
      <c r="H243" s="80" t="s">
        <v>1937</v>
      </c>
      <c r="I243" s="177"/>
      <c r="J243" s="81">
        <v>45.207785838113317</v>
      </c>
      <c r="K243" s="81">
        <v>1.7722149100815892</v>
      </c>
      <c r="L243" s="81">
        <v>0.44092878898745486</v>
      </c>
      <c r="M243" s="81">
        <v>51.206449071961259</v>
      </c>
      <c r="N243" s="81">
        <v>44.265764592035495</v>
      </c>
      <c r="O243" s="81">
        <v>42.018337678139055</v>
      </c>
      <c r="P243" s="81">
        <v>29.550055344779352</v>
      </c>
      <c r="Q243" s="81">
        <v>2.6717228467406273</v>
      </c>
      <c r="R243" s="81">
        <v>0</v>
      </c>
      <c r="S243" s="81">
        <v>0</v>
      </c>
      <c r="T243" s="82"/>
      <c r="U243" s="81">
        <v>1884722</v>
      </c>
      <c r="V243" s="81">
        <v>1140</v>
      </c>
      <c r="W243" s="81">
        <v>11</v>
      </c>
      <c r="X243" s="81">
        <v>12963</v>
      </c>
      <c r="Y243" s="81">
        <v>17659</v>
      </c>
      <c r="Z243" s="81">
        <v>21340</v>
      </c>
      <c r="AA243" s="81">
        <v>5799</v>
      </c>
      <c r="AB243" s="81">
        <v>43913</v>
      </c>
      <c r="AC243" s="81">
        <v>0</v>
      </c>
      <c r="AD243" s="81">
        <v>0</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0</v>
      </c>
      <c r="BJ243" s="81">
        <v>0</v>
      </c>
      <c r="BK243" s="81">
        <v>2.778</v>
      </c>
      <c r="BL243" s="81">
        <v>0</v>
      </c>
      <c r="BM243" s="82"/>
      <c r="BN243" s="81">
        <v>0</v>
      </c>
      <c r="BO243" s="81">
        <v>0</v>
      </c>
      <c r="BP243" s="81">
        <v>0</v>
      </c>
      <c r="BQ243" s="81">
        <v>0</v>
      </c>
      <c r="BR243" s="81">
        <v>1</v>
      </c>
      <c r="BS243" s="81">
        <v>0</v>
      </c>
      <c r="BT243"/>
      <c r="BU243" s="80">
        <v>2.778</v>
      </c>
      <c r="BV243" s="80">
        <v>0</v>
      </c>
      <c r="BW243" s="80">
        <v>0</v>
      </c>
      <c r="BX243" s="80">
        <v>0</v>
      </c>
      <c r="BY243" s="80">
        <v>0</v>
      </c>
      <c r="BZ243" s="80">
        <v>0</v>
      </c>
      <c r="CA243" s="80">
        <v>0</v>
      </c>
      <c r="CB243" s="80">
        <v>0</v>
      </c>
      <c r="CC243" s="80">
        <v>0</v>
      </c>
    </row>
    <row r="244" spans="1:81">
      <c r="A244" s="80" t="s">
        <v>1944</v>
      </c>
      <c r="B244" s="80">
        <v>76</v>
      </c>
      <c r="C244" s="80">
        <v>8</v>
      </c>
      <c r="D244" s="80">
        <v>5</v>
      </c>
      <c r="E244" s="80">
        <v>2011</v>
      </c>
      <c r="F244" s="80" t="s">
        <v>87</v>
      </c>
      <c r="G244" s="80" t="s">
        <v>1936</v>
      </c>
      <c r="H244" s="80" t="s">
        <v>1937</v>
      </c>
      <c r="I244" s="177"/>
      <c r="J244" s="81">
        <v>55.124408639197043</v>
      </c>
      <c r="K244" s="81">
        <v>2.8728006563280108</v>
      </c>
      <c r="L244" s="81">
        <v>0.49585211487304648</v>
      </c>
      <c r="M244" s="81">
        <v>61.965514779091656</v>
      </c>
      <c r="N244" s="81">
        <v>55.329475551986512</v>
      </c>
      <c r="O244" s="81">
        <v>41.473709149843486</v>
      </c>
      <c r="P244" s="81">
        <v>28.057753931314426</v>
      </c>
      <c r="Q244" s="81">
        <v>3.1401287391775567</v>
      </c>
      <c r="R244" s="81">
        <v>0</v>
      </c>
      <c r="S244" s="81">
        <v>0</v>
      </c>
      <c r="T244" s="82"/>
      <c r="U244" s="81">
        <v>2170075</v>
      </c>
      <c r="V244" s="81">
        <v>1140</v>
      </c>
      <c r="W244" s="81">
        <v>11</v>
      </c>
      <c r="X244" s="81">
        <v>12963</v>
      </c>
      <c r="Y244" s="81">
        <v>18090</v>
      </c>
      <c r="Z244" s="81">
        <v>21521</v>
      </c>
      <c r="AA244" s="81">
        <v>5670</v>
      </c>
      <c r="AB244" s="81">
        <v>44745</v>
      </c>
      <c r="AC244" s="81">
        <v>0</v>
      </c>
      <c r="AD244" s="81">
        <v>0</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0</v>
      </c>
      <c r="BJ244" s="81">
        <v>0</v>
      </c>
      <c r="BK244" s="81">
        <v>2.5009999999999999</v>
      </c>
      <c r="BL244" s="81">
        <v>0</v>
      </c>
      <c r="BM244" s="82"/>
      <c r="BN244" s="81">
        <v>0</v>
      </c>
      <c r="BO244" s="81">
        <v>0</v>
      </c>
      <c r="BP244" s="81">
        <v>0</v>
      </c>
      <c r="BQ244" s="81">
        <v>0</v>
      </c>
      <c r="BR244" s="81">
        <v>1</v>
      </c>
      <c r="BS244" s="81">
        <v>0</v>
      </c>
      <c r="BT244"/>
      <c r="BU244" s="80">
        <v>2.5009999999999999</v>
      </c>
      <c r="BV244" s="80">
        <v>0</v>
      </c>
      <c r="BW244" s="80">
        <v>0</v>
      </c>
      <c r="BX244" s="80">
        <v>0</v>
      </c>
      <c r="BY244" s="80">
        <v>0</v>
      </c>
      <c r="BZ244" s="80">
        <v>0</v>
      </c>
      <c r="CA244" s="80">
        <v>0</v>
      </c>
      <c r="CB244" s="80">
        <v>0</v>
      </c>
      <c r="CC244" s="80">
        <v>0</v>
      </c>
    </row>
    <row r="245" spans="1:81">
      <c r="A245" s="80" t="s">
        <v>1945</v>
      </c>
      <c r="B245" s="80">
        <v>77</v>
      </c>
      <c r="C245" s="80">
        <v>9</v>
      </c>
      <c r="D245" s="80">
        <v>5</v>
      </c>
      <c r="E245" s="80">
        <v>2012</v>
      </c>
      <c r="F245" s="80" t="s">
        <v>88</v>
      </c>
      <c r="G245" s="80" t="s">
        <v>1936</v>
      </c>
      <c r="H245" s="80" t="s">
        <v>1937</v>
      </c>
      <c r="I245" s="177"/>
      <c r="J245" s="81">
        <v>56.588925402654446</v>
      </c>
      <c r="K245" s="81">
        <v>2.6836283983237297</v>
      </c>
      <c r="L245" s="81">
        <v>0.50753151037286937</v>
      </c>
      <c r="M245" s="81">
        <v>68.743939941241351</v>
      </c>
      <c r="N245" s="81">
        <v>65.433614662455355</v>
      </c>
      <c r="O245" s="81">
        <v>42.005815718815803</v>
      </c>
      <c r="P245" s="81">
        <v>27.69982434059521</v>
      </c>
      <c r="Q245" s="81">
        <v>3.4692413523957906</v>
      </c>
      <c r="R245" s="81">
        <v>0</v>
      </c>
      <c r="S245" s="81">
        <v>0</v>
      </c>
      <c r="T245" s="82"/>
      <c r="U245" s="81">
        <v>2143075</v>
      </c>
      <c r="V245" s="81">
        <v>1140</v>
      </c>
      <c r="W245" s="81">
        <v>11</v>
      </c>
      <c r="X245" s="81">
        <v>12963</v>
      </c>
      <c r="Y245" s="81">
        <v>18509</v>
      </c>
      <c r="Z245" s="81">
        <v>21970</v>
      </c>
      <c r="AA245" s="81">
        <v>5566</v>
      </c>
      <c r="AB245" s="81">
        <v>45500</v>
      </c>
      <c r="AC245" s="81">
        <v>0</v>
      </c>
      <c r="AD245" s="81">
        <v>0</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0</v>
      </c>
      <c r="BJ245" s="81">
        <v>0</v>
      </c>
      <c r="BK245" s="81">
        <v>3.09</v>
      </c>
      <c r="BL245" s="81">
        <v>0</v>
      </c>
      <c r="BM245" s="82"/>
      <c r="BN245" s="81">
        <v>0</v>
      </c>
      <c r="BO245" s="81">
        <v>0</v>
      </c>
      <c r="BP245" s="81">
        <v>0</v>
      </c>
      <c r="BQ245" s="81">
        <v>0</v>
      </c>
      <c r="BR245" s="81">
        <v>1</v>
      </c>
      <c r="BS245" s="81">
        <v>0</v>
      </c>
      <c r="BT245"/>
      <c r="BU245" s="80">
        <v>3.09</v>
      </c>
      <c r="BV245" s="80">
        <v>0</v>
      </c>
      <c r="BW245" s="80">
        <v>0</v>
      </c>
      <c r="BX245" s="80">
        <v>0</v>
      </c>
      <c r="BY245" s="80">
        <v>0</v>
      </c>
      <c r="BZ245" s="80">
        <v>0</v>
      </c>
      <c r="CA245" s="80">
        <v>0</v>
      </c>
      <c r="CB245" s="80">
        <v>0</v>
      </c>
      <c r="CC245" s="80">
        <v>0</v>
      </c>
    </row>
    <row r="246" spans="1:81">
      <c r="A246" s="80" t="s">
        <v>1946</v>
      </c>
      <c r="B246" s="80">
        <v>78</v>
      </c>
      <c r="C246" s="80">
        <v>10</v>
      </c>
      <c r="D246" s="80">
        <v>5</v>
      </c>
      <c r="E246" s="80">
        <v>2013</v>
      </c>
      <c r="F246" s="80" t="s">
        <v>89</v>
      </c>
      <c r="G246" s="80" t="s">
        <v>1936</v>
      </c>
      <c r="H246" s="80" t="s">
        <v>1937</v>
      </c>
      <c r="I246" s="177"/>
      <c r="J246" s="81">
        <v>54.437179243626986</v>
      </c>
      <c r="K246" s="81">
        <v>2.2349942959439892</v>
      </c>
      <c r="L246" s="81">
        <v>0.48773371513597413</v>
      </c>
      <c r="M246" s="81">
        <v>68.107813581375126</v>
      </c>
      <c r="N246" s="81">
        <v>62.816333864958025</v>
      </c>
      <c r="O246" s="81">
        <v>41.098160249773862</v>
      </c>
      <c r="P246" s="81">
        <v>28.018994938065902</v>
      </c>
      <c r="Q246" s="81">
        <v>3.5351790543290291</v>
      </c>
      <c r="R246" s="81">
        <v>0</v>
      </c>
      <c r="S246" s="81">
        <v>0</v>
      </c>
      <c r="T246" s="82"/>
      <c r="U246" s="81">
        <v>2070746</v>
      </c>
      <c r="V246" s="81">
        <v>1140</v>
      </c>
      <c r="W246" s="81">
        <v>11</v>
      </c>
      <c r="X246" s="81">
        <v>12963</v>
      </c>
      <c r="Y246" s="81">
        <v>18646</v>
      </c>
      <c r="Z246" s="81">
        <v>22455</v>
      </c>
      <c r="AA246" s="81">
        <v>5609</v>
      </c>
      <c r="AB246" s="81">
        <v>45700</v>
      </c>
      <c r="AC246" s="81">
        <v>0</v>
      </c>
      <c r="AD246" s="81">
        <v>0</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0</v>
      </c>
      <c r="BJ246" s="81">
        <v>0</v>
      </c>
      <c r="BK246" s="81">
        <v>3.84</v>
      </c>
      <c r="BL246" s="81">
        <v>0</v>
      </c>
      <c r="BM246" s="82"/>
      <c r="BN246" s="81">
        <v>0</v>
      </c>
      <c r="BO246" s="81">
        <v>0</v>
      </c>
      <c r="BP246" s="81">
        <v>0</v>
      </c>
      <c r="BQ246" s="81">
        <v>0</v>
      </c>
      <c r="BR246" s="81">
        <v>1</v>
      </c>
      <c r="BS246" s="81">
        <v>0</v>
      </c>
      <c r="BT246"/>
      <c r="BU246" s="80">
        <v>3.84</v>
      </c>
      <c r="BV246" s="80">
        <v>0</v>
      </c>
      <c r="BW246" s="80">
        <v>0</v>
      </c>
      <c r="BX246" s="80">
        <v>0</v>
      </c>
      <c r="BY246" s="80">
        <v>0</v>
      </c>
      <c r="BZ246" s="80">
        <v>0</v>
      </c>
      <c r="CA246" s="80">
        <v>0</v>
      </c>
      <c r="CB246" s="80">
        <v>0</v>
      </c>
      <c r="CC246" s="80">
        <v>0</v>
      </c>
    </row>
    <row r="247" spans="1:81">
      <c r="A247" s="80" t="s">
        <v>1947</v>
      </c>
      <c r="B247" s="80">
        <v>79</v>
      </c>
      <c r="C247" s="80">
        <v>11</v>
      </c>
      <c r="D247" s="80">
        <v>5</v>
      </c>
      <c r="E247" s="80">
        <v>2014</v>
      </c>
      <c r="F247" s="80" t="s">
        <v>90</v>
      </c>
      <c r="G247" s="80" t="s">
        <v>1936</v>
      </c>
      <c r="H247" s="80" t="s">
        <v>1937</v>
      </c>
      <c r="I247" s="177"/>
      <c r="J247" s="81">
        <v>58.412988084417364</v>
      </c>
      <c r="K247" s="81">
        <v>2.543570281102904</v>
      </c>
      <c r="L247" s="81">
        <v>0</v>
      </c>
      <c r="M247" s="81">
        <v>73.755971977983265</v>
      </c>
      <c r="N247" s="81">
        <v>55.375910491569321</v>
      </c>
      <c r="O247" s="81">
        <v>40.229518974236335</v>
      </c>
      <c r="P247" s="81">
        <v>28.270172353693432</v>
      </c>
      <c r="Q247" s="81">
        <v>3.4008252642001944</v>
      </c>
      <c r="R247" s="81">
        <v>0</v>
      </c>
      <c r="S247" s="81">
        <v>0</v>
      </c>
      <c r="T247" s="82"/>
      <c r="U247" s="81">
        <v>2266748</v>
      </c>
      <c r="V247" s="81">
        <v>995</v>
      </c>
      <c r="W247" s="81">
        <v>0</v>
      </c>
      <c r="X247" s="81">
        <v>14351</v>
      </c>
      <c r="Y247" s="81">
        <v>18799</v>
      </c>
      <c r="Z247" s="81">
        <v>23150</v>
      </c>
      <c r="AA247" s="81">
        <v>5630</v>
      </c>
      <c r="AB247" s="81">
        <v>45821</v>
      </c>
      <c r="AC247" s="81">
        <v>0</v>
      </c>
      <c r="AD247" s="81">
        <v>0</v>
      </c>
      <c r="AE247" s="82"/>
      <c r="AF247" s="81">
        <v>29174116.83503687</v>
      </c>
      <c r="AG247" s="81">
        <v>2113215.9366285014</v>
      </c>
      <c r="AH247" s="81">
        <v>0</v>
      </c>
      <c r="AI247" s="81">
        <v>90988245.490593523</v>
      </c>
      <c r="AJ247" s="81">
        <v>75321429.619547516</v>
      </c>
      <c r="AK247" s="81">
        <v>0</v>
      </c>
      <c r="AL247" s="81">
        <v>0</v>
      </c>
      <c r="AM247" s="81">
        <v>6290538.5869469726</v>
      </c>
      <c r="AN247" s="81">
        <v>0</v>
      </c>
      <c r="AO247" s="81">
        <v>0</v>
      </c>
      <c r="AP247" s="82"/>
      <c r="AQ247" s="81">
        <v>1042</v>
      </c>
      <c r="AR247" s="81">
        <v>82</v>
      </c>
      <c r="AS247" s="81">
        <v>0</v>
      </c>
      <c r="AT247" s="81">
        <v>0</v>
      </c>
      <c r="AU247" s="81">
        <v>0</v>
      </c>
      <c r="AV247" s="81">
        <v>0</v>
      </c>
      <c r="AW247" s="81" t="s">
        <v>564</v>
      </c>
      <c r="AX247" s="82"/>
      <c r="AY247" s="81">
        <v>3308.0239999999999</v>
      </c>
      <c r="AZ247" s="81">
        <v>2216.4499999999998</v>
      </c>
      <c r="BA247" s="81">
        <v>0</v>
      </c>
      <c r="BB247" s="81">
        <v>0</v>
      </c>
      <c r="BC247" s="81">
        <v>0</v>
      </c>
      <c r="BD247" s="81">
        <v>0</v>
      </c>
      <c r="BE247" s="81" t="s">
        <v>564</v>
      </c>
      <c r="BF247" s="82"/>
      <c r="BG247" s="81">
        <v>0</v>
      </c>
      <c r="BH247" s="81">
        <v>0</v>
      </c>
      <c r="BI247" s="81">
        <v>0</v>
      </c>
      <c r="BJ247" s="81">
        <v>0</v>
      </c>
      <c r="BK247" s="81">
        <v>3.3860000000000001</v>
      </c>
      <c r="BL247" s="81">
        <v>0</v>
      </c>
      <c r="BM247" s="82"/>
      <c r="BN247" s="81">
        <v>0</v>
      </c>
      <c r="BO247" s="81">
        <v>0</v>
      </c>
      <c r="BP247" s="81">
        <v>0</v>
      </c>
      <c r="BQ247" s="81">
        <v>0</v>
      </c>
      <c r="BR247" s="81">
        <v>1</v>
      </c>
      <c r="BS247" s="81">
        <v>0</v>
      </c>
      <c r="BT247"/>
      <c r="BU247" s="80">
        <v>3.3860000000000001</v>
      </c>
      <c r="BV247" s="80">
        <v>0</v>
      </c>
      <c r="BW247" s="80">
        <v>0</v>
      </c>
      <c r="BX247" s="80">
        <v>0</v>
      </c>
      <c r="BY247" s="80">
        <v>0</v>
      </c>
      <c r="BZ247" s="80">
        <v>0</v>
      </c>
      <c r="CA247" s="80">
        <v>0</v>
      </c>
      <c r="CB247" s="80">
        <v>0</v>
      </c>
      <c r="CC247" s="80">
        <v>0</v>
      </c>
    </row>
    <row r="248" spans="1:81">
      <c r="A248" s="80" t="s">
        <v>1948</v>
      </c>
      <c r="B248" s="80">
        <v>80</v>
      </c>
      <c r="C248" s="80">
        <v>12</v>
      </c>
      <c r="D248" s="80">
        <v>5</v>
      </c>
      <c r="E248" s="80">
        <v>2015</v>
      </c>
      <c r="F248" s="80" t="s">
        <v>91</v>
      </c>
      <c r="G248" s="80" t="s">
        <v>1936</v>
      </c>
      <c r="H248" s="80" t="s">
        <v>1937</v>
      </c>
      <c r="I248" s="177"/>
      <c r="J248" s="81">
        <v>62.137290829697996</v>
      </c>
      <c r="K248" s="81">
        <v>2.2838291497003071</v>
      </c>
      <c r="L248" s="81">
        <v>0</v>
      </c>
      <c r="M248" s="81">
        <v>70.585681554870902</v>
      </c>
      <c r="N248" s="81">
        <v>49.352593764929281</v>
      </c>
      <c r="O248" s="81">
        <v>39.972984274025855</v>
      </c>
      <c r="P248" s="81">
        <v>27.930594496428885</v>
      </c>
      <c r="Q248" s="81">
        <v>3.3106387860664794</v>
      </c>
      <c r="R248" s="81">
        <v>0</v>
      </c>
      <c r="S248" s="81">
        <v>0</v>
      </c>
      <c r="T248" s="82"/>
      <c r="U248" s="81">
        <v>2752485</v>
      </c>
      <c r="V248" s="81">
        <v>995</v>
      </c>
      <c r="W248" s="81">
        <v>0</v>
      </c>
      <c r="X248" s="81">
        <v>14351</v>
      </c>
      <c r="Y248" s="81">
        <v>18902</v>
      </c>
      <c r="Z248" s="81">
        <v>23224</v>
      </c>
      <c r="AA248" s="81">
        <v>5558</v>
      </c>
      <c r="AB248" s="81">
        <v>45565</v>
      </c>
      <c r="AC248" s="81">
        <v>0</v>
      </c>
      <c r="AD248" s="81">
        <v>0</v>
      </c>
      <c r="AE248" s="82"/>
      <c r="AF248" s="81">
        <v>31582850.122592479</v>
      </c>
      <c r="AG248" s="81">
        <v>1831610.0612737455</v>
      </c>
      <c r="AH248" s="81">
        <v>0</v>
      </c>
      <c r="AI248" s="81">
        <v>88710953.25541763</v>
      </c>
      <c r="AJ248" s="81">
        <v>73655570.088476643</v>
      </c>
      <c r="AK248" s="81">
        <v>0</v>
      </c>
      <c r="AL248" s="81">
        <v>0</v>
      </c>
      <c r="AM248" s="81">
        <v>6244492.1120138373</v>
      </c>
      <c r="AN248" s="81">
        <v>0</v>
      </c>
      <c r="AO248" s="81">
        <v>0</v>
      </c>
      <c r="AP248" s="82"/>
      <c r="AQ248" s="81">
        <v>1105</v>
      </c>
      <c r="AR248" s="81">
        <v>95</v>
      </c>
      <c r="AS248" s="81">
        <v>0</v>
      </c>
      <c r="AT248" s="81">
        <v>0</v>
      </c>
      <c r="AU248" s="81">
        <v>0</v>
      </c>
      <c r="AV248" s="81">
        <v>0</v>
      </c>
      <c r="AW248" s="81" t="s">
        <v>564</v>
      </c>
      <c r="AX248" s="82"/>
      <c r="AY248" s="81">
        <v>3641.6640000000002</v>
      </c>
      <c r="AZ248" s="81">
        <v>2647.45</v>
      </c>
      <c r="BA248" s="81">
        <v>0</v>
      </c>
      <c r="BB248" s="81">
        <v>0</v>
      </c>
      <c r="BC248" s="81">
        <v>0</v>
      </c>
      <c r="BD248" s="81">
        <v>0</v>
      </c>
      <c r="BE248" s="81" t="s">
        <v>564</v>
      </c>
      <c r="BF248" s="82"/>
      <c r="BG248" s="81">
        <v>0</v>
      </c>
      <c r="BH248" s="81">
        <v>0</v>
      </c>
      <c r="BI248" s="81">
        <v>0</v>
      </c>
      <c r="BJ248" s="81">
        <v>0</v>
      </c>
      <c r="BK248" s="81">
        <v>3.609</v>
      </c>
      <c r="BL248" s="81">
        <v>0</v>
      </c>
      <c r="BM248" s="82"/>
      <c r="BN248" s="81">
        <v>0</v>
      </c>
      <c r="BO248" s="81">
        <v>0</v>
      </c>
      <c r="BP248" s="81">
        <v>0</v>
      </c>
      <c r="BQ248" s="81">
        <v>0</v>
      </c>
      <c r="BR248" s="81">
        <v>1</v>
      </c>
      <c r="BS248" s="81">
        <v>0</v>
      </c>
      <c r="BT248"/>
      <c r="BU248" s="80">
        <v>3.609</v>
      </c>
      <c r="BV248" s="80">
        <v>0</v>
      </c>
      <c r="BW248" s="80">
        <v>0</v>
      </c>
      <c r="BX248" s="80">
        <v>0</v>
      </c>
      <c r="BY248" s="80">
        <v>0</v>
      </c>
      <c r="BZ248" s="80">
        <v>0</v>
      </c>
      <c r="CA248" s="80">
        <v>0</v>
      </c>
      <c r="CB248" s="80">
        <v>0</v>
      </c>
      <c r="CC248" s="80">
        <v>0</v>
      </c>
    </row>
    <row r="249" spans="1:81">
      <c r="A249" s="80" t="s">
        <v>1949</v>
      </c>
      <c r="B249" s="80">
        <v>81</v>
      </c>
      <c r="C249" s="80">
        <v>13</v>
      </c>
      <c r="D249" s="80">
        <v>5</v>
      </c>
      <c r="E249" s="80">
        <v>2016</v>
      </c>
      <c r="F249" s="80" t="s">
        <v>92</v>
      </c>
      <c r="G249" s="80" t="s">
        <v>1936</v>
      </c>
      <c r="H249" s="80" t="s">
        <v>1937</v>
      </c>
      <c r="I249" s="177"/>
      <c r="J249" s="81">
        <v>55.119390191074224</v>
      </c>
      <c r="K249" s="81">
        <v>2.2215230373079047</v>
      </c>
      <c r="L249" s="81">
        <v>0</v>
      </c>
      <c r="M249" s="81">
        <v>57.402070011271377</v>
      </c>
      <c r="N249" s="81">
        <v>49.620172995858269</v>
      </c>
      <c r="O249" s="81">
        <v>39.975558184987335</v>
      </c>
      <c r="P249" s="81">
        <v>27.310875991355296</v>
      </c>
      <c r="Q249" s="81">
        <v>3.2261178721084049</v>
      </c>
      <c r="R249" s="81">
        <v>0</v>
      </c>
      <c r="S249" s="81">
        <v>0</v>
      </c>
      <c r="T249" s="82"/>
      <c r="U249" s="81">
        <v>2582536</v>
      </c>
      <c r="V249" s="81">
        <v>995</v>
      </c>
      <c r="W249" s="81">
        <v>0</v>
      </c>
      <c r="X249" s="81">
        <v>14351</v>
      </c>
      <c r="Y249" s="81">
        <v>19112</v>
      </c>
      <c r="Z249" s="81">
        <v>23511</v>
      </c>
      <c r="AA249" s="81">
        <v>5621</v>
      </c>
      <c r="AB249" s="81">
        <v>45675</v>
      </c>
      <c r="AC249" s="81">
        <v>0</v>
      </c>
      <c r="AD249" s="81">
        <v>0</v>
      </c>
      <c r="AE249" s="82"/>
      <c r="AF249" s="81">
        <v>28870268.050406002</v>
      </c>
      <c r="AG249" s="81">
        <v>1845611.309959146</v>
      </c>
      <c r="AH249" s="81">
        <v>0</v>
      </c>
      <c r="AI249" s="81">
        <v>92235693.012168705</v>
      </c>
      <c r="AJ249" s="81">
        <v>80453391.513616934</v>
      </c>
      <c r="AK249" s="81">
        <v>0</v>
      </c>
      <c r="AL249" s="81">
        <v>0</v>
      </c>
      <c r="AM249" s="81">
        <v>6264430.22007397</v>
      </c>
      <c r="AN249" s="81">
        <v>0</v>
      </c>
      <c r="AO249" s="81">
        <v>0</v>
      </c>
      <c r="AP249" s="82"/>
      <c r="AQ249" s="81">
        <v>1149</v>
      </c>
      <c r="AR249" s="81">
        <v>96</v>
      </c>
      <c r="AS249" s="81">
        <v>0</v>
      </c>
      <c r="AT249" s="81">
        <v>0</v>
      </c>
      <c r="AU249" s="81">
        <v>0</v>
      </c>
      <c r="AV249" s="81">
        <v>0</v>
      </c>
      <c r="AW249" s="81" t="s">
        <v>564</v>
      </c>
      <c r="AX249" s="82"/>
      <c r="AY249" s="81">
        <v>3828.5940000000001</v>
      </c>
      <c r="AZ249" s="81">
        <v>2667.25</v>
      </c>
      <c r="BA249" s="81">
        <v>0</v>
      </c>
      <c r="BB249" s="81">
        <v>0</v>
      </c>
      <c r="BC249" s="81">
        <v>0</v>
      </c>
      <c r="BD249" s="81">
        <v>0</v>
      </c>
      <c r="BE249" s="81" t="s">
        <v>564</v>
      </c>
      <c r="BF249" s="82"/>
      <c r="BG249" s="81">
        <v>0</v>
      </c>
      <c r="BH249" s="81">
        <v>0</v>
      </c>
      <c r="BI249" s="81">
        <v>0</v>
      </c>
      <c r="BJ249" s="81">
        <v>0</v>
      </c>
      <c r="BK249" s="81">
        <v>2.9319999999999999</v>
      </c>
      <c r="BL249" s="81">
        <v>0</v>
      </c>
      <c r="BM249" s="82"/>
      <c r="BN249" s="81">
        <v>0</v>
      </c>
      <c r="BO249" s="81">
        <v>0</v>
      </c>
      <c r="BP249" s="81">
        <v>0</v>
      </c>
      <c r="BQ249" s="81">
        <v>0</v>
      </c>
      <c r="BR249" s="81">
        <v>1</v>
      </c>
      <c r="BS249" s="81">
        <v>0</v>
      </c>
      <c r="BT249"/>
      <c r="BU249" s="80">
        <v>2.9319999999999999</v>
      </c>
      <c r="BV249" s="80">
        <v>0</v>
      </c>
      <c r="BW249" s="80">
        <v>0</v>
      </c>
      <c r="BX249" s="80">
        <v>0</v>
      </c>
      <c r="BY249" s="80">
        <v>0</v>
      </c>
      <c r="BZ249" s="80">
        <v>0</v>
      </c>
      <c r="CA249" s="80">
        <v>0</v>
      </c>
      <c r="CB249" s="80">
        <v>0</v>
      </c>
      <c r="CC249" s="80">
        <v>0</v>
      </c>
    </row>
    <row r="250" spans="1:81">
      <c r="A250" s="80" t="s">
        <v>1950</v>
      </c>
      <c r="B250" s="80">
        <v>82</v>
      </c>
      <c r="C250" s="80">
        <v>14</v>
      </c>
      <c r="D250" s="80">
        <v>5</v>
      </c>
      <c r="E250" s="80">
        <v>2017</v>
      </c>
      <c r="F250" s="80" t="s">
        <v>71</v>
      </c>
      <c r="G250" s="80" t="s">
        <v>1936</v>
      </c>
      <c r="H250" s="80" t="s">
        <v>1937</v>
      </c>
      <c r="I250" s="177"/>
      <c r="J250" s="81">
        <v>49.488755669075033</v>
      </c>
      <c r="K250" s="81">
        <v>2.2824469929232212</v>
      </c>
      <c r="L250" s="81">
        <v>0</v>
      </c>
      <c r="M250" s="81">
        <v>53.445052589922973</v>
      </c>
      <c r="N250" s="81">
        <v>46.64612457208883</v>
      </c>
      <c r="O250" s="81">
        <v>39.930386884987968</v>
      </c>
      <c r="P250" s="81">
        <v>27.46134356990633</v>
      </c>
      <c r="Q250" s="81">
        <v>3.1286482806496538</v>
      </c>
      <c r="R250" s="81">
        <v>0</v>
      </c>
      <c r="S250" s="81">
        <v>0</v>
      </c>
      <c r="T250" s="82"/>
      <c r="U250" s="81">
        <v>2493803</v>
      </c>
      <c r="V250" s="81">
        <v>995</v>
      </c>
      <c r="W250" s="81">
        <v>0</v>
      </c>
      <c r="X250" s="81">
        <v>14351</v>
      </c>
      <c r="Y250" s="81">
        <v>19412</v>
      </c>
      <c r="Z250" s="81">
        <v>23874</v>
      </c>
      <c r="AA250" s="81">
        <v>5688</v>
      </c>
      <c r="AB250" s="81">
        <v>45807</v>
      </c>
      <c r="AC250" s="81">
        <v>0</v>
      </c>
      <c r="AD250" s="81">
        <v>0</v>
      </c>
      <c r="AE250" s="82"/>
      <c r="AF250" s="81">
        <v>26548963.9334912</v>
      </c>
      <c r="AG250" s="81">
        <v>1868390.77232898</v>
      </c>
      <c r="AH250" s="81">
        <v>0</v>
      </c>
      <c r="AI250" s="81">
        <v>87637346.237266287</v>
      </c>
      <c r="AJ250" s="81">
        <v>81357237.790727094</v>
      </c>
      <c r="AK250" s="81">
        <v>0</v>
      </c>
      <c r="AL250" s="81">
        <v>0</v>
      </c>
      <c r="AM250" s="81">
        <v>6292364.7718098806</v>
      </c>
      <c r="AN250" s="81">
        <v>0</v>
      </c>
      <c r="AO250" s="81">
        <v>0</v>
      </c>
      <c r="AP250" s="82"/>
      <c r="AQ250" s="81">
        <v>1186</v>
      </c>
      <c r="AR250" s="81">
        <v>106</v>
      </c>
      <c r="AS250" s="81">
        <v>0</v>
      </c>
      <c r="AT250" s="81">
        <v>0</v>
      </c>
      <c r="AU250" s="81">
        <v>0</v>
      </c>
      <c r="AV250" s="81">
        <v>0</v>
      </c>
      <c r="AW250" s="81" t="s">
        <v>564</v>
      </c>
      <c r="AX250" s="82"/>
      <c r="AY250" s="81">
        <v>4026.1640000000002</v>
      </c>
      <c r="AZ250" s="81">
        <v>2823.15</v>
      </c>
      <c r="BA250" s="81">
        <v>0</v>
      </c>
      <c r="BB250" s="81">
        <v>0</v>
      </c>
      <c r="BC250" s="81">
        <v>0</v>
      </c>
      <c r="BD250" s="81">
        <v>0</v>
      </c>
      <c r="BE250" s="81" t="s">
        <v>564</v>
      </c>
      <c r="BF250" s="82"/>
      <c r="BG250" s="81">
        <v>0</v>
      </c>
      <c r="BH250" s="81">
        <v>0</v>
      </c>
      <c r="BI250" s="81">
        <v>0</v>
      </c>
      <c r="BJ250" s="81">
        <v>0</v>
      </c>
      <c r="BK250" s="81">
        <v>2.6190000000000002</v>
      </c>
      <c r="BL250" s="81">
        <v>0</v>
      </c>
      <c r="BM250" s="82"/>
      <c r="BN250" s="81">
        <v>0</v>
      </c>
      <c r="BO250" s="81">
        <v>0</v>
      </c>
      <c r="BP250" s="81">
        <v>0</v>
      </c>
      <c r="BQ250" s="81">
        <v>0</v>
      </c>
      <c r="BR250" s="81">
        <v>1</v>
      </c>
      <c r="BS250" s="81">
        <v>0</v>
      </c>
      <c r="BT250"/>
      <c r="BU250" s="80">
        <v>2.6190000000000002</v>
      </c>
      <c r="BV250" s="80">
        <v>0</v>
      </c>
      <c r="BW250" s="80">
        <v>0</v>
      </c>
      <c r="BX250" s="80">
        <v>0</v>
      </c>
      <c r="BY250" s="80">
        <v>0</v>
      </c>
      <c r="BZ250" s="80">
        <v>0</v>
      </c>
      <c r="CA250" s="80">
        <v>0</v>
      </c>
      <c r="CB250" s="80">
        <v>0</v>
      </c>
      <c r="CC250" s="80">
        <v>0</v>
      </c>
    </row>
    <row r="251" spans="1:81">
      <c r="A251" s="80" t="s">
        <v>1951</v>
      </c>
      <c r="B251" s="80">
        <v>83</v>
      </c>
      <c r="C251" s="80">
        <v>15</v>
      </c>
      <c r="D251" s="80">
        <v>5</v>
      </c>
      <c r="E251" s="80">
        <v>2018</v>
      </c>
      <c r="F251" s="80" t="s">
        <v>93</v>
      </c>
      <c r="G251" s="80" t="s">
        <v>1936</v>
      </c>
      <c r="H251" s="80" t="s">
        <v>1937</v>
      </c>
      <c r="I251" s="177"/>
      <c r="J251" s="81">
        <v>46.495747590886019</v>
      </c>
      <c r="K251" s="81">
        <v>1.9261557981481525</v>
      </c>
      <c r="L251" s="81">
        <v>0</v>
      </c>
      <c r="M251" s="81">
        <v>48.762706037216788</v>
      </c>
      <c r="N251" s="81">
        <v>32.613561578999764</v>
      </c>
      <c r="O251" s="81">
        <v>39.593745179243449</v>
      </c>
      <c r="P251" s="81">
        <v>27.594277077186369</v>
      </c>
      <c r="Q251" s="81">
        <v>2.9189458464665292</v>
      </c>
      <c r="R251" s="81">
        <v>0</v>
      </c>
      <c r="S251" s="81">
        <v>0</v>
      </c>
      <c r="T251" s="82"/>
      <c r="U251" s="81">
        <v>2585614</v>
      </c>
      <c r="V251" s="81">
        <v>995</v>
      </c>
      <c r="W251" s="81">
        <v>0</v>
      </c>
      <c r="X251" s="81">
        <v>14351</v>
      </c>
      <c r="Y251" s="81">
        <v>19634</v>
      </c>
      <c r="Z251" s="81">
        <v>24126</v>
      </c>
      <c r="AA251" s="81">
        <v>5773</v>
      </c>
      <c r="AB251" s="81">
        <v>46055</v>
      </c>
      <c r="AC251" s="81">
        <v>0</v>
      </c>
      <c r="AD251" s="81">
        <v>0</v>
      </c>
      <c r="AE251" s="82"/>
      <c r="AF251" s="81">
        <v>25259734.3576736</v>
      </c>
      <c r="AG251" s="81">
        <v>1690184.0655394071</v>
      </c>
      <c r="AH251" s="81">
        <v>0</v>
      </c>
      <c r="AI251" s="81">
        <v>84173059.749648511</v>
      </c>
      <c r="AJ251" s="81">
        <v>69469174.863490283</v>
      </c>
      <c r="AK251" s="81">
        <v>0</v>
      </c>
      <c r="AL251" s="81">
        <v>0</v>
      </c>
      <c r="AM251" s="81">
        <v>6339521.9038249869</v>
      </c>
      <c r="AN251" s="81">
        <v>0</v>
      </c>
      <c r="AO251" s="81">
        <v>0</v>
      </c>
      <c r="AP251" s="82"/>
      <c r="AQ251" s="81">
        <v>1245</v>
      </c>
      <c r="AR251" s="81">
        <v>114</v>
      </c>
      <c r="AS251" s="81">
        <v>0</v>
      </c>
      <c r="AT251" s="81">
        <v>0</v>
      </c>
      <c r="AU251" s="81">
        <v>0</v>
      </c>
      <c r="AV251" s="81">
        <v>0</v>
      </c>
      <c r="AW251" s="81" t="s">
        <v>564</v>
      </c>
      <c r="AX251" s="82"/>
      <c r="AY251" s="81">
        <v>4334.5139999999992</v>
      </c>
      <c r="AZ251" s="81">
        <v>2928.45</v>
      </c>
      <c r="BA251" s="81">
        <v>0</v>
      </c>
      <c r="BB251" s="81">
        <v>0</v>
      </c>
      <c r="BC251" s="81">
        <v>0</v>
      </c>
      <c r="BD251" s="81">
        <v>0</v>
      </c>
      <c r="BE251" s="81" t="s">
        <v>564</v>
      </c>
      <c r="BF251" s="82"/>
      <c r="BG251" s="81">
        <v>0</v>
      </c>
      <c r="BH251" s="81">
        <v>0</v>
      </c>
      <c r="BI251" s="81">
        <v>0</v>
      </c>
      <c r="BJ251" s="81">
        <v>0</v>
      </c>
      <c r="BK251" s="81">
        <v>2.597</v>
      </c>
      <c r="BL251" s="81">
        <v>0</v>
      </c>
      <c r="BM251" s="82"/>
      <c r="BN251" s="81">
        <v>0</v>
      </c>
      <c r="BO251" s="81">
        <v>0</v>
      </c>
      <c r="BP251" s="81">
        <v>0</v>
      </c>
      <c r="BQ251" s="81">
        <v>0</v>
      </c>
      <c r="BR251" s="81">
        <v>1</v>
      </c>
      <c r="BS251" s="81">
        <v>0</v>
      </c>
      <c r="BT251"/>
      <c r="BU251" s="80">
        <v>2.597</v>
      </c>
      <c r="BV251" s="80">
        <v>0</v>
      </c>
      <c r="BW251" s="80">
        <v>0</v>
      </c>
      <c r="BX251" s="80">
        <v>0</v>
      </c>
      <c r="BY251" s="80">
        <v>0</v>
      </c>
      <c r="BZ251" s="80">
        <v>0</v>
      </c>
      <c r="CA251" s="80">
        <v>0</v>
      </c>
      <c r="CB251" s="80">
        <v>0</v>
      </c>
      <c r="CC251" s="80">
        <v>0</v>
      </c>
    </row>
    <row r="252" spans="1:81">
      <c r="A252" s="80" t="s">
        <v>1952</v>
      </c>
      <c r="B252" s="80">
        <v>84</v>
      </c>
      <c r="C252" s="80">
        <v>16</v>
      </c>
      <c r="D252" s="80">
        <v>5</v>
      </c>
      <c r="E252" s="80">
        <v>2019</v>
      </c>
      <c r="F252" s="80" t="s">
        <v>73</v>
      </c>
      <c r="G252" s="80" t="s">
        <v>1936</v>
      </c>
      <c r="H252" s="80" t="s">
        <v>1937</v>
      </c>
      <c r="I252" s="177"/>
      <c r="J252" s="81">
        <v>47.050494675238411</v>
      </c>
      <c r="K252" s="81">
        <v>1.8301956174662461</v>
      </c>
      <c r="L252" s="81">
        <v>0</v>
      </c>
      <c r="M252" s="81">
        <v>51.208352342459769</v>
      </c>
      <c r="N252" s="81">
        <v>32.512689958550482</v>
      </c>
      <c r="O252" s="81">
        <v>39.080386784231194</v>
      </c>
      <c r="P252" s="81">
        <v>27.860153580863152</v>
      </c>
      <c r="Q252" s="81">
        <v>2.8592767809798807</v>
      </c>
      <c r="R252" s="81">
        <v>0</v>
      </c>
      <c r="S252" s="81">
        <v>0</v>
      </c>
      <c r="T252" s="82"/>
      <c r="U252" s="81">
        <v>2610985</v>
      </c>
      <c r="V252" s="81">
        <v>995</v>
      </c>
      <c r="W252" s="81">
        <v>0</v>
      </c>
      <c r="X252" s="81">
        <v>14351</v>
      </c>
      <c r="Y252" s="81">
        <v>19943</v>
      </c>
      <c r="Z252" s="81">
        <v>24467</v>
      </c>
      <c r="AA252" s="81">
        <v>5785</v>
      </c>
      <c r="AB252" s="81">
        <v>46335</v>
      </c>
      <c r="AC252" s="81">
        <v>0</v>
      </c>
      <c r="AD252" s="81">
        <v>0</v>
      </c>
      <c r="AE252" s="82"/>
      <c r="AF252" s="81">
        <v>26108729.070919801</v>
      </c>
      <c r="AG252" s="81">
        <v>1637991.524171026</v>
      </c>
      <c r="AH252" s="81">
        <v>0</v>
      </c>
      <c r="AI252" s="81">
        <v>86060064.857571512</v>
      </c>
      <c r="AJ252" s="81">
        <v>64652951.064911619</v>
      </c>
      <c r="AK252" s="81">
        <v>0</v>
      </c>
      <c r="AL252" s="81">
        <v>0</v>
      </c>
      <c r="AM252" s="81">
        <v>6310478.1903067511</v>
      </c>
      <c r="AN252" s="81">
        <v>0</v>
      </c>
      <c r="AO252" s="81">
        <v>0</v>
      </c>
      <c r="AP252" s="82"/>
      <c r="AQ252" s="81">
        <v>1312</v>
      </c>
      <c r="AR252" s="81">
        <v>124</v>
      </c>
      <c r="AS252" s="81">
        <v>0</v>
      </c>
      <c r="AT252" s="81">
        <v>0</v>
      </c>
      <c r="AU252" s="81">
        <v>0</v>
      </c>
      <c r="AV252" s="81">
        <v>0</v>
      </c>
      <c r="AW252" s="81" t="s">
        <v>564</v>
      </c>
      <c r="AX252" s="82"/>
      <c r="AY252" s="81">
        <v>4691.9040000000014</v>
      </c>
      <c r="AZ252" s="81">
        <v>3140.9499999999989</v>
      </c>
      <c r="BA252" s="81">
        <v>0</v>
      </c>
      <c r="BB252" s="81">
        <v>0</v>
      </c>
      <c r="BC252" s="81">
        <v>0</v>
      </c>
      <c r="BD252" s="81">
        <v>0</v>
      </c>
      <c r="BE252" s="81" t="s">
        <v>564</v>
      </c>
      <c r="BF252" s="82"/>
      <c r="BG252" s="81">
        <v>0</v>
      </c>
      <c r="BH252" s="81">
        <v>0</v>
      </c>
      <c r="BI252" s="81">
        <v>0</v>
      </c>
      <c r="BJ252" s="81">
        <v>0</v>
      </c>
      <c r="BK252" s="81">
        <v>2.0680000000000001</v>
      </c>
      <c r="BL252" s="81">
        <v>0</v>
      </c>
      <c r="BM252" s="82"/>
      <c r="BN252" s="81">
        <v>0</v>
      </c>
      <c r="BO252" s="81">
        <v>0</v>
      </c>
      <c r="BP252" s="81">
        <v>0</v>
      </c>
      <c r="BQ252" s="81">
        <v>0</v>
      </c>
      <c r="BR252" s="81">
        <v>1</v>
      </c>
      <c r="BS252" s="81">
        <v>0</v>
      </c>
      <c r="BT252"/>
      <c r="BU252" s="80">
        <v>2.0680000000000001</v>
      </c>
      <c r="BV252" s="80">
        <v>0</v>
      </c>
      <c r="BW252" s="80">
        <v>0</v>
      </c>
      <c r="BX252" s="80">
        <v>0</v>
      </c>
      <c r="BY252" s="80">
        <v>0</v>
      </c>
      <c r="BZ252" s="80">
        <v>0</v>
      </c>
      <c r="CA252" s="80">
        <v>0</v>
      </c>
      <c r="CB252" s="80">
        <v>0</v>
      </c>
      <c r="CC252" s="80">
        <v>0</v>
      </c>
    </row>
    <row r="253" spans="1:81">
      <c r="A253" s="80" t="s">
        <v>1953</v>
      </c>
      <c r="B253" s="80">
        <v>85</v>
      </c>
      <c r="C253" s="80">
        <v>17</v>
      </c>
      <c r="D253" s="80">
        <v>5</v>
      </c>
      <c r="E253" s="80">
        <v>2020</v>
      </c>
      <c r="F253" s="80" t="s">
        <v>218</v>
      </c>
      <c r="G253" s="80" t="s">
        <v>1936</v>
      </c>
      <c r="H253" s="80" t="s">
        <v>1937</v>
      </c>
      <c r="I253" s="177"/>
      <c r="J253" s="81">
        <v>50.573872950104317</v>
      </c>
      <c r="K253" s="81">
        <v>1.9634823209611376</v>
      </c>
      <c r="L253" s="81">
        <v>8.5052092706195709E-2</v>
      </c>
      <c r="M253" s="81">
        <v>48.931588741002429</v>
      </c>
      <c r="N253" s="81">
        <v>38.356091537324069</v>
      </c>
      <c r="O253" s="81">
        <v>34.51843609917352</v>
      </c>
      <c r="P253" s="81">
        <v>25.460774140567448</v>
      </c>
      <c r="Q253" s="81">
        <v>2.7483913290850555</v>
      </c>
      <c r="R253" s="81">
        <v>0</v>
      </c>
      <c r="S253" s="81">
        <v>0</v>
      </c>
      <c r="T253" s="82"/>
      <c r="U253" s="81">
        <v>2854973</v>
      </c>
      <c r="V253" s="81">
        <v>1055</v>
      </c>
      <c r="W253" s="81">
        <v>3</v>
      </c>
      <c r="X253" s="81">
        <v>14440</v>
      </c>
      <c r="Y253" s="81">
        <v>20283</v>
      </c>
      <c r="Z253" s="81">
        <v>24666</v>
      </c>
      <c r="AA253" s="81">
        <v>5744</v>
      </c>
      <c r="AB253" s="81">
        <v>46612</v>
      </c>
      <c r="AC253" s="81">
        <v>0</v>
      </c>
      <c r="AD253" s="81">
        <v>0</v>
      </c>
      <c r="AE253" s="82"/>
      <c r="AF253" s="81">
        <v>29029760.320236769</v>
      </c>
      <c r="AG253" s="81">
        <v>1585507.4509268419</v>
      </c>
      <c r="AH253" s="81">
        <v>19353.812805371897</v>
      </c>
      <c r="AI253" s="81">
        <v>81487090.267206267</v>
      </c>
      <c r="AJ253" s="81">
        <v>74199079.456808329</v>
      </c>
      <c r="AK253" s="81"/>
      <c r="AL253" s="81"/>
      <c r="AM253" s="81">
        <v>6083383.8701212415</v>
      </c>
      <c r="AN253" s="81"/>
      <c r="AO253" s="81"/>
      <c r="AP253" s="82"/>
      <c r="AQ253" s="81">
        <v>1345</v>
      </c>
      <c r="AR253" s="81">
        <v>127</v>
      </c>
      <c r="AS253" s="81">
        <v>0</v>
      </c>
      <c r="AT253" s="81">
        <v>0</v>
      </c>
      <c r="AU253" s="81">
        <v>0</v>
      </c>
      <c r="AV253" s="81">
        <v>0</v>
      </c>
      <c r="AW253" s="81">
        <v>0</v>
      </c>
      <c r="AX253" s="82"/>
      <c r="AY253" s="81">
        <v>4877.2640000000038</v>
      </c>
      <c r="AZ253" s="81">
        <v>3233.5499999999979</v>
      </c>
      <c r="BA253" s="81">
        <v>0</v>
      </c>
      <c r="BB253" s="81">
        <v>0</v>
      </c>
      <c r="BC253" s="81">
        <v>0</v>
      </c>
      <c r="BD253" s="81">
        <v>0</v>
      </c>
      <c r="BE253" s="81">
        <v>0</v>
      </c>
      <c r="BF253" s="82"/>
      <c r="BG253" s="81">
        <v>0</v>
      </c>
      <c r="BH253" s="81">
        <v>0</v>
      </c>
      <c r="BI253" s="81">
        <v>0</v>
      </c>
      <c r="BJ253" s="81">
        <v>0</v>
      </c>
      <c r="BK253" s="81">
        <v>5.1690000000000005</v>
      </c>
      <c r="BL253" s="81">
        <v>0</v>
      </c>
      <c r="BM253" s="82"/>
      <c r="BN253" s="81">
        <v>0</v>
      </c>
      <c r="BO253" s="81">
        <v>0</v>
      </c>
      <c r="BP253" s="81">
        <v>0</v>
      </c>
      <c r="BQ253" s="81">
        <v>0</v>
      </c>
      <c r="BR253" s="81">
        <v>2</v>
      </c>
      <c r="BS253" s="81">
        <v>0</v>
      </c>
      <c r="BT253"/>
      <c r="BU253" s="80">
        <v>5.1689999999999996</v>
      </c>
      <c r="BV253" s="80">
        <v>0</v>
      </c>
      <c r="BW253" s="80">
        <v>0</v>
      </c>
      <c r="BX253" s="80">
        <v>0</v>
      </c>
      <c r="BY253" s="80">
        <v>0</v>
      </c>
      <c r="BZ253" s="80">
        <v>0</v>
      </c>
      <c r="CA253" s="80">
        <v>0</v>
      </c>
      <c r="CB253" s="80">
        <v>0</v>
      </c>
      <c r="CC253" s="80">
        <v>0</v>
      </c>
    </row>
    <row r="254" spans="1:81">
      <c r="A254" s="80" t="s">
        <v>1954</v>
      </c>
      <c r="B254" s="80">
        <v>85</v>
      </c>
      <c r="C254" s="80">
        <v>18</v>
      </c>
      <c r="D254" s="80">
        <v>5</v>
      </c>
      <c r="E254" s="80">
        <v>2021</v>
      </c>
      <c r="F254" s="80" t="s">
        <v>75</v>
      </c>
      <c r="G254" s="174" t="s">
        <v>1936</v>
      </c>
      <c r="H254" s="80" t="s">
        <v>1937</v>
      </c>
      <c r="I254" s="177"/>
      <c r="J254" s="81">
        <v>53.376583414947305</v>
      </c>
      <c r="K254" s="81">
        <v>2.1222266335650986</v>
      </c>
      <c r="L254" s="81">
        <v>7.7283520435336817E-2</v>
      </c>
      <c r="M254" s="81">
        <v>44.790356948525783</v>
      </c>
      <c r="N254" s="81">
        <v>35.018719811944706</v>
      </c>
      <c r="O254" s="81">
        <v>34.270786264385812</v>
      </c>
      <c r="P254" s="81">
        <v>26.612684143475505</v>
      </c>
      <c r="Q254" s="81">
        <v>2.7789874226216202</v>
      </c>
      <c r="R254" s="81">
        <v>0</v>
      </c>
      <c r="S254" s="81">
        <v>0</v>
      </c>
      <c r="T254" s="82"/>
      <c r="U254" s="81">
        <v>3285033</v>
      </c>
      <c r="V254" s="81">
        <v>1055</v>
      </c>
      <c r="W254" s="81">
        <v>3</v>
      </c>
      <c r="X254" s="81">
        <v>14440</v>
      </c>
      <c r="Y254" s="81">
        <v>20490</v>
      </c>
      <c r="Z254" s="81">
        <v>25216</v>
      </c>
      <c r="AA254" s="81">
        <v>5855</v>
      </c>
      <c r="AB254" s="81">
        <v>46572</v>
      </c>
      <c r="AC254" s="81">
        <v>0</v>
      </c>
      <c r="AD254" s="81">
        <v>0</v>
      </c>
      <c r="AE254" s="82"/>
      <c r="AF254" s="81">
        <v>31859957.627864666</v>
      </c>
      <c r="AG254" s="81">
        <v>1767893.442429784</v>
      </c>
      <c r="AH254" s="81">
        <v>17321.747549088464</v>
      </c>
      <c r="AI254" s="81">
        <v>86146431.394620627</v>
      </c>
      <c r="AJ254" s="81">
        <v>78149297.872249261</v>
      </c>
      <c r="AK254" s="81">
        <v>0</v>
      </c>
      <c r="AL254" s="81">
        <v>0</v>
      </c>
      <c r="AM254" s="81">
        <v>6113221.7829849981</v>
      </c>
      <c r="AN254" s="81">
        <v>0</v>
      </c>
      <c r="AO254" s="81">
        <v>0</v>
      </c>
      <c r="AP254" s="82"/>
      <c r="AQ254" s="81">
        <v>1402</v>
      </c>
      <c r="AR254" s="81">
        <v>128</v>
      </c>
      <c r="AS254" s="81">
        <v>0</v>
      </c>
      <c r="AT254" s="81">
        <v>0</v>
      </c>
      <c r="AU254" s="81">
        <v>0</v>
      </c>
      <c r="AV254" s="81">
        <v>0</v>
      </c>
      <c r="AW254" s="81"/>
      <c r="AX254" s="82"/>
      <c r="AY254" s="81">
        <v>5161.354000000003</v>
      </c>
      <c r="AZ254" s="81">
        <v>3733.449999999998</v>
      </c>
      <c r="BA254" s="81">
        <v>0</v>
      </c>
      <c r="BB254" s="81">
        <v>0</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1955</v>
      </c>
      <c r="B255" s="80">
        <v>85</v>
      </c>
      <c r="C255" s="80">
        <v>19</v>
      </c>
      <c r="D255" s="80">
        <v>5</v>
      </c>
      <c r="E255" s="80">
        <v>2022</v>
      </c>
      <c r="F255" s="80" t="s">
        <v>568</v>
      </c>
      <c r="G255" s="174" t="s">
        <v>1936</v>
      </c>
      <c r="H255" s="80" t="s">
        <v>1937</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1454</v>
      </c>
      <c r="AR255" s="81">
        <v>130</v>
      </c>
      <c r="AS255" s="81">
        <v>0</v>
      </c>
      <c r="AT255" s="81">
        <v>0</v>
      </c>
      <c r="AU255" s="81">
        <v>0</v>
      </c>
      <c r="AV255" s="81">
        <v>0</v>
      </c>
      <c r="AW255" s="81"/>
      <c r="AX255" s="82"/>
      <c r="AY255" s="81">
        <v>5478.2240000000038</v>
      </c>
      <c r="AZ255" s="81">
        <v>3833.2499999999986</v>
      </c>
      <c r="BA255" s="81">
        <v>0</v>
      </c>
      <c r="BB255" s="81">
        <v>0</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1956</v>
      </c>
      <c r="B256" s="80">
        <v>52</v>
      </c>
      <c r="C256" s="80">
        <v>1</v>
      </c>
      <c r="D256" s="80">
        <v>4</v>
      </c>
      <c r="E256" s="80">
        <v>1990</v>
      </c>
      <c r="F256" s="80" t="s">
        <v>562</v>
      </c>
      <c r="G256" s="80" t="s">
        <v>1957</v>
      </c>
      <c r="H256" s="80" t="s">
        <v>1958</v>
      </c>
      <c r="I256" s="177"/>
      <c r="J256" s="81">
        <v>108.70219676849057</v>
      </c>
      <c r="K256" s="81">
        <v>7.6468907602510789</v>
      </c>
      <c r="L256" s="81">
        <v>3.9412789258939096</v>
      </c>
      <c r="M256" s="81">
        <v>31.133103494683553</v>
      </c>
      <c r="N256" s="81">
        <v>43.741947213253724</v>
      </c>
      <c r="O256" s="81">
        <v>48.136243878402055</v>
      </c>
      <c r="P256" s="81">
        <v>64.675792934604473</v>
      </c>
      <c r="Q256" s="81">
        <v>3.3417704019687426</v>
      </c>
      <c r="R256" s="81">
        <v>0</v>
      </c>
      <c r="S256" s="81">
        <v>3.549534750387155</v>
      </c>
      <c r="T256" s="82"/>
      <c r="U256" s="81">
        <v>21051949</v>
      </c>
      <c r="V256" s="81">
        <v>2696</v>
      </c>
      <c r="W256" s="81">
        <v>54</v>
      </c>
      <c r="X256" s="81">
        <v>12378</v>
      </c>
      <c r="Y256" s="81">
        <v>15299</v>
      </c>
      <c r="Z256" s="81">
        <v>19799</v>
      </c>
      <c r="AA256" s="81">
        <v>15704</v>
      </c>
      <c r="AB256" s="81">
        <v>54259</v>
      </c>
      <c r="AC256" s="81">
        <v>0</v>
      </c>
      <c r="AD256" s="81">
        <v>3.549534750387155</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1959</v>
      </c>
      <c r="B257" s="80">
        <v>53</v>
      </c>
      <c r="C257" s="80">
        <v>2</v>
      </c>
      <c r="D257" s="80">
        <v>4</v>
      </c>
      <c r="E257" s="80">
        <v>2005</v>
      </c>
      <c r="F257" s="80" t="s">
        <v>565</v>
      </c>
      <c r="G257" s="80" t="s">
        <v>1957</v>
      </c>
      <c r="H257" s="80" t="s">
        <v>1958</v>
      </c>
      <c r="I257" s="177"/>
      <c r="J257" s="81">
        <v>165.61803143504054</v>
      </c>
      <c r="K257" s="81">
        <v>4.3830976028105182</v>
      </c>
      <c r="L257" s="81">
        <v>13.374562533350288</v>
      </c>
      <c r="M257" s="81">
        <v>56.082584481665144</v>
      </c>
      <c r="N257" s="81">
        <v>62.613356219242526</v>
      </c>
      <c r="O257" s="81">
        <v>70.496624033821107</v>
      </c>
      <c r="P257" s="81">
        <v>61.988335063537839</v>
      </c>
      <c r="Q257" s="81">
        <v>3.1811047822380685</v>
      </c>
      <c r="R257" s="81">
        <v>0</v>
      </c>
      <c r="S257" s="81">
        <v>8.1509750000000007</v>
      </c>
      <c r="T257" s="82"/>
      <c r="U257" s="81">
        <v>29412689</v>
      </c>
      <c r="V257" s="81">
        <v>1946</v>
      </c>
      <c r="W257" s="81">
        <v>171</v>
      </c>
      <c r="X257" s="81">
        <v>12204</v>
      </c>
      <c r="Y257" s="81">
        <v>18308</v>
      </c>
      <c r="Z257" s="81">
        <v>33554</v>
      </c>
      <c r="AA257" s="81">
        <v>12327</v>
      </c>
      <c r="AB257" s="81">
        <v>53995</v>
      </c>
      <c r="AC257" s="81">
        <v>0</v>
      </c>
      <c r="AD257" s="81">
        <v>8.1509750000000007</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1960</v>
      </c>
      <c r="B258" s="80">
        <v>54</v>
      </c>
      <c r="C258" s="80">
        <v>3</v>
      </c>
      <c r="D258" s="80">
        <v>4</v>
      </c>
      <c r="E258" s="80">
        <v>2006</v>
      </c>
      <c r="F258" s="80" t="s">
        <v>566</v>
      </c>
      <c r="G258" s="80" t="s">
        <v>1957</v>
      </c>
      <c r="H258" s="80" t="s">
        <v>1958</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1961</v>
      </c>
      <c r="B259" s="80">
        <v>55</v>
      </c>
      <c r="C259" s="80">
        <v>4</v>
      </c>
      <c r="D259" s="80">
        <v>4</v>
      </c>
      <c r="E259" s="80">
        <v>2007</v>
      </c>
      <c r="F259" s="80" t="s">
        <v>567</v>
      </c>
      <c r="G259" s="80" t="s">
        <v>1957</v>
      </c>
      <c r="H259" s="80" t="s">
        <v>1958</v>
      </c>
      <c r="I259" s="177"/>
      <c r="J259" s="81">
        <v>180.95108127496559</v>
      </c>
      <c r="K259" s="81">
        <v>3.9808133733798674</v>
      </c>
      <c r="L259" s="81">
        <v>6.1899016125862776</v>
      </c>
      <c r="M259" s="81">
        <v>64.412893995564417</v>
      </c>
      <c r="N259" s="81">
        <v>62.787142556390314</v>
      </c>
      <c r="O259" s="81">
        <v>68.992727610779113</v>
      </c>
      <c r="P259" s="81">
        <v>60.884816316053545</v>
      </c>
      <c r="Q259" s="81">
        <v>3.3220316775481242</v>
      </c>
      <c r="R259" s="81">
        <v>0</v>
      </c>
      <c r="S259" s="81">
        <v>8.0839041199999997</v>
      </c>
      <c r="T259" s="82"/>
      <c r="U259" s="81">
        <v>32412790</v>
      </c>
      <c r="V259" s="81">
        <v>1700</v>
      </c>
      <c r="W259" s="81">
        <v>147</v>
      </c>
      <c r="X259" s="81">
        <v>15021</v>
      </c>
      <c r="Y259" s="81">
        <v>18667</v>
      </c>
      <c r="Z259" s="81">
        <v>34137</v>
      </c>
      <c r="AA259" s="81">
        <v>11923</v>
      </c>
      <c r="AB259" s="81">
        <v>53405</v>
      </c>
      <c r="AC259" s="81">
        <v>0</v>
      </c>
      <c r="AD259" s="81">
        <v>8.0839041199999997</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1962</v>
      </c>
      <c r="B260" s="80">
        <v>56</v>
      </c>
      <c r="C260" s="80">
        <v>5</v>
      </c>
      <c r="D260" s="80">
        <v>4</v>
      </c>
      <c r="E260" s="80">
        <v>2008</v>
      </c>
      <c r="F260" s="80" t="s">
        <v>84</v>
      </c>
      <c r="G260" s="80" t="s">
        <v>1957</v>
      </c>
      <c r="H260" s="80" t="s">
        <v>1958</v>
      </c>
      <c r="I260" s="177"/>
      <c r="J260" s="81">
        <v>146.63622283776431</v>
      </c>
      <c r="K260" s="81">
        <v>2.9739577678837734</v>
      </c>
      <c r="L260" s="81">
        <v>5.4552742877358105</v>
      </c>
      <c r="M260" s="81">
        <v>68.287794390045406</v>
      </c>
      <c r="N260" s="81">
        <v>65.330721211002938</v>
      </c>
      <c r="O260" s="81">
        <v>66.491253633466258</v>
      </c>
      <c r="P260" s="81">
        <v>59.305627243970868</v>
      </c>
      <c r="Q260" s="81">
        <v>3.2450704328481841</v>
      </c>
      <c r="R260" s="81">
        <v>0</v>
      </c>
      <c r="S260" s="81">
        <v>7.5549719</v>
      </c>
      <c r="T260" s="82"/>
      <c r="U260" s="81">
        <v>27544282</v>
      </c>
      <c r="V260" s="81">
        <v>1700</v>
      </c>
      <c r="W260" s="81">
        <v>147</v>
      </c>
      <c r="X260" s="81">
        <v>15021</v>
      </c>
      <c r="Y260" s="81">
        <v>18796</v>
      </c>
      <c r="Z260" s="81">
        <v>34054</v>
      </c>
      <c r="AA260" s="81">
        <v>11627</v>
      </c>
      <c r="AB260" s="81">
        <v>53025</v>
      </c>
      <c r="AC260" s="81">
        <v>0</v>
      </c>
      <c r="AD260" s="81">
        <v>7.5549719</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1963</v>
      </c>
      <c r="B261" s="80">
        <v>57</v>
      </c>
      <c r="C261" s="80">
        <v>6</v>
      </c>
      <c r="D261" s="80">
        <v>4</v>
      </c>
      <c r="E261" s="80">
        <v>2009</v>
      </c>
      <c r="F261" s="80" t="s">
        <v>85</v>
      </c>
      <c r="G261" s="80" t="s">
        <v>1957</v>
      </c>
      <c r="H261" s="80" t="s">
        <v>1958</v>
      </c>
      <c r="I261" s="177"/>
      <c r="J261" s="81">
        <v>137.67275713642022</v>
      </c>
      <c r="K261" s="81">
        <v>2.844826924260941</v>
      </c>
      <c r="L261" s="81">
        <v>6.2801121998464939</v>
      </c>
      <c r="M261" s="81">
        <v>69.418866267982509</v>
      </c>
      <c r="N261" s="81">
        <v>58.217407844346312</v>
      </c>
      <c r="O261" s="81">
        <v>67.48437538216136</v>
      </c>
      <c r="P261" s="81">
        <v>56.575818474101361</v>
      </c>
      <c r="Q261" s="81">
        <v>3.0709752115569975</v>
      </c>
      <c r="R261" s="81">
        <v>0</v>
      </c>
      <c r="S261" s="81">
        <v>5.6212956558299982</v>
      </c>
      <c r="T261" s="82"/>
      <c r="U261" s="81">
        <v>23290745</v>
      </c>
      <c r="V261" s="81">
        <v>1719</v>
      </c>
      <c r="W261" s="81">
        <v>245</v>
      </c>
      <c r="X261" s="81">
        <v>16338</v>
      </c>
      <c r="Y261" s="81">
        <v>18888</v>
      </c>
      <c r="Z261" s="81">
        <v>34115</v>
      </c>
      <c r="AA261" s="81">
        <v>11387</v>
      </c>
      <c r="AB261" s="81">
        <v>52677</v>
      </c>
      <c r="AC261" s="81">
        <v>0</v>
      </c>
      <c r="AD261" s="81">
        <v>5.6212956558299982</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31.880000000000003</v>
      </c>
      <c r="BJ261" s="81">
        <v>0</v>
      </c>
      <c r="BK261" s="81">
        <v>12.007999999999999</v>
      </c>
      <c r="BL261" s="81">
        <v>0</v>
      </c>
      <c r="BM261" s="82"/>
      <c r="BN261" s="81">
        <v>0</v>
      </c>
      <c r="BO261" s="81">
        <v>0</v>
      </c>
      <c r="BP261" s="81">
        <v>6</v>
      </c>
      <c r="BQ261" s="81">
        <v>0</v>
      </c>
      <c r="BR261" s="81">
        <v>2</v>
      </c>
      <c r="BS261" s="81">
        <v>0</v>
      </c>
      <c r="BT261"/>
      <c r="BU261" s="80"/>
      <c r="BV261" s="80"/>
      <c r="BW261" s="80"/>
      <c r="BX261" s="80"/>
      <c r="BY261" s="80"/>
      <c r="BZ261" s="80"/>
      <c r="CA261" s="80"/>
      <c r="CB261" s="80"/>
      <c r="CC261" s="80"/>
    </row>
    <row r="262" spans="1:81">
      <c r="A262" s="80" t="s">
        <v>1964</v>
      </c>
      <c r="B262" s="80">
        <v>58</v>
      </c>
      <c r="C262" s="80">
        <v>7</v>
      </c>
      <c r="D262" s="80">
        <v>4</v>
      </c>
      <c r="E262" s="80">
        <v>2010</v>
      </c>
      <c r="F262" s="80" t="s">
        <v>86</v>
      </c>
      <c r="G262" s="80" t="s">
        <v>1957</v>
      </c>
      <c r="H262" s="80" t="s">
        <v>1958</v>
      </c>
      <c r="I262" s="177"/>
      <c r="J262" s="81">
        <v>151.67869209927818</v>
      </c>
      <c r="K262" s="81">
        <v>3.0335900206464594</v>
      </c>
      <c r="L262" s="81">
        <v>6.0354741902299116</v>
      </c>
      <c r="M262" s="81">
        <v>71.86401387292365</v>
      </c>
      <c r="N262" s="81">
        <v>62.094857620506652</v>
      </c>
      <c r="O262" s="81">
        <v>67.384890832190848</v>
      </c>
      <c r="P262" s="81">
        <v>56.914048654223237</v>
      </c>
      <c r="Q262" s="81">
        <v>3.1718989568459421</v>
      </c>
      <c r="R262" s="81">
        <v>0</v>
      </c>
      <c r="S262" s="81">
        <v>7.6003543501199999</v>
      </c>
      <c r="T262" s="82"/>
      <c r="U262" s="81">
        <v>27594106</v>
      </c>
      <c r="V262" s="81">
        <v>1719</v>
      </c>
      <c r="W262" s="81">
        <v>245</v>
      </c>
      <c r="X262" s="81">
        <v>16338</v>
      </c>
      <c r="Y262" s="81">
        <v>18931</v>
      </c>
      <c r="Z262" s="81">
        <v>34223</v>
      </c>
      <c r="AA262" s="81">
        <v>11169</v>
      </c>
      <c r="AB262" s="81">
        <v>52134</v>
      </c>
      <c r="AC262" s="81">
        <v>0</v>
      </c>
      <c r="AD262" s="81">
        <v>7.6003543501199999</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36.091999999999999</v>
      </c>
      <c r="BJ262" s="81">
        <v>0</v>
      </c>
      <c r="BK262" s="81">
        <v>11.023</v>
      </c>
      <c r="BL262" s="81">
        <v>0</v>
      </c>
      <c r="BM262" s="82"/>
      <c r="BN262" s="81">
        <v>0</v>
      </c>
      <c r="BO262" s="81">
        <v>0</v>
      </c>
      <c r="BP262" s="81">
        <v>6</v>
      </c>
      <c r="BQ262" s="81">
        <v>0</v>
      </c>
      <c r="BR262" s="81">
        <v>2</v>
      </c>
      <c r="BS262" s="81">
        <v>0</v>
      </c>
      <c r="BT262"/>
      <c r="BU262" s="80">
        <v>40.612000000000002</v>
      </c>
      <c r="BV262" s="80">
        <v>6.5030000000000001</v>
      </c>
      <c r="BW262" s="80">
        <v>0</v>
      </c>
      <c r="BX262" s="80">
        <v>0</v>
      </c>
      <c r="BY262" s="80">
        <v>0</v>
      </c>
      <c r="BZ262" s="80">
        <v>0</v>
      </c>
      <c r="CA262" s="80">
        <v>0</v>
      </c>
      <c r="CB262" s="80">
        <v>0</v>
      </c>
      <c r="CC262" s="80">
        <v>0</v>
      </c>
    </row>
    <row r="263" spans="1:81">
      <c r="A263" s="80" t="s">
        <v>1965</v>
      </c>
      <c r="B263" s="80">
        <v>59</v>
      </c>
      <c r="C263" s="80">
        <v>8</v>
      </c>
      <c r="D263" s="80">
        <v>4</v>
      </c>
      <c r="E263" s="80">
        <v>2011</v>
      </c>
      <c r="F263" s="80" t="s">
        <v>87</v>
      </c>
      <c r="G263" s="80" t="s">
        <v>1957</v>
      </c>
      <c r="H263" s="80" t="s">
        <v>1958</v>
      </c>
      <c r="I263" s="177"/>
      <c r="J263" s="81">
        <v>175.12327774227163</v>
      </c>
      <c r="K263" s="81">
        <v>3.9649346681334281</v>
      </c>
      <c r="L263" s="81">
        <v>9.5037419964522929</v>
      </c>
      <c r="M263" s="81">
        <v>84.818632836794066</v>
      </c>
      <c r="N263" s="81">
        <v>66.203460820125869</v>
      </c>
      <c r="O263" s="81">
        <v>66.333652834290348</v>
      </c>
      <c r="P263" s="81">
        <v>54.700249022354441</v>
      </c>
      <c r="Q263" s="81">
        <v>3.6275171422077972</v>
      </c>
      <c r="R263" s="81">
        <v>0</v>
      </c>
      <c r="S263" s="81">
        <v>6.0901870053199998</v>
      </c>
      <c r="T263" s="82"/>
      <c r="U263" s="81">
        <v>28285291</v>
      </c>
      <c r="V263" s="81">
        <v>1719</v>
      </c>
      <c r="W263" s="81">
        <v>245</v>
      </c>
      <c r="X263" s="81">
        <v>16338</v>
      </c>
      <c r="Y263" s="81">
        <v>19019</v>
      </c>
      <c r="Z263" s="81">
        <v>34421</v>
      </c>
      <c r="AA263" s="81">
        <v>11054</v>
      </c>
      <c r="AB263" s="81">
        <v>51690</v>
      </c>
      <c r="AC263" s="81">
        <v>0</v>
      </c>
      <c r="AD263" s="81">
        <v>6.0901870053199998</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32.875</v>
      </c>
      <c r="BJ263" s="81">
        <v>0</v>
      </c>
      <c r="BK263" s="81">
        <v>5.657</v>
      </c>
      <c r="BL263" s="81">
        <v>0</v>
      </c>
      <c r="BM263" s="82"/>
      <c r="BN263" s="81">
        <v>0</v>
      </c>
      <c r="BO263" s="81">
        <v>0</v>
      </c>
      <c r="BP263" s="81">
        <v>6</v>
      </c>
      <c r="BQ263" s="81">
        <v>0</v>
      </c>
      <c r="BR263" s="81">
        <v>1</v>
      </c>
      <c r="BS263" s="81">
        <v>0</v>
      </c>
      <c r="BT263"/>
      <c r="BU263" s="80">
        <v>32.875</v>
      </c>
      <c r="BV263" s="80">
        <v>5.657</v>
      </c>
      <c r="BW263" s="80">
        <v>0</v>
      </c>
      <c r="BX263" s="80">
        <v>0</v>
      </c>
      <c r="BY263" s="80">
        <v>0</v>
      </c>
      <c r="BZ263" s="80">
        <v>0</v>
      </c>
      <c r="CA263" s="80">
        <v>0</v>
      </c>
      <c r="CB263" s="80">
        <v>0</v>
      </c>
      <c r="CC263" s="80">
        <v>0</v>
      </c>
    </row>
    <row r="264" spans="1:81">
      <c r="A264" s="80" t="s">
        <v>1966</v>
      </c>
      <c r="B264" s="80">
        <v>60</v>
      </c>
      <c r="C264" s="80">
        <v>9</v>
      </c>
      <c r="D264" s="80">
        <v>4</v>
      </c>
      <c r="E264" s="80">
        <v>2012</v>
      </c>
      <c r="F264" s="80" t="s">
        <v>88</v>
      </c>
      <c r="G264" s="80" t="s">
        <v>1957</v>
      </c>
      <c r="H264" s="80" t="s">
        <v>1958</v>
      </c>
      <c r="I264" s="177"/>
      <c r="J264" s="81">
        <v>184.91751529644321</v>
      </c>
      <c r="K264" s="81">
        <v>3.7725137601687457</v>
      </c>
      <c r="L264" s="81">
        <v>9.4088782828345572</v>
      </c>
      <c r="M264" s="81">
        <v>86.459903254990664</v>
      </c>
      <c r="N264" s="81">
        <v>79.471101660137734</v>
      </c>
      <c r="O264" s="81">
        <v>66.455991932389608</v>
      </c>
      <c r="P264" s="81">
        <v>54.006197223165508</v>
      </c>
      <c r="Q264" s="81">
        <v>3.9438030705784586</v>
      </c>
      <c r="R264" s="81">
        <v>0</v>
      </c>
      <c r="S264" s="81">
        <v>5.8719823760000001</v>
      </c>
      <c r="T264" s="82"/>
      <c r="U264" s="81">
        <v>28251728</v>
      </c>
      <c r="V264" s="81">
        <v>1719</v>
      </c>
      <c r="W264" s="81">
        <v>245</v>
      </c>
      <c r="X264" s="81">
        <v>16338</v>
      </c>
      <c r="Y264" s="81">
        <v>19452</v>
      </c>
      <c r="Z264" s="81">
        <v>34758</v>
      </c>
      <c r="AA264" s="81">
        <v>10852</v>
      </c>
      <c r="AB264" s="81">
        <v>51724</v>
      </c>
      <c r="AC264" s="81">
        <v>0</v>
      </c>
      <c r="AD264" s="81">
        <v>5.8719823760000001</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40.200000000000003</v>
      </c>
      <c r="BJ264" s="81">
        <v>0</v>
      </c>
      <c r="BK264" s="81">
        <v>4.05</v>
      </c>
      <c r="BL264" s="81">
        <v>0</v>
      </c>
      <c r="BM264" s="82"/>
      <c r="BN264" s="81">
        <v>0</v>
      </c>
      <c r="BO264" s="81">
        <v>0</v>
      </c>
      <c r="BP264" s="81">
        <v>7</v>
      </c>
      <c r="BQ264" s="81">
        <v>0</v>
      </c>
      <c r="BR264" s="81">
        <v>1</v>
      </c>
      <c r="BS264" s="81">
        <v>0</v>
      </c>
      <c r="BT264"/>
      <c r="BU264" s="80">
        <v>44.25</v>
      </c>
      <c r="BV264" s="80">
        <v>0</v>
      </c>
      <c r="BW264" s="80">
        <v>0</v>
      </c>
      <c r="BX264" s="80">
        <v>0</v>
      </c>
      <c r="BY264" s="80">
        <v>0</v>
      </c>
      <c r="BZ264" s="80">
        <v>0</v>
      </c>
      <c r="CA264" s="80">
        <v>0</v>
      </c>
      <c r="CB264" s="80">
        <v>0</v>
      </c>
      <c r="CC264" s="80">
        <v>0</v>
      </c>
    </row>
    <row r="265" spans="1:81">
      <c r="A265" s="80" t="s">
        <v>1967</v>
      </c>
      <c r="B265" s="80">
        <v>61</v>
      </c>
      <c r="C265" s="80">
        <v>10</v>
      </c>
      <c r="D265" s="80">
        <v>4</v>
      </c>
      <c r="E265" s="80">
        <v>2013</v>
      </c>
      <c r="F265" s="80" t="s">
        <v>89</v>
      </c>
      <c r="G265" s="80" t="s">
        <v>1957</v>
      </c>
      <c r="H265" s="80" t="s">
        <v>1958</v>
      </c>
      <c r="I265" s="177"/>
      <c r="J265" s="81">
        <v>166.69136174509509</v>
      </c>
      <c r="K265" s="81">
        <v>3.2489419095260246</v>
      </c>
      <c r="L265" s="81">
        <v>9.0938300288049305</v>
      </c>
      <c r="M265" s="81">
        <v>82.187995689464984</v>
      </c>
      <c r="N265" s="81">
        <v>65.611252392519944</v>
      </c>
      <c r="O265" s="81">
        <v>64.064079413174539</v>
      </c>
      <c r="P265" s="81">
        <v>53.390447120350927</v>
      </c>
      <c r="Q265" s="81">
        <v>3.9740982218183705</v>
      </c>
      <c r="R265" s="81">
        <v>0</v>
      </c>
      <c r="S265" s="81">
        <v>6.4868070014999999</v>
      </c>
      <c r="T265" s="82"/>
      <c r="U265" s="81">
        <v>24519192</v>
      </c>
      <c r="V265" s="81">
        <v>1719</v>
      </c>
      <c r="W265" s="81">
        <v>245</v>
      </c>
      <c r="X265" s="81">
        <v>16338</v>
      </c>
      <c r="Y265" s="81">
        <v>19451</v>
      </c>
      <c r="Z265" s="81">
        <v>35003</v>
      </c>
      <c r="AA265" s="81">
        <v>10688</v>
      </c>
      <c r="AB265" s="81">
        <v>51374</v>
      </c>
      <c r="AC265" s="81">
        <v>0</v>
      </c>
      <c r="AD265" s="81">
        <v>6.4868070014999999</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40.270000000000003</v>
      </c>
      <c r="BJ265" s="81">
        <v>0</v>
      </c>
      <c r="BK265" s="81">
        <v>4.4509999999999996</v>
      </c>
      <c r="BL265" s="81">
        <v>0</v>
      </c>
      <c r="BM265" s="82"/>
      <c r="BN265" s="81">
        <v>0</v>
      </c>
      <c r="BO265" s="81">
        <v>0</v>
      </c>
      <c r="BP265" s="81">
        <v>6</v>
      </c>
      <c r="BQ265" s="81">
        <v>0</v>
      </c>
      <c r="BR265" s="81">
        <v>1</v>
      </c>
      <c r="BS265" s="81">
        <v>0</v>
      </c>
      <c r="BT265"/>
      <c r="BU265" s="80">
        <v>44.720999999999997</v>
      </c>
      <c r="BV265" s="80">
        <v>0</v>
      </c>
      <c r="BW265" s="80">
        <v>0</v>
      </c>
      <c r="BX265" s="80">
        <v>0</v>
      </c>
      <c r="BY265" s="80">
        <v>0</v>
      </c>
      <c r="BZ265" s="80">
        <v>0</v>
      </c>
      <c r="CA265" s="80">
        <v>0</v>
      </c>
      <c r="CB265" s="80">
        <v>0</v>
      </c>
      <c r="CC265" s="80">
        <v>0</v>
      </c>
    </row>
    <row r="266" spans="1:81">
      <c r="A266" s="80" t="s">
        <v>1968</v>
      </c>
      <c r="B266" s="80">
        <v>62</v>
      </c>
      <c r="C266" s="80">
        <v>11</v>
      </c>
      <c r="D266" s="80">
        <v>4</v>
      </c>
      <c r="E266" s="80">
        <v>2014</v>
      </c>
      <c r="F266" s="80" t="s">
        <v>90</v>
      </c>
      <c r="G266" s="80" t="s">
        <v>1957</v>
      </c>
      <c r="H266" s="80" t="s">
        <v>1958</v>
      </c>
      <c r="I266" s="177"/>
      <c r="J266" s="81">
        <v>141.77712410317781</v>
      </c>
      <c r="K266" s="81">
        <v>3.3567995536561672</v>
      </c>
      <c r="L266" s="81">
        <v>6.8283155237420683</v>
      </c>
      <c r="M266" s="81">
        <v>78.89277470779345</v>
      </c>
      <c r="N266" s="81">
        <v>68.255241872330132</v>
      </c>
      <c r="O266" s="81">
        <v>61.042864492786165</v>
      </c>
      <c r="P266" s="81">
        <v>53.135872796942074</v>
      </c>
      <c r="Q266" s="81">
        <v>3.777713387366616</v>
      </c>
      <c r="R266" s="81">
        <v>0</v>
      </c>
      <c r="S266" s="81">
        <v>7.4605266384400002</v>
      </c>
      <c r="T266" s="82"/>
      <c r="U266" s="81">
        <v>24966664</v>
      </c>
      <c r="V266" s="81">
        <v>1580</v>
      </c>
      <c r="W266" s="81">
        <v>290</v>
      </c>
      <c r="X266" s="81">
        <v>16174</v>
      </c>
      <c r="Y266" s="81">
        <v>19571</v>
      </c>
      <c r="Z266" s="81">
        <v>35127</v>
      </c>
      <c r="AA266" s="81">
        <v>10582</v>
      </c>
      <c r="AB266" s="81">
        <v>50899</v>
      </c>
      <c r="AC266" s="81">
        <v>0</v>
      </c>
      <c r="AD266" s="81">
        <v>7.4605266384400002</v>
      </c>
      <c r="AE266" s="82"/>
      <c r="AF266" s="81">
        <v>188552885.38528961</v>
      </c>
      <c r="AG266" s="81">
        <v>2879892.8032536767</v>
      </c>
      <c r="AH266" s="81">
        <v>1712256.9423046799</v>
      </c>
      <c r="AI266" s="81">
        <v>104622866.00030777</v>
      </c>
      <c r="AJ266" s="81">
        <v>88120151.275612578</v>
      </c>
      <c r="AK266" s="81">
        <v>0</v>
      </c>
      <c r="AL266" s="81">
        <v>0</v>
      </c>
      <c r="AM266" s="81">
        <v>6987672.1053013681</v>
      </c>
      <c r="AN266" s="81">
        <v>0</v>
      </c>
      <c r="AO266" s="81">
        <v>0</v>
      </c>
      <c r="AP266" s="82"/>
      <c r="AQ266" s="81">
        <v>960</v>
      </c>
      <c r="AR266" s="81">
        <v>167</v>
      </c>
      <c r="AS266" s="81">
        <v>0</v>
      </c>
      <c r="AT266" s="81">
        <v>0</v>
      </c>
      <c r="AU266" s="81">
        <v>0</v>
      </c>
      <c r="AV266" s="81">
        <v>0</v>
      </c>
      <c r="AW266" s="81" t="s">
        <v>564</v>
      </c>
      <c r="AX266" s="82"/>
      <c r="AY266" s="81">
        <v>3945.7999999999997</v>
      </c>
      <c r="AZ266" s="81">
        <v>8307.1</v>
      </c>
      <c r="BA266" s="81">
        <v>0</v>
      </c>
      <c r="BB266" s="81">
        <v>0</v>
      </c>
      <c r="BC266" s="81">
        <v>0</v>
      </c>
      <c r="BD266" s="81">
        <v>0</v>
      </c>
      <c r="BE266" s="81" t="s">
        <v>564</v>
      </c>
      <c r="BF266" s="82"/>
      <c r="BG266" s="81">
        <v>0</v>
      </c>
      <c r="BH266" s="81">
        <v>0</v>
      </c>
      <c r="BI266" s="81">
        <v>42.634</v>
      </c>
      <c r="BJ266" s="81">
        <v>0</v>
      </c>
      <c r="BK266" s="81">
        <v>4.4660000000000002</v>
      </c>
      <c r="BL266" s="81">
        <v>0</v>
      </c>
      <c r="BM266" s="82"/>
      <c r="BN266" s="81">
        <v>0</v>
      </c>
      <c r="BO266" s="81">
        <v>0</v>
      </c>
      <c r="BP266" s="81">
        <v>6</v>
      </c>
      <c r="BQ266" s="81">
        <v>0</v>
      </c>
      <c r="BR266" s="81">
        <v>1</v>
      </c>
      <c r="BS266" s="81">
        <v>0</v>
      </c>
      <c r="BT266"/>
      <c r="BU266" s="80">
        <v>47.1</v>
      </c>
      <c r="BV266" s="80">
        <v>0</v>
      </c>
      <c r="BW266" s="80">
        <v>0</v>
      </c>
      <c r="BX266" s="80">
        <v>0</v>
      </c>
      <c r="BY266" s="80">
        <v>0</v>
      </c>
      <c r="BZ266" s="80">
        <v>0</v>
      </c>
      <c r="CA266" s="80">
        <v>0</v>
      </c>
      <c r="CB266" s="80">
        <v>0</v>
      </c>
      <c r="CC266" s="80">
        <v>0</v>
      </c>
    </row>
    <row r="267" spans="1:81">
      <c r="A267" s="80" t="s">
        <v>1969</v>
      </c>
      <c r="B267" s="80">
        <v>63</v>
      </c>
      <c r="C267" s="80">
        <v>12</v>
      </c>
      <c r="D267" s="80">
        <v>4</v>
      </c>
      <c r="E267" s="80">
        <v>2015</v>
      </c>
      <c r="F267" s="80" t="s">
        <v>91</v>
      </c>
      <c r="G267" s="80" t="s">
        <v>1957</v>
      </c>
      <c r="H267" s="80" t="s">
        <v>1958</v>
      </c>
      <c r="I267" s="177"/>
      <c r="J267" s="81">
        <v>140.18544667200817</v>
      </c>
      <c r="K267" s="81">
        <v>3.3702857263670642</v>
      </c>
      <c r="L267" s="81">
        <v>7.3420711124647005</v>
      </c>
      <c r="M267" s="81">
        <v>78.433058213725346</v>
      </c>
      <c r="N267" s="81">
        <v>63.230549171452964</v>
      </c>
      <c r="O267" s="81">
        <v>60.641068805652736</v>
      </c>
      <c r="P267" s="81">
        <v>52.740480251892976</v>
      </c>
      <c r="Q267" s="81">
        <v>3.6637542145814161</v>
      </c>
      <c r="R267" s="81">
        <v>0</v>
      </c>
      <c r="S267" s="81">
        <v>7.0654919225500015</v>
      </c>
      <c r="T267" s="82"/>
      <c r="U267" s="81">
        <v>28366838</v>
      </c>
      <c r="V267" s="81">
        <v>1580</v>
      </c>
      <c r="W267" s="81">
        <v>290</v>
      </c>
      <c r="X267" s="81">
        <v>16174</v>
      </c>
      <c r="Y267" s="81">
        <v>19677</v>
      </c>
      <c r="Z267" s="81">
        <v>35232</v>
      </c>
      <c r="AA267" s="81">
        <v>10495</v>
      </c>
      <c r="AB267" s="81">
        <v>50425</v>
      </c>
      <c r="AC267" s="81">
        <v>0</v>
      </c>
      <c r="AD267" s="81">
        <v>7.0654919225500015</v>
      </c>
      <c r="AE267" s="82"/>
      <c r="AF267" s="81">
        <v>193498542.1577175</v>
      </c>
      <c r="AG267" s="81">
        <v>2630213.7119681342</v>
      </c>
      <c r="AH267" s="81">
        <v>1550276.5725177114</v>
      </c>
      <c r="AI267" s="81">
        <v>103076509.07196979</v>
      </c>
      <c r="AJ267" s="81">
        <v>87988043.0768179</v>
      </c>
      <c r="AK267" s="81">
        <v>0</v>
      </c>
      <c r="AL267" s="81">
        <v>0</v>
      </c>
      <c r="AM267" s="81">
        <v>6910534.7250806047</v>
      </c>
      <c r="AN267" s="81">
        <v>0</v>
      </c>
      <c r="AO267" s="81">
        <v>0</v>
      </c>
      <c r="AP267" s="82"/>
      <c r="AQ267" s="81">
        <v>1031</v>
      </c>
      <c r="AR267" s="81">
        <v>276</v>
      </c>
      <c r="AS267" s="81">
        <v>0</v>
      </c>
      <c r="AT267" s="81">
        <v>0</v>
      </c>
      <c r="AU267" s="81">
        <v>0</v>
      </c>
      <c r="AV267" s="81">
        <v>0</v>
      </c>
      <c r="AW267" s="81" t="s">
        <v>564</v>
      </c>
      <c r="AX267" s="82"/>
      <c r="AY267" s="81">
        <v>4287.1000000000004</v>
      </c>
      <c r="AZ267" s="81">
        <v>15669.8</v>
      </c>
      <c r="BA267" s="81">
        <v>0</v>
      </c>
      <c r="BB267" s="81">
        <v>0</v>
      </c>
      <c r="BC267" s="81">
        <v>0</v>
      </c>
      <c r="BD267" s="81">
        <v>0</v>
      </c>
      <c r="BE267" s="81" t="s">
        <v>564</v>
      </c>
      <c r="BF267" s="82"/>
      <c r="BG267" s="81">
        <v>0</v>
      </c>
      <c r="BH267" s="81">
        <v>0</v>
      </c>
      <c r="BI267" s="81">
        <v>38.148000000000003</v>
      </c>
      <c r="BJ267" s="81">
        <v>0</v>
      </c>
      <c r="BK267" s="81">
        <v>10.015000000000001</v>
      </c>
      <c r="BL267" s="81">
        <v>0</v>
      </c>
      <c r="BM267" s="82"/>
      <c r="BN267" s="81">
        <v>0</v>
      </c>
      <c r="BO267" s="81">
        <v>0</v>
      </c>
      <c r="BP267" s="81">
        <v>6</v>
      </c>
      <c r="BQ267" s="81">
        <v>0</v>
      </c>
      <c r="BR267" s="81">
        <v>2</v>
      </c>
      <c r="BS267" s="81">
        <v>0</v>
      </c>
      <c r="BT267"/>
      <c r="BU267" s="80">
        <v>42.423000000000002</v>
      </c>
      <c r="BV267" s="80">
        <v>5.74</v>
      </c>
      <c r="BW267" s="80">
        <v>0</v>
      </c>
      <c r="BX267" s="80">
        <v>0</v>
      </c>
      <c r="BY267" s="80">
        <v>0</v>
      </c>
      <c r="BZ267" s="80">
        <v>0</v>
      </c>
      <c r="CA267" s="80">
        <v>0</v>
      </c>
      <c r="CB267" s="80">
        <v>0</v>
      </c>
      <c r="CC267" s="80">
        <v>0</v>
      </c>
    </row>
    <row r="268" spans="1:81">
      <c r="A268" s="80" t="s">
        <v>1970</v>
      </c>
      <c r="B268" s="80">
        <v>64</v>
      </c>
      <c r="C268" s="80">
        <v>13</v>
      </c>
      <c r="D268" s="80">
        <v>4</v>
      </c>
      <c r="E268" s="80">
        <v>2016</v>
      </c>
      <c r="F268" s="80" t="s">
        <v>92</v>
      </c>
      <c r="G268" s="80" t="s">
        <v>1957</v>
      </c>
      <c r="H268" s="80" t="s">
        <v>1958</v>
      </c>
      <c r="I268" s="177"/>
      <c r="J268" s="81">
        <v>133.18304434100253</v>
      </c>
      <c r="K268" s="81">
        <v>3.3656178041991214</v>
      </c>
      <c r="L268" s="81">
        <v>7.9310026939320899</v>
      </c>
      <c r="M268" s="81">
        <v>65.686327599349497</v>
      </c>
      <c r="N268" s="81">
        <v>62.820682894490183</v>
      </c>
      <c r="O268" s="81">
        <v>59.933582172711439</v>
      </c>
      <c r="P268" s="81">
        <v>50.904829703154142</v>
      </c>
      <c r="Q268" s="81">
        <v>3.5219248047496752</v>
      </c>
      <c r="R268" s="81">
        <v>0</v>
      </c>
      <c r="S268" s="81">
        <v>7.4204423529600012</v>
      </c>
      <c r="T268" s="82"/>
      <c r="U268" s="81">
        <v>26236768</v>
      </c>
      <c r="V268" s="81">
        <v>1580</v>
      </c>
      <c r="W268" s="81">
        <v>290</v>
      </c>
      <c r="X268" s="81">
        <v>16174</v>
      </c>
      <c r="Y268" s="81">
        <v>19804</v>
      </c>
      <c r="Z268" s="81">
        <v>35249</v>
      </c>
      <c r="AA268" s="81">
        <v>10477</v>
      </c>
      <c r="AB268" s="81">
        <v>49863</v>
      </c>
      <c r="AC268" s="81">
        <v>0</v>
      </c>
      <c r="AD268" s="81">
        <v>7.4204423529600012</v>
      </c>
      <c r="AE268" s="82"/>
      <c r="AF268" s="81">
        <v>182749781.50105461</v>
      </c>
      <c r="AG268" s="81">
        <v>2529158.2217065212</v>
      </c>
      <c r="AH268" s="81">
        <v>1287378.7070219759</v>
      </c>
      <c r="AI268" s="81">
        <v>101775421.5479393</v>
      </c>
      <c r="AJ268" s="81">
        <v>88810719.28463681</v>
      </c>
      <c r="AK268" s="81">
        <v>0</v>
      </c>
      <c r="AL268" s="81">
        <v>0</v>
      </c>
      <c r="AM268" s="81">
        <v>6838823.9532249235</v>
      </c>
      <c r="AN268" s="81">
        <v>0</v>
      </c>
      <c r="AO268" s="81">
        <v>0</v>
      </c>
      <c r="AP268" s="82"/>
      <c r="AQ268" s="81">
        <v>1108</v>
      </c>
      <c r="AR268" s="81">
        <v>405</v>
      </c>
      <c r="AS268" s="81">
        <v>0</v>
      </c>
      <c r="AT268" s="81">
        <v>0</v>
      </c>
      <c r="AU268" s="81">
        <v>0</v>
      </c>
      <c r="AV268" s="81">
        <v>0</v>
      </c>
      <c r="AW268" s="81" t="s">
        <v>564</v>
      </c>
      <c r="AX268" s="82"/>
      <c r="AY268" s="81">
        <v>4722.1000000000004</v>
      </c>
      <c r="AZ268" s="81">
        <v>24900.2</v>
      </c>
      <c r="BA268" s="81">
        <v>0</v>
      </c>
      <c r="BB268" s="81">
        <v>0</v>
      </c>
      <c r="BC268" s="81">
        <v>0</v>
      </c>
      <c r="BD268" s="81">
        <v>0</v>
      </c>
      <c r="BE268" s="81" t="s">
        <v>564</v>
      </c>
      <c r="BF268" s="82"/>
      <c r="BG268" s="81">
        <v>0</v>
      </c>
      <c r="BH268" s="81">
        <v>0</v>
      </c>
      <c r="BI268" s="81">
        <v>37.087000000000003</v>
      </c>
      <c r="BJ268" s="81">
        <v>0</v>
      </c>
      <c r="BK268" s="81">
        <v>10.013999999999999</v>
      </c>
      <c r="BL268" s="81">
        <v>0</v>
      </c>
      <c r="BM268" s="82"/>
      <c r="BN268" s="81">
        <v>0</v>
      </c>
      <c r="BO268" s="81">
        <v>0</v>
      </c>
      <c r="BP268" s="81">
        <v>6</v>
      </c>
      <c r="BQ268" s="81">
        <v>0</v>
      </c>
      <c r="BR268" s="81">
        <v>2</v>
      </c>
      <c r="BS268" s="81">
        <v>0</v>
      </c>
      <c r="BT268"/>
      <c r="BU268" s="80">
        <v>41.311</v>
      </c>
      <c r="BV268" s="80">
        <v>5.79</v>
      </c>
      <c r="BW268" s="80">
        <v>0</v>
      </c>
      <c r="BX268" s="80">
        <v>0</v>
      </c>
      <c r="BY268" s="80">
        <v>0</v>
      </c>
      <c r="BZ268" s="80">
        <v>0</v>
      </c>
      <c r="CA268" s="80">
        <v>0</v>
      </c>
      <c r="CB268" s="80">
        <v>0</v>
      </c>
      <c r="CC268" s="80">
        <v>0</v>
      </c>
    </row>
    <row r="269" spans="1:81">
      <c r="A269" s="80" t="s">
        <v>1971</v>
      </c>
      <c r="B269" s="80">
        <v>65</v>
      </c>
      <c r="C269" s="80">
        <v>14</v>
      </c>
      <c r="D269" s="80">
        <v>4</v>
      </c>
      <c r="E269" s="80">
        <v>2017</v>
      </c>
      <c r="F269" s="80" t="s">
        <v>71</v>
      </c>
      <c r="G269" s="80" t="s">
        <v>1957</v>
      </c>
      <c r="H269" s="80" t="s">
        <v>1958</v>
      </c>
      <c r="I269" s="177"/>
      <c r="J269" s="81">
        <v>133.96882380248891</v>
      </c>
      <c r="K269" s="81">
        <v>3.3926860609267564</v>
      </c>
      <c r="L269" s="81">
        <v>6.9968896519687549</v>
      </c>
      <c r="M269" s="81">
        <v>62.023852400089801</v>
      </c>
      <c r="N269" s="81">
        <v>60.925442557707264</v>
      </c>
      <c r="O269" s="81">
        <v>59.057634284532334</v>
      </c>
      <c r="P269" s="81">
        <v>50.012668431902192</v>
      </c>
      <c r="Q269" s="81">
        <v>3.3782871888028727</v>
      </c>
      <c r="R269" s="81">
        <v>0</v>
      </c>
      <c r="S269" s="81">
        <v>7.2238178440000009</v>
      </c>
      <c r="T269" s="82"/>
      <c r="U269" s="81">
        <v>27764048</v>
      </c>
      <c r="V269" s="81">
        <v>1580</v>
      </c>
      <c r="W269" s="81">
        <v>290</v>
      </c>
      <c r="X269" s="81">
        <v>16174</v>
      </c>
      <c r="Y269" s="81">
        <v>19975</v>
      </c>
      <c r="Z269" s="81">
        <v>35310</v>
      </c>
      <c r="AA269" s="81">
        <v>10359</v>
      </c>
      <c r="AB269" s="81">
        <v>49462</v>
      </c>
      <c r="AC269" s="81">
        <v>0</v>
      </c>
      <c r="AD269" s="81">
        <v>7.2238178440000009</v>
      </c>
      <c r="AE269" s="82"/>
      <c r="AF269" s="81">
        <v>191976146.38478789</v>
      </c>
      <c r="AG269" s="81">
        <v>2564740.6131978431</v>
      </c>
      <c r="AH269" s="81">
        <v>1497794.7585064559</v>
      </c>
      <c r="AI269" s="81">
        <v>100034577.70487081</v>
      </c>
      <c r="AJ269" s="81">
        <v>86049115.431178585</v>
      </c>
      <c r="AK269" s="81">
        <v>0</v>
      </c>
      <c r="AL269" s="81">
        <v>0</v>
      </c>
      <c r="AM269" s="81">
        <v>6794440.726161073</v>
      </c>
      <c r="AN269" s="81">
        <v>0</v>
      </c>
      <c r="AO269" s="81">
        <v>0</v>
      </c>
      <c r="AP269" s="82"/>
      <c r="AQ269" s="81">
        <v>1169</v>
      </c>
      <c r="AR269" s="81">
        <v>519</v>
      </c>
      <c r="AS269" s="81">
        <v>0</v>
      </c>
      <c r="AT269" s="81">
        <v>0</v>
      </c>
      <c r="AU269" s="81">
        <v>0</v>
      </c>
      <c r="AV269" s="81">
        <v>0</v>
      </c>
      <c r="AW269" s="81" t="s">
        <v>564</v>
      </c>
      <c r="AX269" s="82"/>
      <c r="AY269" s="81">
        <v>5056.8999999999996</v>
      </c>
      <c r="AZ269" s="81">
        <v>33171.900000000009</v>
      </c>
      <c r="BA269" s="81">
        <v>0</v>
      </c>
      <c r="BB269" s="81">
        <v>0</v>
      </c>
      <c r="BC269" s="81">
        <v>0</v>
      </c>
      <c r="BD269" s="81">
        <v>0</v>
      </c>
      <c r="BE269" s="81" t="s">
        <v>564</v>
      </c>
      <c r="BF269" s="82"/>
      <c r="BG269" s="81">
        <v>0</v>
      </c>
      <c r="BH269" s="81">
        <v>0</v>
      </c>
      <c r="BI269" s="81">
        <v>38.369</v>
      </c>
      <c r="BJ269" s="81">
        <v>0</v>
      </c>
      <c r="BK269" s="81">
        <v>9.9350000000000005</v>
      </c>
      <c r="BL269" s="81">
        <v>0</v>
      </c>
      <c r="BM269" s="82"/>
      <c r="BN269" s="81">
        <v>0</v>
      </c>
      <c r="BO269" s="81">
        <v>0</v>
      </c>
      <c r="BP269" s="81">
        <v>6</v>
      </c>
      <c r="BQ269" s="81">
        <v>0</v>
      </c>
      <c r="BR269" s="81">
        <v>2</v>
      </c>
      <c r="BS269" s="81">
        <v>0</v>
      </c>
      <c r="BT269"/>
      <c r="BU269" s="80">
        <v>42.414999999999999</v>
      </c>
      <c r="BV269" s="80">
        <v>5.8890000000000002</v>
      </c>
      <c r="BW269" s="80">
        <v>0</v>
      </c>
      <c r="BX269" s="80">
        <v>0</v>
      </c>
      <c r="BY269" s="80">
        <v>0</v>
      </c>
      <c r="BZ269" s="80">
        <v>0</v>
      </c>
      <c r="CA269" s="80">
        <v>0</v>
      </c>
      <c r="CB269" s="80">
        <v>0</v>
      </c>
      <c r="CC269" s="80">
        <v>0</v>
      </c>
    </row>
    <row r="270" spans="1:81">
      <c r="A270" s="80" t="s">
        <v>1972</v>
      </c>
      <c r="B270" s="80">
        <v>66</v>
      </c>
      <c r="C270" s="80">
        <v>15</v>
      </c>
      <c r="D270" s="80">
        <v>4</v>
      </c>
      <c r="E270" s="80">
        <v>2018</v>
      </c>
      <c r="F270" s="80" t="s">
        <v>93</v>
      </c>
      <c r="G270" s="80" t="s">
        <v>1957</v>
      </c>
      <c r="H270" s="80" t="s">
        <v>1958</v>
      </c>
      <c r="I270" s="177"/>
      <c r="J270" s="81">
        <v>138.56495406678695</v>
      </c>
      <c r="K270" s="81">
        <v>3.1886009261615702</v>
      </c>
      <c r="L270" s="81">
        <v>6.3053453721098531</v>
      </c>
      <c r="M270" s="81">
        <v>61.163153848324768</v>
      </c>
      <c r="N270" s="81">
        <v>63.724433709779092</v>
      </c>
      <c r="O270" s="81">
        <v>57.80529248315063</v>
      </c>
      <c r="P270" s="81">
        <v>49.285395971395921</v>
      </c>
      <c r="Q270" s="81">
        <v>3.0998945033259786</v>
      </c>
      <c r="R270" s="81">
        <v>0</v>
      </c>
      <c r="S270" s="81">
        <v>6.3456105337875011</v>
      </c>
      <c r="T270" s="82"/>
      <c r="U270" s="81">
        <v>28375950</v>
      </c>
      <c r="V270" s="81">
        <v>1580</v>
      </c>
      <c r="W270" s="81">
        <v>290</v>
      </c>
      <c r="X270" s="81">
        <v>16174</v>
      </c>
      <c r="Y270" s="81">
        <v>20111</v>
      </c>
      <c r="Z270" s="81">
        <v>35223</v>
      </c>
      <c r="AA270" s="81">
        <v>10311</v>
      </c>
      <c r="AB270" s="81">
        <v>48910</v>
      </c>
      <c r="AC270" s="81">
        <v>0</v>
      </c>
      <c r="AD270" s="81">
        <v>6.3456105337875011</v>
      </c>
      <c r="AE270" s="82"/>
      <c r="AF270" s="81">
        <v>199956345.2153571</v>
      </c>
      <c r="AG270" s="81">
        <v>2267912.0540201892</v>
      </c>
      <c r="AH270" s="81">
        <v>1417193.8329281891</v>
      </c>
      <c r="AI270" s="81">
        <v>95882296.900446221</v>
      </c>
      <c r="AJ270" s="81">
        <v>90097915.488069504</v>
      </c>
      <c r="AK270" s="81">
        <v>0</v>
      </c>
      <c r="AL270" s="81">
        <v>0</v>
      </c>
      <c r="AM270" s="81">
        <v>6732515.824906745</v>
      </c>
      <c r="AN270" s="81">
        <v>0</v>
      </c>
      <c r="AO270" s="81">
        <v>0</v>
      </c>
      <c r="AP270" s="82"/>
      <c r="AQ270" s="81">
        <v>1235</v>
      </c>
      <c r="AR270" s="81">
        <v>632</v>
      </c>
      <c r="AS270" s="81">
        <v>0</v>
      </c>
      <c r="AT270" s="81">
        <v>0</v>
      </c>
      <c r="AU270" s="81">
        <v>0</v>
      </c>
      <c r="AV270" s="81">
        <v>0</v>
      </c>
      <c r="AW270" s="81" t="s">
        <v>564</v>
      </c>
      <c r="AX270" s="82"/>
      <c r="AY270" s="81">
        <v>5438.1000000000013</v>
      </c>
      <c r="AZ270" s="81">
        <v>41602</v>
      </c>
      <c r="BA270" s="81">
        <v>0</v>
      </c>
      <c r="BB270" s="81">
        <v>0</v>
      </c>
      <c r="BC270" s="81">
        <v>0</v>
      </c>
      <c r="BD270" s="81">
        <v>0</v>
      </c>
      <c r="BE270" s="81" t="s">
        <v>564</v>
      </c>
      <c r="BF270" s="82"/>
      <c r="BG270" s="81">
        <v>0</v>
      </c>
      <c r="BH270" s="81">
        <v>0</v>
      </c>
      <c r="BI270" s="81">
        <v>37.625999999999998</v>
      </c>
      <c r="BJ270" s="81">
        <v>0</v>
      </c>
      <c r="BK270" s="81">
        <v>8.6780000000000008</v>
      </c>
      <c r="BL270" s="81">
        <v>0</v>
      </c>
      <c r="BM270" s="82"/>
      <c r="BN270" s="81">
        <v>0</v>
      </c>
      <c r="BO270" s="81">
        <v>0</v>
      </c>
      <c r="BP270" s="81">
        <v>6</v>
      </c>
      <c r="BQ270" s="81">
        <v>0</v>
      </c>
      <c r="BR270" s="81">
        <v>2</v>
      </c>
      <c r="BS270" s="81">
        <v>0</v>
      </c>
      <c r="BT270"/>
      <c r="BU270" s="80">
        <v>41.411999999999999</v>
      </c>
      <c r="BV270" s="80">
        <v>4.8920000000000003</v>
      </c>
      <c r="BW270" s="80">
        <v>0</v>
      </c>
      <c r="BX270" s="80">
        <v>0</v>
      </c>
      <c r="BY270" s="80">
        <v>0</v>
      </c>
      <c r="BZ270" s="80">
        <v>0</v>
      </c>
      <c r="CA270" s="80">
        <v>0</v>
      </c>
      <c r="CB270" s="80">
        <v>0</v>
      </c>
      <c r="CC270" s="80">
        <v>0</v>
      </c>
    </row>
    <row r="271" spans="1:81">
      <c r="A271" s="80" t="s">
        <v>1973</v>
      </c>
      <c r="B271" s="80">
        <v>67</v>
      </c>
      <c r="C271" s="80">
        <v>16</v>
      </c>
      <c r="D271" s="80">
        <v>4</v>
      </c>
      <c r="E271" s="80">
        <v>2019</v>
      </c>
      <c r="F271" s="80" t="s">
        <v>73</v>
      </c>
      <c r="G271" s="80" t="s">
        <v>1957</v>
      </c>
      <c r="H271" s="80" t="s">
        <v>1958</v>
      </c>
      <c r="I271" s="177"/>
      <c r="J271" s="81">
        <v>130.41322459285556</v>
      </c>
      <c r="K271" s="81">
        <v>2.921144895480321</v>
      </c>
      <c r="L271" s="81">
        <v>6.3557828058004739</v>
      </c>
      <c r="M271" s="81">
        <v>57.816793640025693</v>
      </c>
      <c r="N271" s="81">
        <v>56.097497259006502</v>
      </c>
      <c r="O271" s="81">
        <v>56.06894254656752</v>
      </c>
      <c r="P271" s="81">
        <v>48.717945310978671</v>
      </c>
      <c r="Q271" s="81">
        <v>2.9790535422161373</v>
      </c>
      <c r="R271" s="81">
        <v>0</v>
      </c>
      <c r="S271" s="81">
        <v>7.7960582599999997</v>
      </c>
      <c r="T271" s="82"/>
      <c r="U271" s="81">
        <v>27884205</v>
      </c>
      <c r="V271" s="81">
        <v>1580</v>
      </c>
      <c r="W271" s="81">
        <v>290</v>
      </c>
      <c r="X271" s="81">
        <v>16174</v>
      </c>
      <c r="Y271" s="81">
        <v>20224</v>
      </c>
      <c r="Z271" s="81">
        <v>35103</v>
      </c>
      <c r="AA271" s="81">
        <v>10116</v>
      </c>
      <c r="AB271" s="81">
        <v>48276</v>
      </c>
      <c r="AC271" s="81">
        <v>0</v>
      </c>
      <c r="AD271" s="81">
        <v>7.7960582599999997</v>
      </c>
      <c r="AE271" s="82"/>
      <c r="AF271" s="81">
        <v>192341921.126865</v>
      </c>
      <c r="AG271" s="81">
        <v>2192856.1066972758</v>
      </c>
      <c r="AH271" s="81">
        <v>1496829.938710348</v>
      </c>
      <c r="AI271" s="81">
        <v>94113500.894664988</v>
      </c>
      <c r="AJ271" s="81">
        <v>79205889.781945616</v>
      </c>
      <c r="AK271" s="81">
        <v>0</v>
      </c>
      <c r="AL271" s="81">
        <v>0</v>
      </c>
      <c r="AM271" s="81">
        <v>6574827.7784665748</v>
      </c>
      <c r="AN271" s="81">
        <v>0</v>
      </c>
      <c r="AO271" s="81">
        <v>0</v>
      </c>
      <c r="AP271" s="82"/>
      <c r="AQ271" s="81">
        <v>1312</v>
      </c>
      <c r="AR271" s="81">
        <v>757</v>
      </c>
      <c r="AS271" s="81">
        <v>0</v>
      </c>
      <c r="AT271" s="81">
        <v>0</v>
      </c>
      <c r="AU271" s="81">
        <v>0</v>
      </c>
      <c r="AV271" s="81">
        <v>0</v>
      </c>
      <c r="AW271" s="81" t="s">
        <v>564</v>
      </c>
      <c r="AX271" s="82"/>
      <c r="AY271" s="81">
        <v>5865.8000000000011</v>
      </c>
      <c r="AZ271" s="81">
        <v>72389.800000000017</v>
      </c>
      <c r="BA271" s="81">
        <v>0</v>
      </c>
      <c r="BB271" s="81">
        <v>0</v>
      </c>
      <c r="BC271" s="81">
        <v>0</v>
      </c>
      <c r="BD271" s="81">
        <v>0</v>
      </c>
      <c r="BE271" s="81" t="s">
        <v>564</v>
      </c>
      <c r="BF271" s="82"/>
      <c r="BG271" s="81">
        <v>0</v>
      </c>
      <c r="BH271" s="81">
        <v>0</v>
      </c>
      <c r="BI271" s="81">
        <v>30.341000000000001</v>
      </c>
      <c r="BJ271" s="81">
        <v>0</v>
      </c>
      <c r="BK271" s="81">
        <v>8.609</v>
      </c>
      <c r="BL271" s="81">
        <v>0</v>
      </c>
      <c r="BM271" s="82"/>
      <c r="BN271" s="81">
        <v>0</v>
      </c>
      <c r="BO271" s="81">
        <v>0</v>
      </c>
      <c r="BP271" s="81">
        <v>5</v>
      </c>
      <c r="BQ271" s="81">
        <v>0</v>
      </c>
      <c r="BR271" s="81">
        <v>2</v>
      </c>
      <c r="BS271" s="81">
        <v>0</v>
      </c>
      <c r="BT271"/>
      <c r="BU271" s="80">
        <v>33.936</v>
      </c>
      <c r="BV271" s="80">
        <v>5.0140000000000002</v>
      </c>
      <c r="BW271" s="80">
        <v>0</v>
      </c>
      <c r="BX271" s="80">
        <v>0</v>
      </c>
      <c r="BY271" s="80">
        <v>0</v>
      </c>
      <c r="BZ271" s="80">
        <v>0</v>
      </c>
      <c r="CA271" s="80">
        <v>0</v>
      </c>
      <c r="CB271" s="80">
        <v>0</v>
      </c>
      <c r="CC271" s="80">
        <v>0</v>
      </c>
    </row>
    <row r="272" spans="1:81">
      <c r="A272" s="80" t="s">
        <v>1974</v>
      </c>
      <c r="B272" s="80">
        <v>68</v>
      </c>
      <c r="C272" s="80">
        <v>17</v>
      </c>
      <c r="D272" s="80">
        <v>4</v>
      </c>
      <c r="E272" s="80">
        <v>2020</v>
      </c>
      <c r="F272" s="80" t="s">
        <v>218</v>
      </c>
      <c r="G272" s="80" t="s">
        <v>1957</v>
      </c>
      <c r="H272" s="80" t="s">
        <v>1958</v>
      </c>
      <c r="I272" s="177"/>
      <c r="J272" s="81">
        <v>162.90373202993121</v>
      </c>
      <c r="K272" s="81">
        <v>2.9802620843700725</v>
      </c>
      <c r="L272" s="81">
        <v>4.930710172584944</v>
      </c>
      <c r="M272" s="81">
        <v>50.369986095834562</v>
      </c>
      <c r="N272" s="81">
        <v>53.259179764389792</v>
      </c>
      <c r="O272" s="81">
        <v>48.796859983056905</v>
      </c>
      <c r="P272" s="81">
        <v>45.08826506926394</v>
      </c>
      <c r="Q272" s="81">
        <v>2.8158451967687701</v>
      </c>
      <c r="R272" s="81">
        <v>0</v>
      </c>
      <c r="S272" s="81">
        <v>8.1113845500000004</v>
      </c>
      <c r="T272" s="82"/>
      <c r="U272" s="81">
        <v>31326619</v>
      </c>
      <c r="V272" s="81">
        <v>1391</v>
      </c>
      <c r="W272" s="81">
        <v>276</v>
      </c>
      <c r="X272" s="81">
        <v>14747</v>
      </c>
      <c r="Y272" s="81">
        <v>20370</v>
      </c>
      <c r="Z272" s="81">
        <v>34869</v>
      </c>
      <c r="AA272" s="81">
        <v>10172</v>
      </c>
      <c r="AB272" s="81">
        <v>47756</v>
      </c>
      <c r="AC272" s="81">
        <v>0</v>
      </c>
      <c r="AD272" s="81">
        <v>8.1113845500000004</v>
      </c>
      <c r="AE272" s="82"/>
      <c r="AF272" s="81">
        <v>243793401.16090211</v>
      </c>
      <c r="AG272" s="81">
        <v>2104810.0978199989</v>
      </c>
      <c r="AH272" s="81">
        <v>1239640.9395548119</v>
      </c>
      <c r="AI272" s="81">
        <v>83443150.022947684</v>
      </c>
      <c r="AJ272" s="81">
        <v>78770009.156400442</v>
      </c>
      <c r="AK272" s="81"/>
      <c r="AL272" s="81"/>
      <c r="AM272" s="81">
        <v>6232688.5802263366</v>
      </c>
      <c r="AN272" s="81"/>
      <c r="AO272" s="81"/>
      <c r="AP272" s="82"/>
      <c r="AQ272" s="81">
        <v>1369</v>
      </c>
      <c r="AR272" s="81">
        <v>822</v>
      </c>
      <c r="AS272" s="81">
        <v>0</v>
      </c>
      <c r="AT272" s="81">
        <v>0</v>
      </c>
      <c r="AU272" s="81">
        <v>0</v>
      </c>
      <c r="AV272" s="81">
        <v>0</v>
      </c>
      <c r="AW272" s="81">
        <v>0</v>
      </c>
      <c r="AX272" s="82"/>
      <c r="AY272" s="81">
        <v>6170.2000000000044</v>
      </c>
      <c r="AZ272" s="81">
        <v>75318.099999999904</v>
      </c>
      <c r="BA272" s="81">
        <v>0</v>
      </c>
      <c r="BB272" s="81">
        <v>0</v>
      </c>
      <c r="BC272" s="81">
        <v>0</v>
      </c>
      <c r="BD272" s="81">
        <v>0</v>
      </c>
      <c r="BE272" s="81">
        <v>0</v>
      </c>
      <c r="BF272" s="82"/>
      <c r="BG272" s="81">
        <v>0</v>
      </c>
      <c r="BH272" s="81">
        <v>0</v>
      </c>
      <c r="BI272" s="81">
        <v>38.606999999999999</v>
      </c>
      <c r="BJ272" s="81">
        <v>0</v>
      </c>
      <c r="BK272" s="81">
        <v>3.6179999999999999</v>
      </c>
      <c r="BL272" s="81">
        <v>0</v>
      </c>
      <c r="BM272" s="82"/>
      <c r="BN272" s="81">
        <v>0</v>
      </c>
      <c r="BO272" s="81">
        <v>0</v>
      </c>
      <c r="BP272" s="81">
        <v>7</v>
      </c>
      <c r="BQ272" s="81">
        <v>0</v>
      </c>
      <c r="BR272" s="81">
        <v>1</v>
      </c>
      <c r="BS272" s="81">
        <v>0</v>
      </c>
      <c r="BT272"/>
      <c r="BU272" s="80">
        <v>42.225000000000001</v>
      </c>
      <c r="BV272" s="80">
        <v>0</v>
      </c>
      <c r="BW272" s="80">
        <v>0</v>
      </c>
      <c r="BX272" s="80">
        <v>0</v>
      </c>
      <c r="BY272" s="80">
        <v>0</v>
      </c>
      <c r="BZ272" s="80">
        <v>0</v>
      </c>
      <c r="CA272" s="80">
        <v>0</v>
      </c>
      <c r="CB272" s="80">
        <v>0</v>
      </c>
      <c r="CC272" s="80">
        <v>0</v>
      </c>
    </row>
    <row r="273" spans="1:81">
      <c r="A273" s="80" t="s">
        <v>1975</v>
      </c>
      <c r="B273" s="80">
        <v>68</v>
      </c>
      <c r="C273" s="80">
        <v>18</v>
      </c>
      <c r="D273" s="80">
        <v>4</v>
      </c>
      <c r="E273" s="80">
        <v>2021</v>
      </c>
      <c r="F273" s="80" t="s">
        <v>75</v>
      </c>
      <c r="G273" s="174" t="s">
        <v>1957</v>
      </c>
      <c r="H273" s="80" t="s">
        <v>1958</v>
      </c>
      <c r="I273" s="177"/>
      <c r="J273" s="81">
        <v>181.68927397315494</v>
      </c>
      <c r="K273" s="81">
        <v>3.2711805135579604</v>
      </c>
      <c r="L273" s="81">
        <v>4.8292004402057467</v>
      </c>
      <c r="M273" s="81">
        <v>55.755332176834436</v>
      </c>
      <c r="N273" s="81">
        <v>56.119533953754249</v>
      </c>
      <c r="O273" s="81">
        <v>47.095149335084763</v>
      </c>
      <c r="P273" s="81">
        <v>46.139258196485024</v>
      </c>
      <c r="Q273" s="81">
        <v>2.8057796014577687</v>
      </c>
      <c r="R273" s="81">
        <v>0</v>
      </c>
      <c r="S273" s="81">
        <v>8.1593588599999993</v>
      </c>
      <c r="T273" s="82"/>
      <c r="U273" s="81">
        <v>37108022</v>
      </c>
      <c r="V273" s="81">
        <v>1391</v>
      </c>
      <c r="W273" s="81">
        <v>276</v>
      </c>
      <c r="X273" s="81">
        <v>14747</v>
      </c>
      <c r="Y273" s="81">
        <v>20411</v>
      </c>
      <c r="Z273" s="81">
        <v>34652</v>
      </c>
      <c r="AA273" s="81">
        <v>10151</v>
      </c>
      <c r="AB273" s="81">
        <v>47021</v>
      </c>
      <c r="AC273" s="81">
        <v>0</v>
      </c>
      <c r="AD273" s="81">
        <v>8.1593588599999993</v>
      </c>
      <c r="AE273" s="82"/>
      <c r="AF273" s="81">
        <v>267331565.31886151</v>
      </c>
      <c r="AG273" s="81">
        <v>2274657.4132926548</v>
      </c>
      <c r="AH273" s="81">
        <v>1158757.6459780666</v>
      </c>
      <c r="AI273" s="81">
        <v>91343942.565030724</v>
      </c>
      <c r="AJ273" s="81">
        <v>81336799.350296542</v>
      </c>
      <c r="AK273" s="81">
        <v>0</v>
      </c>
      <c r="AL273" s="81">
        <v>0</v>
      </c>
      <c r="AM273" s="81">
        <v>6172159.268610701</v>
      </c>
      <c r="AN273" s="81">
        <v>0</v>
      </c>
      <c r="AO273" s="81">
        <v>0</v>
      </c>
      <c r="AP273" s="82"/>
      <c r="AQ273" s="81">
        <v>1438</v>
      </c>
      <c r="AR273" s="81">
        <v>899</v>
      </c>
      <c r="AS273" s="81">
        <v>0</v>
      </c>
      <c r="AT273" s="81">
        <v>0</v>
      </c>
      <c r="AU273" s="81">
        <v>0</v>
      </c>
      <c r="AV273" s="81">
        <v>0</v>
      </c>
      <c r="AW273" s="81"/>
      <c r="AX273" s="82"/>
      <c r="AY273" s="81">
        <v>6585.1000000000022</v>
      </c>
      <c r="AZ273" s="81">
        <v>80402.099999999904</v>
      </c>
      <c r="BA273" s="81">
        <v>0</v>
      </c>
      <c r="BB273" s="81">
        <v>0</v>
      </c>
      <c r="BC273" s="81">
        <v>0</v>
      </c>
      <c r="BD273" s="81">
        <v>0</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1976</v>
      </c>
      <c r="B274" s="80">
        <v>68</v>
      </c>
      <c r="C274" s="80">
        <v>19</v>
      </c>
      <c r="D274" s="80">
        <v>4</v>
      </c>
      <c r="E274" s="80">
        <v>2022</v>
      </c>
      <c r="F274" s="80" t="s">
        <v>568</v>
      </c>
      <c r="G274" s="174" t="s">
        <v>1957</v>
      </c>
      <c r="H274" s="80" t="s">
        <v>1958</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1519</v>
      </c>
      <c r="AR274" s="81">
        <v>924</v>
      </c>
      <c r="AS274" s="81">
        <v>0</v>
      </c>
      <c r="AT274" s="81">
        <v>0</v>
      </c>
      <c r="AU274" s="81">
        <v>0</v>
      </c>
      <c r="AV274" s="81">
        <v>0</v>
      </c>
      <c r="AW274" s="81"/>
      <c r="AX274" s="82"/>
      <c r="AY274" s="81">
        <v>7092.2999999999938</v>
      </c>
      <c r="AZ274" s="81">
        <v>81768.099999999904</v>
      </c>
      <c r="BA274" s="81">
        <v>0</v>
      </c>
      <c r="BB274" s="81">
        <v>0</v>
      </c>
      <c r="BC274" s="81">
        <v>0</v>
      </c>
      <c r="BD274" s="81">
        <v>0</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1977</v>
      </c>
      <c r="B275" s="80">
        <v>35</v>
      </c>
      <c r="C275" s="80">
        <v>1</v>
      </c>
      <c r="D275" s="80">
        <v>3</v>
      </c>
      <c r="E275" s="80">
        <v>1990</v>
      </c>
      <c r="F275" s="80" t="s">
        <v>562</v>
      </c>
      <c r="G275" s="80" t="s">
        <v>1978</v>
      </c>
      <c r="H275" s="80" t="s">
        <v>1979</v>
      </c>
      <c r="I275" s="177"/>
      <c r="J275" s="81">
        <v>70.302786825051726</v>
      </c>
      <c r="K275" s="81">
        <v>7.366878604962773</v>
      </c>
      <c r="L275" s="81">
        <v>14.286020155600934</v>
      </c>
      <c r="M275" s="81">
        <v>30.822829724943709</v>
      </c>
      <c r="N275" s="81">
        <v>40.457817758241461</v>
      </c>
      <c r="O275" s="81">
        <v>37.433898024938451</v>
      </c>
      <c r="P275" s="81">
        <v>63.502040961453531</v>
      </c>
      <c r="Q275" s="81">
        <v>3.2046111715150967</v>
      </c>
      <c r="R275" s="81">
        <v>0</v>
      </c>
      <c r="S275" s="81">
        <v>2.7142143845236992</v>
      </c>
      <c r="T275" s="82"/>
      <c r="U275" s="81">
        <v>9587909</v>
      </c>
      <c r="V275" s="81">
        <v>2582</v>
      </c>
      <c r="W275" s="81">
        <v>154</v>
      </c>
      <c r="X275" s="81">
        <v>12060</v>
      </c>
      <c r="Y275" s="81">
        <v>13694</v>
      </c>
      <c r="Z275" s="81">
        <v>15397</v>
      </c>
      <c r="AA275" s="81">
        <v>15419</v>
      </c>
      <c r="AB275" s="81">
        <v>52032</v>
      </c>
      <c r="AC275" s="81">
        <v>0</v>
      </c>
      <c r="AD275" s="81">
        <v>2.7142143845236992</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1980</v>
      </c>
      <c r="B276" s="80">
        <v>36</v>
      </c>
      <c r="C276" s="80">
        <v>2</v>
      </c>
      <c r="D276" s="80">
        <v>3</v>
      </c>
      <c r="E276" s="80">
        <v>2005</v>
      </c>
      <c r="F276" s="80" t="s">
        <v>565</v>
      </c>
      <c r="G276" s="80" t="s">
        <v>1978</v>
      </c>
      <c r="H276" s="80" t="s">
        <v>1979</v>
      </c>
      <c r="I276" s="177"/>
      <c r="J276" s="81">
        <v>69.639329222494084</v>
      </c>
      <c r="K276" s="81">
        <v>5.3297993980843508</v>
      </c>
      <c r="L276" s="81">
        <v>12.715839684017576</v>
      </c>
      <c r="M276" s="81">
        <v>53.334369830415476</v>
      </c>
      <c r="N276" s="81">
        <v>65.464516240752161</v>
      </c>
      <c r="O276" s="81">
        <v>59.867714783445564</v>
      </c>
      <c r="P276" s="81">
        <v>68.580912922570704</v>
      </c>
      <c r="Q276" s="81">
        <v>3.241728114415547</v>
      </c>
      <c r="R276" s="81">
        <v>0</v>
      </c>
      <c r="S276" s="81">
        <v>7.5482686200000009</v>
      </c>
      <c r="T276" s="82"/>
      <c r="U276" s="81">
        <v>10576467</v>
      </c>
      <c r="V276" s="81">
        <v>2540</v>
      </c>
      <c r="W276" s="81">
        <v>152</v>
      </c>
      <c r="X276" s="81">
        <v>10892</v>
      </c>
      <c r="Y276" s="81">
        <v>18725</v>
      </c>
      <c r="Z276" s="81">
        <v>28495</v>
      </c>
      <c r="AA276" s="81">
        <v>13638</v>
      </c>
      <c r="AB276" s="81">
        <v>55024</v>
      </c>
      <c r="AC276" s="81">
        <v>0</v>
      </c>
      <c r="AD276" s="81">
        <v>7.5482686200000009</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1981</v>
      </c>
      <c r="B277" s="80">
        <v>37</v>
      </c>
      <c r="C277" s="80">
        <v>3</v>
      </c>
      <c r="D277" s="80">
        <v>3</v>
      </c>
      <c r="E277" s="80">
        <v>2006</v>
      </c>
      <c r="F277" s="80" t="s">
        <v>566</v>
      </c>
      <c r="G277" s="80" t="s">
        <v>1978</v>
      </c>
      <c r="H277" s="80" t="s">
        <v>1979</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1982</v>
      </c>
      <c r="B278" s="80">
        <v>38</v>
      </c>
      <c r="C278" s="80">
        <v>4</v>
      </c>
      <c r="D278" s="80">
        <v>3</v>
      </c>
      <c r="E278" s="80">
        <v>2007</v>
      </c>
      <c r="F278" s="80" t="s">
        <v>567</v>
      </c>
      <c r="G278" s="80" t="s">
        <v>1978</v>
      </c>
      <c r="H278" s="80" t="s">
        <v>1979</v>
      </c>
      <c r="I278" s="177"/>
      <c r="J278" s="81">
        <v>72.995587688243333</v>
      </c>
      <c r="K278" s="81">
        <v>4.7322984208533558</v>
      </c>
      <c r="L278" s="81">
        <v>16.837307166314719</v>
      </c>
      <c r="M278" s="81">
        <v>60.573354527528643</v>
      </c>
      <c r="N278" s="81">
        <v>65.526861509937092</v>
      </c>
      <c r="O278" s="81">
        <v>58.200298122494829</v>
      </c>
      <c r="P278" s="81">
        <v>67.216878064934406</v>
      </c>
      <c r="Q278" s="81">
        <v>3.3716708738534025</v>
      </c>
      <c r="R278" s="81">
        <v>0</v>
      </c>
      <c r="S278" s="81">
        <v>6.5919354983999998</v>
      </c>
      <c r="T278" s="82"/>
      <c r="U278" s="81">
        <v>11894122</v>
      </c>
      <c r="V278" s="81">
        <v>2161</v>
      </c>
      <c r="W278" s="81">
        <v>190</v>
      </c>
      <c r="X278" s="81">
        <v>14531</v>
      </c>
      <c r="Y278" s="81">
        <v>19020</v>
      </c>
      <c r="Z278" s="81">
        <v>28797</v>
      </c>
      <c r="AA278" s="81">
        <v>13163</v>
      </c>
      <c r="AB278" s="81">
        <v>54203</v>
      </c>
      <c r="AC278" s="81">
        <v>0</v>
      </c>
      <c r="AD278" s="81">
        <v>6.5919354983999998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1983</v>
      </c>
      <c r="B279" s="80">
        <v>39</v>
      </c>
      <c r="C279" s="80">
        <v>5</v>
      </c>
      <c r="D279" s="80">
        <v>3</v>
      </c>
      <c r="E279" s="80">
        <v>2008</v>
      </c>
      <c r="F279" s="80" t="s">
        <v>84</v>
      </c>
      <c r="G279" s="80" t="s">
        <v>1978</v>
      </c>
      <c r="H279" s="80" t="s">
        <v>1979</v>
      </c>
      <c r="I279" s="177"/>
      <c r="J279" s="81">
        <v>62.014830669710378</v>
      </c>
      <c r="K279" s="81">
        <v>3.5470948944888616</v>
      </c>
      <c r="L279" s="81">
        <v>14.447640357737987</v>
      </c>
      <c r="M279" s="81">
        <v>63.551175051682847</v>
      </c>
      <c r="N279" s="81">
        <v>65.62255751374785</v>
      </c>
      <c r="O279" s="81">
        <v>56.611481994735442</v>
      </c>
      <c r="P279" s="81">
        <v>63.880938815127813</v>
      </c>
      <c r="Q279" s="81">
        <v>3.2961102959504069</v>
      </c>
      <c r="R279" s="81">
        <v>0</v>
      </c>
      <c r="S279" s="81">
        <v>8.6680369499999994</v>
      </c>
      <c r="T279" s="82"/>
      <c r="U279" s="81">
        <v>11847359</v>
      </c>
      <c r="V279" s="81">
        <v>2161</v>
      </c>
      <c r="W279" s="81">
        <v>190</v>
      </c>
      <c r="X279" s="81">
        <v>14531</v>
      </c>
      <c r="Y279" s="81">
        <v>19205</v>
      </c>
      <c r="Z279" s="81">
        <v>28994</v>
      </c>
      <c r="AA279" s="81">
        <v>12524</v>
      </c>
      <c r="AB279" s="81">
        <v>53859</v>
      </c>
      <c r="AC279" s="81">
        <v>0</v>
      </c>
      <c r="AD279" s="81">
        <v>8.6680369499999994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1984</v>
      </c>
      <c r="B280" s="80">
        <v>40</v>
      </c>
      <c r="C280" s="80">
        <v>6</v>
      </c>
      <c r="D280" s="80">
        <v>3</v>
      </c>
      <c r="E280" s="80">
        <v>2009</v>
      </c>
      <c r="F280" s="80" t="s">
        <v>85</v>
      </c>
      <c r="G280" s="80" t="s">
        <v>1978</v>
      </c>
      <c r="H280" s="80" t="s">
        <v>1979</v>
      </c>
      <c r="I280" s="177"/>
      <c r="J280" s="81">
        <v>52.238513668696356</v>
      </c>
      <c r="K280" s="81">
        <v>2.8257341476327524</v>
      </c>
      <c r="L280" s="81">
        <v>19.242038659007314</v>
      </c>
      <c r="M280" s="81">
        <v>55.675147046144694</v>
      </c>
      <c r="N280" s="81">
        <v>54.970783173290243</v>
      </c>
      <c r="O280" s="81">
        <v>57.827077401340269</v>
      </c>
      <c r="P280" s="81">
        <v>60.888439044534309</v>
      </c>
      <c r="Q280" s="81">
        <v>3.124201484278518</v>
      </c>
      <c r="R280" s="81">
        <v>0</v>
      </c>
      <c r="S280" s="81">
        <v>8.5197259764708004</v>
      </c>
      <c r="T280" s="82"/>
      <c r="U280" s="81">
        <v>9399288</v>
      </c>
      <c r="V280" s="81">
        <v>1901</v>
      </c>
      <c r="W280" s="81">
        <v>344</v>
      </c>
      <c r="X280" s="81">
        <v>15720</v>
      </c>
      <c r="Y280" s="81">
        <v>19348</v>
      </c>
      <c r="Z280" s="81">
        <v>29233</v>
      </c>
      <c r="AA280" s="81">
        <v>12255</v>
      </c>
      <c r="AB280" s="81">
        <v>53590</v>
      </c>
      <c r="AC280" s="81">
        <v>0</v>
      </c>
      <c r="AD280" s="81">
        <v>8.5197259764708004</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52.327000000000005</v>
      </c>
      <c r="BJ280" s="81">
        <v>0</v>
      </c>
      <c r="BK280" s="81">
        <v>0</v>
      </c>
      <c r="BL280" s="81">
        <v>0</v>
      </c>
      <c r="BM280" s="82"/>
      <c r="BN280" s="81">
        <v>0</v>
      </c>
      <c r="BO280" s="81">
        <v>0</v>
      </c>
      <c r="BP280" s="81">
        <v>8</v>
      </c>
      <c r="BQ280" s="81">
        <v>0</v>
      </c>
      <c r="BR280" s="81">
        <v>0</v>
      </c>
      <c r="BS280" s="81">
        <v>0</v>
      </c>
      <c r="BT280"/>
      <c r="BU280" s="80"/>
      <c r="BV280" s="80"/>
      <c r="BW280" s="80"/>
      <c r="BX280" s="80"/>
      <c r="BY280" s="80"/>
      <c r="BZ280" s="80"/>
      <c r="CA280" s="80"/>
      <c r="CB280" s="80"/>
      <c r="CC280" s="80"/>
    </row>
    <row r="281" spans="1:81">
      <c r="A281" s="80" t="s">
        <v>1985</v>
      </c>
      <c r="B281" s="80">
        <v>41</v>
      </c>
      <c r="C281" s="80">
        <v>7</v>
      </c>
      <c r="D281" s="80">
        <v>3</v>
      </c>
      <c r="E281" s="80">
        <v>2010</v>
      </c>
      <c r="F281" s="80" t="s">
        <v>86</v>
      </c>
      <c r="G281" s="80" t="s">
        <v>1978</v>
      </c>
      <c r="H281" s="80" t="s">
        <v>1979</v>
      </c>
      <c r="I281" s="177"/>
      <c r="J281" s="81">
        <v>53.367592403879833</v>
      </c>
      <c r="K281" s="81">
        <v>3.2127503084455173</v>
      </c>
      <c r="L281" s="81">
        <v>18.423413452960812</v>
      </c>
      <c r="M281" s="81">
        <v>60.146077537128747</v>
      </c>
      <c r="N281" s="81">
        <v>62.588548784916753</v>
      </c>
      <c r="O281" s="81">
        <v>57.754539867627678</v>
      </c>
      <c r="P281" s="81">
        <v>61.388087038895812</v>
      </c>
      <c r="Q281" s="81">
        <v>3.2321318176906404</v>
      </c>
      <c r="R281" s="81">
        <v>0</v>
      </c>
      <c r="S281" s="81">
        <v>6.7225242697600018</v>
      </c>
      <c r="T281" s="82"/>
      <c r="U281" s="81">
        <v>9829416</v>
      </c>
      <c r="V281" s="81">
        <v>1901</v>
      </c>
      <c r="W281" s="81">
        <v>344</v>
      </c>
      <c r="X281" s="81">
        <v>15720</v>
      </c>
      <c r="Y281" s="81">
        <v>19505</v>
      </c>
      <c r="Z281" s="81">
        <v>29332</v>
      </c>
      <c r="AA281" s="81">
        <v>12047</v>
      </c>
      <c r="AB281" s="81">
        <v>53124</v>
      </c>
      <c r="AC281" s="81">
        <v>0</v>
      </c>
      <c r="AD281" s="81">
        <v>6.7225242697600018</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51.326999999999998</v>
      </c>
      <c r="BJ281" s="81">
        <v>0</v>
      </c>
      <c r="BK281" s="81">
        <v>0</v>
      </c>
      <c r="BL281" s="81">
        <v>0</v>
      </c>
      <c r="BM281" s="82"/>
      <c r="BN281" s="81">
        <v>0</v>
      </c>
      <c r="BO281" s="81">
        <v>0</v>
      </c>
      <c r="BP281" s="81">
        <v>8</v>
      </c>
      <c r="BQ281" s="81">
        <v>0</v>
      </c>
      <c r="BR281" s="81">
        <v>0</v>
      </c>
      <c r="BS281" s="81">
        <v>0</v>
      </c>
      <c r="BT281"/>
      <c r="BU281" s="80">
        <v>51.326999999999998</v>
      </c>
      <c r="BV281" s="80">
        <v>0</v>
      </c>
      <c r="BW281" s="80">
        <v>0</v>
      </c>
      <c r="BX281" s="80">
        <v>0</v>
      </c>
      <c r="BY281" s="80">
        <v>0</v>
      </c>
      <c r="BZ281" s="80">
        <v>0</v>
      </c>
      <c r="CA281" s="80">
        <v>0</v>
      </c>
      <c r="CB281" s="80">
        <v>0</v>
      </c>
      <c r="CC281" s="80">
        <v>0</v>
      </c>
    </row>
    <row r="282" spans="1:81">
      <c r="A282" s="80" t="s">
        <v>1986</v>
      </c>
      <c r="B282" s="80">
        <v>42</v>
      </c>
      <c r="C282" s="80">
        <v>8</v>
      </c>
      <c r="D282" s="80">
        <v>3</v>
      </c>
      <c r="E282" s="80">
        <v>2011</v>
      </c>
      <c r="F282" s="80" t="s">
        <v>87</v>
      </c>
      <c r="G282" s="80" t="s">
        <v>1978</v>
      </c>
      <c r="H282" s="80" t="s">
        <v>1979</v>
      </c>
      <c r="I282" s="177"/>
      <c r="J282" s="81">
        <v>68.653331753133884</v>
      </c>
      <c r="K282" s="81">
        <v>4.5279687166514533</v>
      </c>
      <c r="L282" s="81">
        <v>14.787077199423591</v>
      </c>
      <c r="M282" s="81">
        <v>76.077448966885385</v>
      </c>
      <c r="N282" s="81">
        <v>69.182465175363561</v>
      </c>
      <c r="O282" s="81">
        <v>57.006356134079276</v>
      </c>
      <c r="P282" s="81">
        <v>59.233036077219346</v>
      </c>
      <c r="Q282" s="81">
        <v>3.6901863781913837</v>
      </c>
      <c r="R282" s="81">
        <v>0</v>
      </c>
      <c r="S282" s="81">
        <v>9.2071518134540025</v>
      </c>
      <c r="T282" s="82"/>
      <c r="U282" s="81">
        <v>10311450</v>
      </c>
      <c r="V282" s="81">
        <v>1901</v>
      </c>
      <c r="W282" s="81">
        <v>344</v>
      </c>
      <c r="X282" s="81">
        <v>15720</v>
      </c>
      <c r="Y282" s="81">
        <v>19586</v>
      </c>
      <c r="Z282" s="81">
        <v>29581</v>
      </c>
      <c r="AA282" s="81">
        <v>11970</v>
      </c>
      <c r="AB282" s="81">
        <v>52583</v>
      </c>
      <c r="AC282" s="81">
        <v>0</v>
      </c>
      <c r="AD282" s="81">
        <v>9.2071518134540025</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50.06</v>
      </c>
      <c r="BJ282" s="81">
        <v>0</v>
      </c>
      <c r="BK282" s="81">
        <v>11.651</v>
      </c>
      <c r="BL282" s="81">
        <v>0</v>
      </c>
      <c r="BM282" s="82"/>
      <c r="BN282" s="81">
        <v>0</v>
      </c>
      <c r="BO282" s="81">
        <v>0</v>
      </c>
      <c r="BP282" s="81">
        <v>9</v>
      </c>
      <c r="BQ282" s="81">
        <v>0</v>
      </c>
      <c r="BR282" s="81">
        <v>1</v>
      </c>
      <c r="BS282" s="81">
        <v>0</v>
      </c>
      <c r="BT282"/>
      <c r="BU282" s="80">
        <v>54.847999999999999</v>
      </c>
      <c r="BV282" s="80">
        <v>6.8630000000000004</v>
      </c>
      <c r="BW282" s="80">
        <v>0</v>
      </c>
      <c r="BX282" s="80">
        <v>0</v>
      </c>
      <c r="BY282" s="80">
        <v>0</v>
      </c>
      <c r="BZ282" s="80">
        <v>0</v>
      </c>
      <c r="CA282" s="80">
        <v>0</v>
      </c>
      <c r="CB282" s="80">
        <v>0</v>
      </c>
      <c r="CC282" s="80">
        <v>0</v>
      </c>
    </row>
    <row r="283" spans="1:81">
      <c r="A283" s="80" t="s">
        <v>1987</v>
      </c>
      <c r="B283" s="80">
        <v>43</v>
      </c>
      <c r="C283" s="80">
        <v>9</v>
      </c>
      <c r="D283" s="80">
        <v>3</v>
      </c>
      <c r="E283" s="80">
        <v>2012</v>
      </c>
      <c r="F283" s="80" t="s">
        <v>88</v>
      </c>
      <c r="G283" s="80" t="s">
        <v>1978</v>
      </c>
      <c r="H283" s="80" t="s">
        <v>1979</v>
      </c>
      <c r="I283" s="177"/>
      <c r="J283" s="81">
        <v>85.36766871889823</v>
      </c>
      <c r="K283" s="81">
        <v>4.4004970637166725</v>
      </c>
      <c r="L283" s="81">
        <v>14.636241647155545</v>
      </c>
      <c r="M283" s="81">
        <v>78.10036730190987</v>
      </c>
      <c r="N283" s="81">
        <v>80.804914445059978</v>
      </c>
      <c r="O283" s="81">
        <v>57.106495397796564</v>
      </c>
      <c r="P283" s="81">
        <v>58.853417652152167</v>
      </c>
      <c r="Q283" s="81">
        <v>3.9947361084553901</v>
      </c>
      <c r="R283" s="81">
        <v>0</v>
      </c>
      <c r="S283" s="81">
        <v>7.9417977335200005</v>
      </c>
      <c r="T283" s="82"/>
      <c r="U283" s="81">
        <v>10527411</v>
      </c>
      <c r="V283" s="81">
        <v>1901</v>
      </c>
      <c r="W283" s="81">
        <v>344</v>
      </c>
      <c r="X283" s="81">
        <v>15720</v>
      </c>
      <c r="Y283" s="81">
        <v>19907</v>
      </c>
      <c r="Z283" s="81">
        <v>29868</v>
      </c>
      <c r="AA283" s="81">
        <v>11826</v>
      </c>
      <c r="AB283" s="81">
        <v>52392</v>
      </c>
      <c r="AC283" s="81">
        <v>0</v>
      </c>
      <c r="AD283" s="81">
        <v>7.9417977335200005</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60.545999999999999</v>
      </c>
      <c r="BJ283" s="81">
        <v>0</v>
      </c>
      <c r="BK283" s="81">
        <v>12.718</v>
      </c>
      <c r="BL283" s="81">
        <v>0</v>
      </c>
      <c r="BM283" s="82"/>
      <c r="BN283" s="81">
        <v>0</v>
      </c>
      <c r="BO283" s="81">
        <v>0</v>
      </c>
      <c r="BP283" s="81">
        <v>9</v>
      </c>
      <c r="BQ283" s="81">
        <v>0</v>
      </c>
      <c r="BR283" s="81">
        <v>1</v>
      </c>
      <c r="BS283" s="81">
        <v>0</v>
      </c>
      <c r="BT283"/>
      <c r="BU283" s="80">
        <v>66.486999999999995</v>
      </c>
      <c r="BV283" s="80">
        <v>6.7770000000000001</v>
      </c>
      <c r="BW283" s="80">
        <v>0</v>
      </c>
      <c r="BX283" s="80">
        <v>0</v>
      </c>
      <c r="BY283" s="80">
        <v>0</v>
      </c>
      <c r="BZ283" s="80">
        <v>0</v>
      </c>
      <c r="CA283" s="80">
        <v>0</v>
      </c>
      <c r="CB283" s="80">
        <v>0</v>
      </c>
      <c r="CC283" s="80">
        <v>0</v>
      </c>
    </row>
    <row r="284" spans="1:81">
      <c r="A284" s="80" t="s">
        <v>1988</v>
      </c>
      <c r="B284" s="80">
        <v>44</v>
      </c>
      <c r="C284" s="80">
        <v>10</v>
      </c>
      <c r="D284" s="80">
        <v>3</v>
      </c>
      <c r="E284" s="80">
        <v>2013</v>
      </c>
      <c r="F284" s="80" t="s">
        <v>89</v>
      </c>
      <c r="G284" s="80" t="s">
        <v>1978</v>
      </c>
      <c r="H284" s="80" t="s">
        <v>1979</v>
      </c>
      <c r="I284" s="177"/>
      <c r="J284" s="81">
        <v>79.414712237594244</v>
      </c>
      <c r="K284" s="81">
        <v>3.5849938096905123</v>
      </c>
      <c r="L284" s="81">
        <v>15.146606481134464</v>
      </c>
      <c r="M284" s="81">
        <v>79.958317511808218</v>
      </c>
      <c r="N284" s="81">
        <v>87.412179301565118</v>
      </c>
      <c r="O284" s="81">
        <v>55.319166936068356</v>
      </c>
      <c r="P284" s="81">
        <v>58.535671721208104</v>
      </c>
      <c r="Q284" s="81">
        <v>4.0314965338164486</v>
      </c>
      <c r="R284" s="81">
        <v>0</v>
      </c>
      <c r="S284" s="81">
        <v>10.330539779999999</v>
      </c>
      <c r="T284" s="82"/>
      <c r="U284" s="81">
        <v>10227046</v>
      </c>
      <c r="V284" s="81">
        <v>1901</v>
      </c>
      <c r="W284" s="81">
        <v>344</v>
      </c>
      <c r="X284" s="81">
        <v>15720</v>
      </c>
      <c r="Y284" s="81">
        <v>20039</v>
      </c>
      <c r="Z284" s="81">
        <v>30225</v>
      </c>
      <c r="AA284" s="81">
        <v>11718</v>
      </c>
      <c r="AB284" s="81">
        <v>52116</v>
      </c>
      <c r="AC284" s="81">
        <v>0</v>
      </c>
      <c r="AD284" s="81">
        <v>10.330539779999999</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66.093000000000004</v>
      </c>
      <c r="BJ284" s="81">
        <v>0</v>
      </c>
      <c r="BK284" s="81">
        <v>12.881</v>
      </c>
      <c r="BL284" s="81">
        <v>0</v>
      </c>
      <c r="BM284" s="82"/>
      <c r="BN284" s="81">
        <v>0</v>
      </c>
      <c r="BO284" s="81">
        <v>0</v>
      </c>
      <c r="BP284" s="81">
        <v>9</v>
      </c>
      <c r="BQ284" s="81">
        <v>0</v>
      </c>
      <c r="BR284" s="81">
        <v>1</v>
      </c>
      <c r="BS284" s="81">
        <v>0</v>
      </c>
      <c r="BT284"/>
      <c r="BU284" s="80">
        <v>71.832999999999998</v>
      </c>
      <c r="BV284" s="80">
        <v>7.141</v>
      </c>
      <c r="BW284" s="80">
        <v>0</v>
      </c>
      <c r="BX284" s="80">
        <v>0</v>
      </c>
      <c r="BY284" s="80">
        <v>0</v>
      </c>
      <c r="BZ284" s="80">
        <v>0</v>
      </c>
      <c r="CA284" s="80">
        <v>0</v>
      </c>
      <c r="CB284" s="80">
        <v>0</v>
      </c>
      <c r="CC284" s="80">
        <v>0</v>
      </c>
    </row>
    <row r="285" spans="1:81">
      <c r="A285" s="80" t="s">
        <v>1989</v>
      </c>
      <c r="B285" s="80">
        <v>45</v>
      </c>
      <c r="C285" s="80">
        <v>11</v>
      </c>
      <c r="D285" s="80">
        <v>3</v>
      </c>
      <c r="E285" s="80">
        <v>2014</v>
      </c>
      <c r="F285" s="80" t="s">
        <v>90</v>
      </c>
      <c r="G285" s="80" t="s">
        <v>1978</v>
      </c>
      <c r="H285" s="80" t="s">
        <v>1979</v>
      </c>
      <c r="I285" s="177"/>
      <c r="J285" s="81">
        <v>83.832963553166522</v>
      </c>
      <c r="K285" s="81">
        <v>3.8745800295242927</v>
      </c>
      <c r="L285" s="81">
        <v>11.465785858110124</v>
      </c>
      <c r="M285" s="81">
        <v>74.461254134510298</v>
      </c>
      <c r="N285" s="81">
        <v>87.139133110080152</v>
      </c>
      <c r="O285" s="81">
        <v>52.765836463659276</v>
      </c>
      <c r="P285" s="81">
        <v>58.348028907623032</v>
      </c>
      <c r="Q285" s="81">
        <v>3.8295930246437582</v>
      </c>
      <c r="R285" s="81">
        <v>0</v>
      </c>
      <c r="S285" s="81">
        <v>10.261115768000002</v>
      </c>
      <c r="T285" s="82"/>
      <c r="U285" s="81">
        <v>10826971</v>
      </c>
      <c r="V285" s="81">
        <v>1734</v>
      </c>
      <c r="W285" s="81">
        <v>289</v>
      </c>
      <c r="X285" s="81">
        <v>15146</v>
      </c>
      <c r="Y285" s="81">
        <v>20161</v>
      </c>
      <c r="Z285" s="81">
        <v>30364</v>
      </c>
      <c r="AA285" s="81">
        <v>11620</v>
      </c>
      <c r="AB285" s="81">
        <v>51598</v>
      </c>
      <c r="AC285" s="81">
        <v>0</v>
      </c>
      <c r="AD285" s="81">
        <v>10.261115768000002</v>
      </c>
      <c r="AE285" s="82"/>
      <c r="AF285" s="81">
        <v>100335744.55305015</v>
      </c>
      <c r="AG285" s="81">
        <v>3243965.8038698751</v>
      </c>
      <c r="AH285" s="81">
        <v>2827548.2372712553</v>
      </c>
      <c r="AI285" s="81">
        <v>98471435.761282071</v>
      </c>
      <c r="AJ285" s="81">
        <v>123074136.5512021</v>
      </c>
      <c r="AK285" s="81">
        <v>0</v>
      </c>
      <c r="AL285" s="81">
        <v>0</v>
      </c>
      <c r="AM285" s="81">
        <v>7083634.3599941069</v>
      </c>
      <c r="AN285" s="81">
        <v>0</v>
      </c>
      <c r="AO285" s="81">
        <v>0</v>
      </c>
      <c r="AP285" s="82"/>
      <c r="AQ285" s="81">
        <v>722</v>
      </c>
      <c r="AR285" s="81">
        <v>240</v>
      </c>
      <c r="AS285" s="81">
        <v>0</v>
      </c>
      <c r="AT285" s="81">
        <v>0</v>
      </c>
      <c r="AU285" s="81">
        <v>0</v>
      </c>
      <c r="AV285" s="81">
        <v>0</v>
      </c>
      <c r="AW285" s="81" t="s">
        <v>564</v>
      </c>
      <c r="AX285" s="82"/>
      <c r="AY285" s="81">
        <v>2964.3999999999996</v>
      </c>
      <c r="AZ285" s="81">
        <v>16442.8</v>
      </c>
      <c r="BA285" s="81">
        <v>0</v>
      </c>
      <c r="BB285" s="81">
        <v>0</v>
      </c>
      <c r="BC285" s="81">
        <v>0</v>
      </c>
      <c r="BD285" s="81">
        <v>0</v>
      </c>
      <c r="BE285" s="81" t="s">
        <v>564</v>
      </c>
      <c r="BF285" s="82"/>
      <c r="BG285" s="81">
        <v>0</v>
      </c>
      <c r="BH285" s="81">
        <v>0</v>
      </c>
      <c r="BI285" s="81">
        <v>50.784999999999997</v>
      </c>
      <c r="BJ285" s="81">
        <v>0</v>
      </c>
      <c r="BK285" s="81">
        <v>12.579000000000001</v>
      </c>
      <c r="BL285" s="81">
        <v>0</v>
      </c>
      <c r="BM285" s="82"/>
      <c r="BN285" s="81">
        <v>0</v>
      </c>
      <c r="BO285" s="81">
        <v>0</v>
      </c>
      <c r="BP285" s="81">
        <v>7</v>
      </c>
      <c r="BQ285" s="81">
        <v>0</v>
      </c>
      <c r="BR285" s="81">
        <v>1</v>
      </c>
      <c r="BS285" s="81">
        <v>0</v>
      </c>
      <c r="BT285"/>
      <c r="BU285" s="80">
        <v>56.908999999999999</v>
      </c>
      <c r="BV285" s="80">
        <v>6.4550000000000001</v>
      </c>
      <c r="BW285" s="80">
        <v>0</v>
      </c>
      <c r="BX285" s="80">
        <v>0</v>
      </c>
      <c r="BY285" s="80">
        <v>0</v>
      </c>
      <c r="BZ285" s="80">
        <v>0</v>
      </c>
      <c r="CA285" s="80">
        <v>0</v>
      </c>
      <c r="CB285" s="80">
        <v>0</v>
      </c>
      <c r="CC285" s="80">
        <v>0</v>
      </c>
    </row>
    <row r="286" spans="1:81">
      <c r="A286" s="80" t="s">
        <v>1990</v>
      </c>
      <c r="B286" s="80">
        <v>46</v>
      </c>
      <c r="C286" s="80">
        <v>12</v>
      </c>
      <c r="D286" s="80">
        <v>3</v>
      </c>
      <c r="E286" s="80">
        <v>2015</v>
      </c>
      <c r="F286" s="80" t="s">
        <v>91</v>
      </c>
      <c r="G286" s="80" t="s">
        <v>1978</v>
      </c>
      <c r="H286" s="80" t="s">
        <v>1979</v>
      </c>
      <c r="I286" s="177"/>
      <c r="J286" s="81">
        <v>59.897818998621261</v>
      </c>
      <c r="K286" s="81">
        <v>3.7129063899728005</v>
      </c>
      <c r="L286" s="81">
        <v>11.780172646121967</v>
      </c>
      <c r="M286" s="81">
        <v>74.180049936556344</v>
      </c>
      <c r="N286" s="81">
        <v>74.374662954582604</v>
      </c>
      <c r="O286" s="81">
        <v>52.360409688259587</v>
      </c>
      <c r="P286" s="81">
        <v>57.6702955093591</v>
      </c>
      <c r="Q286" s="81">
        <v>3.7060408770085131</v>
      </c>
      <c r="R286" s="81">
        <v>0</v>
      </c>
      <c r="S286" s="81">
        <v>10.473098538400002</v>
      </c>
      <c r="T286" s="82"/>
      <c r="U286" s="81">
        <v>9968624</v>
      </c>
      <c r="V286" s="81">
        <v>1734</v>
      </c>
      <c r="W286" s="81">
        <v>289</v>
      </c>
      <c r="X286" s="81">
        <v>15146</v>
      </c>
      <c r="Y286" s="81">
        <v>20204</v>
      </c>
      <c r="Z286" s="81">
        <v>30421</v>
      </c>
      <c r="AA286" s="81">
        <v>11476</v>
      </c>
      <c r="AB286" s="81">
        <v>51007</v>
      </c>
      <c r="AC286" s="81">
        <v>0</v>
      </c>
      <c r="AD286" s="81">
        <v>10.473098538400002</v>
      </c>
      <c r="AE286" s="82"/>
      <c r="AF286" s="81">
        <v>72823477.084304869</v>
      </c>
      <c r="AG286" s="81">
        <v>2874187.8439648366</v>
      </c>
      <c r="AH286" s="81">
        <v>2348723.4440255933</v>
      </c>
      <c r="AI286" s="81">
        <v>101992644.12769969</v>
      </c>
      <c r="AJ286" s="81">
        <v>111284298.17721678</v>
      </c>
      <c r="AK286" s="81">
        <v>0</v>
      </c>
      <c r="AL286" s="81">
        <v>0</v>
      </c>
      <c r="AM286" s="81">
        <v>6990295.383682427</v>
      </c>
      <c r="AN286" s="81">
        <v>0</v>
      </c>
      <c r="AO286" s="81">
        <v>0</v>
      </c>
      <c r="AP286" s="82"/>
      <c r="AQ286" s="81">
        <v>793</v>
      </c>
      <c r="AR286" s="81">
        <v>343</v>
      </c>
      <c r="AS286" s="81">
        <v>0</v>
      </c>
      <c r="AT286" s="81">
        <v>0</v>
      </c>
      <c r="AU286" s="81">
        <v>0</v>
      </c>
      <c r="AV286" s="81">
        <v>0</v>
      </c>
      <c r="AW286" s="81" t="s">
        <v>564</v>
      </c>
      <c r="AX286" s="82"/>
      <c r="AY286" s="81">
        <v>3308.7</v>
      </c>
      <c r="AZ286" s="81">
        <v>25495.1</v>
      </c>
      <c r="BA286" s="81">
        <v>0</v>
      </c>
      <c r="BB286" s="81">
        <v>0</v>
      </c>
      <c r="BC286" s="81">
        <v>0</v>
      </c>
      <c r="BD286" s="81">
        <v>0</v>
      </c>
      <c r="BE286" s="81" t="s">
        <v>564</v>
      </c>
      <c r="BF286" s="82"/>
      <c r="BG286" s="81">
        <v>0</v>
      </c>
      <c r="BH286" s="81">
        <v>0</v>
      </c>
      <c r="BI286" s="81">
        <v>62.292999999999999</v>
      </c>
      <c r="BJ286" s="81">
        <v>0</v>
      </c>
      <c r="BK286" s="81">
        <v>12.135</v>
      </c>
      <c r="BL286" s="81">
        <v>0</v>
      </c>
      <c r="BM286" s="82"/>
      <c r="BN286" s="81">
        <v>0</v>
      </c>
      <c r="BO286" s="81">
        <v>0</v>
      </c>
      <c r="BP286" s="81">
        <v>8</v>
      </c>
      <c r="BQ286" s="81">
        <v>0</v>
      </c>
      <c r="BR286" s="81">
        <v>1</v>
      </c>
      <c r="BS286" s="81">
        <v>0</v>
      </c>
      <c r="BT286"/>
      <c r="BU286" s="80">
        <v>68.292000000000002</v>
      </c>
      <c r="BV286" s="80">
        <v>6.1360000000000001</v>
      </c>
      <c r="BW286" s="80">
        <v>0</v>
      </c>
      <c r="BX286" s="80">
        <v>0</v>
      </c>
      <c r="BY286" s="80">
        <v>0</v>
      </c>
      <c r="BZ286" s="80">
        <v>0</v>
      </c>
      <c r="CA286" s="80">
        <v>0</v>
      </c>
      <c r="CB286" s="80">
        <v>0</v>
      </c>
      <c r="CC286" s="80">
        <v>0</v>
      </c>
    </row>
    <row r="287" spans="1:81">
      <c r="A287" s="80" t="s">
        <v>1991</v>
      </c>
      <c r="B287" s="80">
        <v>47</v>
      </c>
      <c r="C287" s="80">
        <v>13</v>
      </c>
      <c r="D287" s="80">
        <v>3</v>
      </c>
      <c r="E287" s="80">
        <v>2016</v>
      </c>
      <c r="F287" s="80" t="s">
        <v>92</v>
      </c>
      <c r="G287" s="80" t="s">
        <v>1978</v>
      </c>
      <c r="H287" s="80" t="s">
        <v>1979</v>
      </c>
      <c r="I287" s="177"/>
      <c r="J287" s="81">
        <v>68.155623584112604</v>
      </c>
      <c r="K287" s="81">
        <v>3.641474145486749</v>
      </c>
      <c r="L287" s="81">
        <v>13.272109653406082</v>
      </c>
      <c r="M287" s="81">
        <v>69.666006157764102</v>
      </c>
      <c r="N287" s="81">
        <v>79.451903204646953</v>
      </c>
      <c r="O287" s="81">
        <v>51.717772672908843</v>
      </c>
      <c r="P287" s="81">
        <v>56.438913986049307</v>
      </c>
      <c r="Q287" s="81">
        <v>3.5539211133663167</v>
      </c>
      <c r="R287" s="81">
        <v>0</v>
      </c>
      <c r="S287" s="81">
        <v>7.160602876225</v>
      </c>
      <c r="T287" s="82"/>
      <c r="U287" s="81">
        <v>11307844</v>
      </c>
      <c r="V287" s="81">
        <v>1734</v>
      </c>
      <c r="W287" s="81">
        <v>289</v>
      </c>
      <c r="X287" s="81">
        <v>15146</v>
      </c>
      <c r="Y287" s="81">
        <v>20288</v>
      </c>
      <c r="Z287" s="81">
        <v>30417</v>
      </c>
      <c r="AA287" s="81">
        <v>11616</v>
      </c>
      <c r="AB287" s="81">
        <v>50316</v>
      </c>
      <c r="AC287" s="81">
        <v>0</v>
      </c>
      <c r="AD287" s="81">
        <v>7.160602876225</v>
      </c>
      <c r="AE287" s="82"/>
      <c r="AF287" s="81">
        <v>82870687.275020808</v>
      </c>
      <c r="AG287" s="81">
        <v>2677722.8570803208</v>
      </c>
      <c r="AH287" s="81">
        <v>2498052.8716012151</v>
      </c>
      <c r="AI287" s="81">
        <v>106599136.5189469</v>
      </c>
      <c r="AJ287" s="81">
        <v>112620147.5952974</v>
      </c>
      <c r="AK287" s="81">
        <v>0</v>
      </c>
      <c r="AL287" s="81">
        <v>0</v>
      </c>
      <c r="AM287" s="81">
        <v>6900953.9343895316</v>
      </c>
      <c r="AN287" s="81">
        <v>0</v>
      </c>
      <c r="AO287" s="81">
        <v>0</v>
      </c>
      <c r="AP287" s="82"/>
      <c r="AQ287" s="81">
        <v>846</v>
      </c>
      <c r="AR287" s="81">
        <v>400</v>
      </c>
      <c r="AS287" s="81">
        <v>0</v>
      </c>
      <c r="AT287" s="81">
        <v>0</v>
      </c>
      <c r="AU287" s="81">
        <v>0</v>
      </c>
      <c r="AV287" s="81">
        <v>0</v>
      </c>
      <c r="AW287" s="81" t="s">
        <v>564</v>
      </c>
      <c r="AX287" s="82"/>
      <c r="AY287" s="81">
        <v>3593.4</v>
      </c>
      <c r="AZ287" s="81">
        <v>30533.8</v>
      </c>
      <c r="BA287" s="81">
        <v>0</v>
      </c>
      <c r="BB287" s="81">
        <v>0</v>
      </c>
      <c r="BC287" s="81">
        <v>0</v>
      </c>
      <c r="BD287" s="81">
        <v>0</v>
      </c>
      <c r="BE287" s="81" t="s">
        <v>564</v>
      </c>
      <c r="BF287" s="82"/>
      <c r="BG287" s="81">
        <v>0</v>
      </c>
      <c r="BH287" s="81">
        <v>0</v>
      </c>
      <c r="BI287" s="81">
        <v>58.226999999999997</v>
      </c>
      <c r="BJ287" s="81">
        <v>0</v>
      </c>
      <c r="BK287" s="81">
        <v>12.504</v>
      </c>
      <c r="BL287" s="81">
        <v>0</v>
      </c>
      <c r="BM287" s="82"/>
      <c r="BN287" s="81">
        <v>0</v>
      </c>
      <c r="BO287" s="81">
        <v>0</v>
      </c>
      <c r="BP287" s="81">
        <v>8</v>
      </c>
      <c r="BQ287" s="81">
        <v>0</v>
      </c>
      <c r="BR287" s="81">
        <v>1</v>
      </c>
      <c r="BS287" s="81">
        <v>0</v>
      </c>
      <c r="BT287"/>
      <c r="BU287" s="80">
        <v>64.314999999999998</v>
      </c>
      <c r="BV287" s="80">
        <v>6.4160000000000004</v>
      </c>
      <c r="BW287" s="80">
        <v>0</v>
      </c>
      <c r="BX287" s="80">
        <v>0</v>
      </c>
      <c r="BY287" s="80">
        <v>0</v>
      </c>
      <c r="BZ287" s="80">
        <v>0</v>
      </c>
      <c r="CA287" s="80">
        <v>0</v>
      </c>
      <c r="CB287" s="80">
        <v>0</v>
      </c>
      <c r="CC287" s="80">
        <v>0</v>
      </c>
    </row>
    <row r="288" spans="1:81">
      <c r="A288" s="80" t="s">
        <v>1992</v>
      </c>
      <c r="B288" s="80">
        <v>48</v>
      </c>
      <c r="C288" s="80">
        <v>14</v>
      </c>
      <c r="D288" s="80">
        <v>3</v>
      </c>
      <c r="E288" s="80">
        <v>2017</v>
      </c>
      <c r="F288" s="80" t="s">
        <v>71</v>
      </c>
      <c r="G288" s="80" t="s">
        <v>1978</v>
      </c>
      <c r="H288" s="80" t="s">
        <v>1979</v>
      </c>
      <c r="I288" s="177"/>
      <c r="J288" s="81">
        <v>58.979790842955879</v>
      </c>
      <c r="K288" s="81">
        <v>3.5537840706599337</v>
      </c>
      <c r="L288" s="81">
        <v>10.54600538950419</v>
      </c>
      <c r="M288" s="81">
        <v>55.99783996728074</v>
      </c>
      <c r="N288" s="81">
        <v>73.523409403113519</v>
      </c>
      <c r="O288" s="81">
        <v>50.745075734712863</v>
      </c>
      <c r="P288" s="81">
        <v>55.912415591259709</v>
      </c>
      <c r="Q288" s="81">
        <v>3.3896250981745375</v>
      </c>
      <c r="R288" s="81">
        <v>0</v>
      </c>
      <c r="S288" s="81">
        <v>8.9225012687819998</v>
      </c>
      <c r="T288" s="82"/>
      <c r="U288" s="81">
        <v>11281468</v>
      </c>
      <c r="V288" s="81">
        <v>1734</v>
      </c>
      <c r="W288" s="81">
        <v>289</v>
      </c>
      <c r="X288" s="81">
        <v>15146</v>
      </c>
      <c r="Y288" s="81">
        <v>20395</v>
      </c>
      <c r="Z288" s="81">
        <v>30340</v>
      </c>
      <c r="AA288" s="81">
        <v>11581</v>
      </c>
      <c r="AB288" s="81">
        <v>49628</v>
      </c>
      <c r="AC288" s="81">
        <v>0</v>
      </c>
      <c r="AD288" s="81">
        <v>8.9225012687819998</v>
      </c>
      <c r="AE288" s="82"/>
      <c r="AF288" s="81">
        <v>79908249.91538246</v>
      </c>
      <c r="AG288" s="81">
        <v>2770747.058190797</v>
      </c>
      <c r="AH288" s="81">
        <v>2656330.1743260431</v>
      </c>
      <c r="AI288" s="81">
        <v>97621411.85324347</v>
      </c>
      <c r="AJ288" s="81">
        <v>123720541.4773488</v>
      </c>
      <c r="AK288" s="81">
        <v>0</v>
      </c>
      <c r="AL288" s="81">
        <v>0</v>
      </c>
      <c r="AM288" s="81">
        <v>6817243.6286021946</v>
      </c>
      <c r="AN288" s="81">
        <v>0</v>
      </c>
      <c r="AO288" s="81">
        <v>0</v>
      </c>
      <c r="AP288" s="82"/>
      <c r="AQ288" s="81">
        <v>900</v>
      </c>
      <c r="AR288" s="81">
        <v>459</v>
      </c>
      <c r="AS288" s="81">
        <v>0</v>
      </c>
      <c r="AT288" s="81">
        <v>0</v>
      </c>
      <c r="AU288" s="81">
        <v>0</v>
      </c>
      <c r="AV288" s="81">
        <v>0</v>
      </c>
      <c r="AW288" s="81" t="s">
        <v>564</v>
      </c>
      <c r="AX288" s="82"/>
      <c r="AY288" s="81">
        <v>3877</v>
      </c>
      <c r="AZ288" s="81">
        <v>33441.500000000007</v>
      </c>
      <c r="BA288" s="81">
        <v>0</v>
      </c>
      <c r="BB288" s="81">
        <v>0</v>
      </c>
      <c r="BC288" s="81">
        <v>0</v>
      </c>
      <c r="BD288" s="81">
        <v>0</v>
      </c>
      <c r="BE288" s="81" t="s">
        <v>564</v>
      </c>
      <c r="BF288" s="82"/>
      <c r="BG288" s="81">
        <v>0</v>
      </c>
      <c r="BH288" s="81">
        <v>0</v>
      </c>
      <c r="BI288" s="81">
        <v>60.348999999999997</v>
      </c>
      <c r="BJ288" s="81">
        <v>0</v>
      </c>
      <c r="BK288" s="81">
        <v>12.818</v>
      </c>
      <c r="BL288" s="81">
        <v>0</v>
      </c>
      <c r="BM288" s="82"/>
      <c r="BN288" s="81">
        <v>0</v>
      </c>
      <c r="BO288" s="81">
        <v>0</v>
      </c>
      <c r="BP288" s="81">
        <v>9</v>
      </c>
      <c r="BQ288" s="81">
        <v>0</v>
      </c>
      <c r="BR288" s="81">
        <v>1</v>
      </c>
      <c r="BS288" s="81">
        <v>0</v>
      </c>
      <c r="BT288"/>
      <c r="BU288" s="80">
        <v>66.745000000000005</v>
      </c>
      <c r="BV288" s="80">
        <v>6.4219999999999997</v>
      </c>
      <c r="BW288" s="80">
        <v>0</v>
      </c>
      <c r="BX288" s="80">
        <v>0</v>
      </c>
      <c r="BY288" s="80">
        <v>0</v>
      </c>
      <c r="BZ288" s="80">
        <v>0</v>
      </c>
      <c r="CA288" s="80">
        <v>0</v>
      </c>
      <c r="CB288" s="80">
        <v>0</v>
      </c>
      <c r="CC288" s="80">
        <v>0</v>
      </c>
    </row>
    <row r="289" spans="1:81">
      <c r="A289" s="80" t="s">
        <v>1993</v>
      </c>
      <c r="B289" s="80">
        <v>49</v>
      </c>
      <c r="C289" s="80">
        <v>15</v>
      </c>
      <c r="D289" s="80">
        <v>3</v>
      </c>
      <c r="E289" s="80">
        <v>2018</v>
      </c>
      <c r="F289" s="80" t="s">
        <v>93</v>
      </c>
      <c r="G289" s="80" t="s">
        <v>1978</v>
      </c>
      <c r="H289" s="80" t="s">
        <v>1979</v>
      </c>
      <c r="I289" s="177"/>
      <c r="J289" s="81">
        <v>48.522916869163176</v>
      </c>
      <c r="K289" s="81">
        <v>3.4379272051374641</v>
      </c>
      <c r="L289" s="81">
        <v>9.5224909746168152</v>
      </c>
      <c r="M289" s="81">
        <v>52.494389353718958</v>
      </c>
      <c r="N289" s="81">
        <v>53.313311257796137</v>
      </c>
      <c r="O289" s="81">
        <v>49.463461813081224</v>
      </c>
      <c r="P289" s="81">
        <v>55.374969675940427</v>
      </c>
      <c r="Q289" s="81">
        <v>3.1032536202484136</v>
      </c>
      <c r="R289" s="81">
        <v>0</v>
      </c>
      <c r="S289" s="81">
        <v>5.0148449692400012</v>
      </c>
      <c r="T289" s="82"/>
      <c r="U289" s="81">
        <v>11854970</v>
      </c>
      <c r="V289" s="81">
        <v>1734</v>
      </c>
      <c r="W289" s="81">
        <v>289</v>
      </c>
      <c r="X289" s="81">
        <v>15146</v>
      </c>
      <c r="Y289" s="81">
        <v>20430</v>
      </c>
      <c r="Z289" s="81">
        <v>30140</v>
      </c>
      <c r="AA289" s="81">
        <v>11585</v>
      </c>
      <c r="AB289" s="81">
        <v>48963</v>
      </c>
      <c r="AC289" s="81">
        <v>0</v>
      </c>
      <c r="AD289" s="81">
        <v>5.0148449692400012</v>
      </c>
      <c r="AE289" s="82"/>
      <c r="AF289" s="81">
        <v>73499430.081886783</v>
      </c>
      <c r="AG289" s="81">
        <v>2758570.3108088998</v>
      </c>
      <c r="AH289" s="81">
        <v>2506348.5436754492</v>
      </c>
      <c r="AI289" s="81">
        <v>102733852.86800119</v>
      </c>
      <c r="AJ289" s="81">
        <v>105965562.21189439</v>
      </c>
      <c r="AK289" s="81">
        <v>0</v>
      </c>
      <c r="AL289" s="81">
        <v>0</v>
      </c>
      <c r="AM289" s="81">
        <v>6739811.3337744633</v>
      </c>
      <c r="AN289" s="81">
        <v>0</v>
      </c>
      <c r="AO289" s="81">
        <v>0</v>
      </c>
      <c r="AP289" s="82"/>
      <c r="AQ289" s="81">
        <v>937</v>
      </c>
      <c r="AR289" s="81">
        <v>505</v>
      </c>
      <c r="AS289" s="81">
        <v>0</v>
      </c>
      <c r="AT289" s="81">
        <v>0</v>
      </c>
      <c r="AU289" s="81">
        <v>0</v>
      </c>
      <c r="AV289" s="81">
        <v>0</v>
      </c>
      <c r="AW289" s="81" t="s">
        <v>564</v>
      </c>
      <c r="AX289" s="82"/>
      <c r="AY289" s="81">
        <v>4093</v>
      </c>
      <c r="AZ289" s="81">
        <v>36944</v>
      </c>
      <c r="BA289" s="81">
        <v>0</v>
      </c>
      <c r="BB289" s="81">
        <v>0</v>
      </c>
      <c r="BC289" s="81">
        <v>0</v>
      </c>
      <c r="BD289" s="81">
        <v>0</v>
      </c>
      <c r="BE289" s="81" t="s">
        <v>564</v>
      </c>
      <c r="BF289" s="82"/>
      <c r="BG289" s="81">
        <v>0</v>
      </c>
      <c r="BH289" s="81">
        <v>0</v>
      </c>
      <c r="BI289" s="81">
        <v>55.719000000000001</v>
      </c>
      <c r="BJ289" s="81">
        <v>0</v>
      </c>
      <c r="BK289" s="81">
        <v>0</v>
      </c>
      <c r="BL289" s="81">
        <v>0</v>
      </c>
      <c r="BM289" s="82"/>
      <c r="BN289" s="81">
        <v>0</v>
      </c>
      <c r="BO289" s="81">
        <v>0</v>
      </c>
      <c r="BP289" s="81">
        <v>9</v>
      </c>
      <c r="BQ289" s="81">
        <v>0</v>
      </c>
      <c r="BR289" s="81">
        <v>0</v>
      </c>
      <c r="BS289" s="81">
        <v>0</v>
      </c>
      <c r="BT289"/>
      <c r="BU289" s="80">
        <v>55.719000000000001</v>
      </c>
      <c r="BV289" s="80">
        <v>0</v>
      </c>
      <c r="BW289" s="80">
        <v>0</v>
      </c>
      <c r="BX289" s="80">
        <v>0</v>
      </c>
      <c r="BY289" s="80">
        <v>0</v>
      </c>
      <c r="BZ289" s="80">
        <v>0</v>
      </c>
      <c r="CA289" s="80">
        <v>0</v>
      </c>
      <c r="CB289" s="80">
        <v>0</v>
      </c>
      <c r="CC289" s="80">
        <v>0</v>
      </c>
    </row>
    <row r="290" spans="1:81">
      <c r="A290" s="80" t="s">
        <v>1994</v>
      </c>
      <c r="B290" s="80">
        <v>50</v>
      </c>
      <c r="C290" s="80">
        <v>16</v>
      </c>
      <c r="D290" s="80">
        <v>3</v>
      </c>
      <c r="E290" s="80">
        <v>2019</v>
      </c>
      <c r="F290" s="80" t="s">
        <v>73</v>
      </c>
      <c r="G290" s="80" t="s">
        <v>1978</v>
      </c>
      <c r="H290" s="80" t="s">
        <v>1979</v>
      </c>
      <c r="I290" s="177"/>
      <c r="J290" s="81">
        <v>44.840322460186634</v>
      </c>
      <c r="K290" s="81">
        <v>3.1518813720208687</v>
      </c>
      <c r="L290" s="81">
        <v>9.5966688949424217</v>
      </c>
      <c r="M290" s="81">
        <v>47.344170031344873</v>
      </c>
      <c r="N290" s="81">
        <v>49.80104053275732</v>
      </c>
      <c r="O290" s="81">
        <v>48.015510978901133</v>
      </c>
      <c r="P290" s="81">
        <v>54.241816729690861</v>
      </c>
      <c r="Q290" s="81">
        <v>2.9745488005519198</v>
      </c>
      <c r="R290" s="81">
        <v>0</v>
      </c>
      <c r="S290" s="81">
        <v>9.6857840534160005</v>
      </c>
      <c r="T290" s="82"/>
      <c r="U290" s="81">
        <v>11308195</v>
      </c>
      <c r="V290" s="81">
        <v>1734</v>
      </c>
      <c r="W290" s="81">
        <v>289</v>
      </c>
      <c r="X290" s="81">
        <v>15146</v>
      </c>
      <c r="Y290" s="81">
        <v>20466</v>
      </c>
      <c r="Z290" s="81">
        <v>30061</v>
      </c>
      <c r="AA290" s="81">
        <v>11263</v>
      </c>
      <c r="AB290" s="81">
        <v>48203</v>
      </c>
      <c r="AC290" s="81">
        <v>0</v>
      </c>
      <c r="AD290" s="81">
        <v>9.6857840534160005</v>
      </c>
      <c r="AE290" s="82"/>
      <c r="AF290" s="81">
        <v>71874722.649683595</v>
      </c>
      <c r="AG290" s="81">
        <v>2662385.209143009</v>
      </c>
      <c r="AH290" s="81">
        <v>2684281.457484778</v>
      </c>
      <c r="AI290" s="81">
        <v>98301809.489732876</v>
      </c>
      <c r="AJ290" s="81">
        <v>94927533.689210132</v>
      </c>
      <c r="AK290" s="81">
        <v>0</v>
      </c>
      <c r="AL290" s="81">
        <v>0</v>
      </c>
      <c r="AM290" s="81">
        <v>6564885.728010281</v>
      </c>
      <c r="AN290" s="81">
        <v>0</v>
      </c>
      <c r="AO290" s="81">
        <v>0</v>
      </c>
      <c r="AP290" s="82"/>
      <c r="AQ290" s="81">
        <v>986</v>
      </c>
      <c r="AR290" s="81">
        <v>558</v>
      </c>
      <c r="AS290" s="81">
        <v>0</v>
      </c>
      <c r="AT290" s="81">
        <v>0</v>
      </c>
      <c r="AU290" s="81">
        <v>0</v>
      </c>
      <c r="AV290" s="81">
        <v>0</v>
      </c>
      <c r="AW290" s="81" t="s">
        <v>564</v>
      </c>
      <c r="AX290" s="82"/>
      <c r="AY290" s="81">
        <v>4363.7000000000016</v>
      </c>
      <c r="AZ290" s="81">
        <v>46391.7</v>
      </c>
      <c r="BA290" s="81">
        <v>0</v>
      </c>
      <c r="BB290" s="81">
        <v>0</v>
      </c>
      <c r="BC290" s="81">
        <v>0</v>
      </c>
      <c r="BD290" s="81">
        <v>0</v>
      </c>
      <c r="BE290" s="81" t="s">
        <v>564</v>
      </c>
      <c r="BF290" s="82"/>
      <c r="BG290" s="81">
        <v>0</v>
      </c>
      <c r="BH290" s="81">
        <v>0</v>
      </c>
      <c r="BI290" s="81">
        <v>41.314999999999998</v>
      </c>
      <c r="BJ290" s="81">
        <v>0</v>
      </c>
      <c r="BK290" s="81">
        <v>0</v>
      </c>
      <c r="BL290" s="81">
        <v>0</v>
      </c>
      <c r="BM290" s="82"/>
      <c r="BN290" s="81">
        <v>0</v>
      </c>
      <c r="BO290" s="81">
        <v>0</v>
      </c>
      <c r="BP290" s="81">
        <v>8</v>
      </c>
      <c r="BQ290" s="81">
        <v>0</v>
      </c>
      <c r="BR290" s="81">
        <v>0</v>
      </c>
      <c r="BS290" s="81">
        <v>0</v>
      </c>
      <c r="BT290"/>
      <c r="BU290" s="80">
        <v>41.314999999999998</v>
      </c>
      <c r="BV290" s="80">
        <v>0</v>
      </c>
      <c r="BW290" s="80">
        <v>0</v>
      </c>
      <c r="BX290" s="80">
        <v>0</v>
      </c>
      <c r="BY290" s="80">
        <v>0</v>
      </c>
      <c r="BZ290" s="80">
        <v>0</v>
      </c>
      <c r="CA290" s="80">
        <v>0</v>
      </c>
      <c r="CB290" s="80">
        <v>0</v>
      </c>
      <c r="CC290" s="80">
        <v>0</v>
      </c>
    </row>
    <row r="291" spans="1:81">
      <c r="A291" s="80" t="s">
        <v>1995</v>
      </c>
      <c r="B291" s="80">
        <v>51</v>
      </c>
      <c r="C291" s="80">
        <v>17</v>
      </c>
      <c r="D291" s="80">
        <v>3</v>
      </c>
      <c r="E291" s="80">
        <v>2020</v>
      </c>
      <c r="F291" s="80" t="s">
        <v>218</v>
      </c>
      <c r="G291" s="80" t="s">
        <v>1978</v>
      </c>
      <c r="H291" s="80" t="s">
        <v>1979</v>
      </c>
      <c r="I291" s="177"/>
      <c r="J291" s="81">
        <v>42.140718406666792</v>
      </c>
      <c r="K291" s="81">
        <v>3.4552230974893767</v>
      </c>
      <c r="L291" s="81">
        <v>10.630957673803431</v>
      </c>
      <c r="M291" s="81">
        <v>47.267641675521709</v>
      </c>
      <c r="N291" s="81">
        <v>47.385242154121592</v>
      </c>
      <c r="O291" s="81">
        <v>42.072580186716642</v>
      </c>
      <c r="P291" s="81">
        <v>51.107716894279712</v>
      </c>
      <c r="Q291" s="81">
        <v>2.803345004505704</v>
      </c>
      <c r="R291" s="81">
        <v>0</v>
      </c>
      <c r="S291" s="81">
        <v>9.4158459600000004</v>
      </c>
      <c r="T291" s="82"/>
      <c r="U291" s="81">
        <v>9520852</v>
      </c>
      <c r="V291" s="81">
        <v>1630</v>
      </c>
      <c r="W291" s="81">
        <v>488</v>
      </c>
      <c r="X291" s="81">
        <v>14139</v>
      </c>
      <c r="Y291" s="81">
        <v>20472</v>
      </c>
      <c r="Z291" s="81">
        <v>30064</v>
      </c>
      <c r="AA291" s="81">
        <v>11530</v>
      </c>
      <c r="AB291" s="81">
        <v>47544</v>
      </c>
      <c r="AC291" s="81">
        <v>0</v>
      </c>
      <c r="AD291" s="81">
        <v>9.4158459600000004</v>
      </c>
      <c r="AE291" s="82"/>
      <c r="AF291" s="81">
        <v>66041791.327799156</v>
      </c>
      <c r="AG291" s="81">
        <v>2774553.8742682855</v>
      </c>
      <c r="AH291" s="81">
        <v>3172052.6452423893</v>
      </c>
      <c r="AI291" s="81">
        <v>93323203.107193306</v>
      </c>
      <c r="AJ291" s="81">
        <v>90493959.439248785</v>
      </c>
      <c r="AK291" s="81"/>
      <c r="AL291" s="81"/>
      <c r="AM291" s="81">
        <v>6205020.2248572102</v>
      </c>
      <c r="AN291" s="81"/>
      <c r="AO291" s="81"/>
      <c r="AP291" s="82"/>
      <c r="AQ291" s="81">
        <v>1042</v>
      </c>
      <c r="AR291" s="81">
        <v>613</v>
      </c>
      <c r="AS291" s="81">
        <v>0</v>
      </c>
      <c r="AT291" s="81">
        <v>0</v>
      </c>
      <c r="AU291" s="81">
        <v>0</v>
      </c>
      <c r="AV291" s="81">
        <v>0</v>
      </c>
      <c r="AW291" s="81">
        <v>0</v>
      </c>
      <c r="AX291" s="82"/>
      <c r="AY291" s="81">
        <v>4716.4000000000033</v>
      </c>
      <c r="AZ291" s="81">
        <v>61729.299999999981</v>
      </c>
      <c r="BA291" s="81">
        <v>0</v>
      </c>
      <c r="BB291" s="81">
        <v>0</v>
      </c>
      <c r="BC291" s="81">
        <v>0</v>
      </c>
      <c r="BD291" s="81">
        <v>0</v>
      </c>
      <c r="BE291" s="81">
        <v>0</v>
      </c>
      <c r="BF291" s="82"/>
      <c r="BG291" s="81">
        <v>0</v>
      </c>
      <c r="BH291" s="81">
        <v>0</v>
      </c>
      <c r="BI291" s="81">
        <v>34.689</v>
      </c>
      <c r="BJ291" s="81">
        <v>0</v>
      </c>
      <c r="BK291" s="81">
        <v>0</v>
      </c>
      <c r="BL291" s="81">
        <v>0</v>
      </c>
      <c r="BM291" s="82"/>
      <c r="BN291" s="81">
        <v>0</v>
      </c>
      <c r="BO291" s="81">
        <v>0</v>
      </c>
      <c r="BP291" s="81">
        <v>8</v>
      </c>
      <c r="BQ291" s="81">
        <v>0</v>
      </c>
      <c r="BR291" s="81">
        <v>0</v>
      </c>
      <c r="BS291" s="81">
        <v>0</v>
      </c>
      <c r="BT291"/>
      <c r="BU291" s="80">
        <v>34.689</v>
      </c>
      <c r="BV291" s="80">
        <v>0</v>
      </c>
      <c r="BW291" s="80">
        <v>0</v>
      </c>
      <c r="BX291" s="80">
        <v>0</v>
      </c>
      <c r="BY291" s="80">
        <v>0</v>
      </c>
      <c r="BZ291" s="80">
        <v>0</v>
      </c>
      <c r="CA291" s="80">
        <v>0</v>
      </c>
      <c r="CB291" s="80">
        <v>0</v>
      </c>
      <c r="CC291" s="80">
        <v>0</v>
      </c>
    </row>
    <row r="292" spans="1:81">
      <c r="A292" s="80" t="s">
        <v>1996</v>
      </c>
      <c r="B292" s="80">
        <v>51</v>
      </c>
      <c r="C292" s="80">
        <v>18</v>
      </c>
      <c r="D292" s="80">
        <v>3</v>
      </c>
      <c r="E292" s="80">
        <v>2021</v>
      </c>
      <c r="F292" s="80" t="s">
        <v>75</v>
      </c>
      <c r="G292" s="174" t="s">
        <v>1978</v>
      </c>
      <c r="H292" s="80" t="s">
        <v>1979</v>
      </c>
      <c r="I292" s="177"/>
      <c r="J292" s="81">
        <v>35.612985545350156</v>
      </c>
      <c r="K292" s="81">
        <v>3.5290587583700699</v>
      </c>
      <c r="L292" s="81">
        <v>9.5009720449584112</v>
      </c>
      <c r="M292" s="81">
        <v>42.701217342531983</v>
      </c>
      <c r="N292" s="81">
        <v>46.136507006465514</v>
      </c>
      <c r="O292" s="81">
        <v>40.453281771868809</v>
      </c>
      <c r="P292" s="81">
        <v>52.461759245771859</v>
      </c>
      <c r="Q292" s="81">
        <v>2.8001108776505657</v>
      </c>
      <c r="R292" s="81">
        <v>0</v>
      </c>
      <c r="S292" s="81">
        <v>6.4126438600000011</v>
      </c>
      <c r="T292" s="82"/>
      <c r="U292" s="81">
        <v>10246124</v>
      </c>
      <c r="V292" s="81">
        <v>1630</v>
      </c>
      <c r="W292" s="81">
        <v>488</v>
      </c>
      <c r="X292" s="81">
        <v>14139</v>
      </c>
      <c r="Y292" s="81">
        <v>20594</v>
      </c>
      <c r="Z292" s="81">
        <v>29765</v>
      </c>
      <c r="AA292" s="81">
        <v>11542</v>
      </c>
      <c r="AB292" s="81">
        <v>46926</v>
      </c>
      <c r="AC292" s="81">
        <v>0</v>
      </c>
      <c r="AD292" s="81">
        <v>6.4126438600000011</v>
      </c>
      <c r="AE292" s="82"/>
      <c r="AF292" s="81">
        <v>62527475.331022017</v>
      </c>
      <c r="AG292" s="81">
        <v>2933855.3613086725</v>
      </c>
      <c r="AH292" s="81">
        <v>2660975.6111098933</v>
      </c>
      <c r="AI292" s="81">
        <v>96610889.294956118</v>
      </c>
      <c r="AJ292" s="81">
        <v>100721703.0178512</v>
      </c>
      <c r="AK292" s="81">
        <v>0</v>
      </c>
      <c r="AL292" s="81">
        <v>0</v>
      </c>
      <c r="AM292" s="81">
        <v>6159689.1992689595</v>
      </c>
      <c r="AN292" s="81">
        <v>0</v>
      </c>
      <c r="AO292" s="81">
        <v>0</v>
      </c>
      <c r="AP292" s="82"/>
      <c r="AQ292" s="81">
        <v>1079</v>
      </c>
      <c r="AR292" s="81">
        <v>632</v>
      </c>
      <c r="AS292" s="81">
        <v>0</v>
      </c>
      <c r="AT292" s="81">
        <v>0</v>
      </c>
      <c r="AU292" s="81">
        <v>0</v>
      </c>
      <c r="AV292" s="81">
        <v>0</v>
      </c>
      <c r="AW292" s="81"/>
      <c r="AX292" s="82"/>
      <c r="AY292" s="81">
        <v>4958.3000000000029</v>
      </c>
      <c r="AZ292" s="81">
        <v>62954.499999999978</v>
      </c>
      <c r="BA292" s="81">
        <v>0</v>
      </c>
      <c r="BB292" s="81">
        <v>0</v>
      </c>
      <c r="BC292" s="81">
        <v>0</v>
      </c>
      <c r="BD292" s="81">
        <v>0</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1997</v>
      </c>
      <c r="B293" s="80">
        <v>51</v>
      </c>
      <c r="C293" s="80">
        <v>19</v>
      </c>
      <c r="D293" s="80">
        <v>3</v>
      </c>
      <c r="E293" s="80">
        <v>2022</v>
      </c>
      <c r="F293" s="80" t="s">
        <v>568</v>
      </c>
      <c r="G293" s="174" t="s">
        <v>1978</v>
      </c>
      <c r="H293" s="80" t="s">
        <v>1979</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1143</v>
      </c>
      <c r="AR293" s="81">
        <v>643</v>
      </c>
      <c r="AS293" s="81">
        <v>0</v>
      </c>
      <c r="AT293" s="81">
        <v>0</v>
      </c>
      <c r="AU293" s="81">
        <v>0</v>
      </c>
      <c r="AV293" s="81">
        <v>0</v>
      </c>
      <c r="AW293" s="81"/>
      <c r="AX293" s="82"/>
      <c r="AY293" s="81">
        <v>5341.6000000000031</v>
      </c>
      <c r="AZ293" s="81">
        <v>64121.89999999998</v>
      </c>
      <c r="BA293" s="81">
        <v>0</v>
      </c>
      <c r="BB293" s="81">
        <v>0</v>
      </c>
      <c r="BC293" s="81">
        <v>0</v>
      </c>
      <c r="BD293" s="81">
        <v>0</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1998</v>
      </c>
      <c r="B294" s="80">
        <v>426</v>
      </c>
      <c r="C294" s="80">
        <v>1</v>
      </c>
      <c r="D294" s="80">
        <v>26</v>
      </c>
      <c r="E294" s="80">
        <v>1990</v>
      </c>
      <c r="F294" s="80" t="s">
        <v>562</v>
      </c>
      <c r="G294" s="80" t="s">
        <v>1999</v>
      </c>
      <c r="H294" s="80" t="s">
        <v>2000</v>
      </c>
      <c r="I294" s="177"/>
      <c r="J294" s="81">
        <v>517.18887838863532</v>
      </c>
      <c r="K294" s="81">
        <v>5.6362374561357909</v>
      </c>
      <c r="L294" s="81">
        <v>9.2394347288972085</v>
      </c>
      <c r="M294" s="81">
        <v>30.946974509118316</v>
      </c>
      <c r="N294" s="81">
        <v>34.286037077025291</v>
      </c>
      <c r="O294" s="81">
        <v>33.247292036827524</v>
      </c>
      <c r="P294" s="81">
        <v>52.666456956681223</v>
      </c>
      <c r="Q294" s="81">
        <v>2.8837928367898864</v>
      </c>
      <c r="R294" s="81">
        <v>0</v>
      </c>
      <c r="S294" s="81">
        <v>2.9442859758022091</v>
      </c>
      <c r="T294" s="82"/>
      <c r="U294" s="81">
        <v>7610259</v>
      </c>
      <c r="V294" s="81">
        <v>1475</v>
      </c>
      <c r="W294" s="81">
        <v>123</v>
      </c>
      <c r="X294" s="81">
        <v>12445</v>
      </c>
      <c r="Y294" s="81">
        <v>15251</v>
      </c>
      <c r="Z294" s="81">
        <v>13675</v>
      </c>
      <c r="AA294" s="81">
        <v>12788</v>
      </c>
      <c r="AB294" s="81">
        <v>46823</v>
      </c>
      <c r="AC294" s="81">
        <v>0</v>
      </c>
      <c r="AD294" s="81">
        <v>2.9442859758022091</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2001</v>
      </c>
      <c r="B295" s="80">
        <v>427</v>
      </c>
      <c r="C295" s="80">
        <v>2</v>
      </c>
      <c r="D295" s="80">
        <v>26</v>
      </c>
      <c r="E295" s="80">
        <v>2005</v>
      </c>
      <c r="F295" s="80" t="s">
        <v>565</v>
      </c>
      <c r="G295" s="80" t="s">
        <v>1999</v>
      </c>
      <c r="H295" s="80" t="s">
        <v>2000</v>
      </c>
      <c r="I295" s="177"/>
      <c r="J295" s="81">
        <v>528.05088775335787</v>
      </c>
      <c r="K295" s="81">
        <v>4.9568862030825622</v>
      </c>
      <c r="L295" s="81">
        <v>27.149461523130505</v>
      </c>
      <c r="M295" s="81">
        <v>60.572797149411208</v>
      </c>
      <c r="N295" s="81">
        <v>51.943075164328022</v>
      </c>
      <c r="O295" s="81">
        <v>55.279152260650505</v>
      </c>
      <c r="P295" s="81">
        <v>62.008449717569974</v>
      </c>
      <c r="Q295" s="81">
        <v>2.9796750711449675</v>
      </c>
      <c r="R295" s="81">
        <v>0</v>
      </c>
      <c r="S295" s="81">
        <v>4.5382925847615612</v>
      </c>
      <c r="T295" s="82"/>
      <c r="U295" s="81">
        <v>11566909</v>
      </c>
      <c r="V295" s="81">
        <v>1562</v>
      </c>
      <c r="W295" s="81">
        <v>237</v>
      </c>
      <c r="X295" s="81">
        <v>12955</v>
      </c>
      <c r="Y295" s="81">
        <v>20890</v>
      </c>
      <c r="Z295" s="81">
        <v>26311</v>
      </c>
      <c r="AA295" s="81">
        <v>12331</v>
      </c>
      <c r="AB295" s="81">
        <v>50576</v>
      </c>
      <c r="AC295" s="81">
        <v>0</v>
      </c>
      <c r="AD295" s="81">
        <v>4.5382925847615612</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2002</v>
      </c>
      <c r="B296" s="80">
        <v>428</v>
      </c>
      <c r="C296" s="80">
        <v>3</v>
      </c>
      <c r="D296" s="80">
        <v>26</v>
      </c>
      <c r="E296" s="80">
        <v>2006</v>
      </c>
      <c r="F296" s="80" t="s">
        <v>566</v>
      </c>
      <c r="G296" s="80" t="s">
        <v>1999</v>
      </c>
      <c r="H296" s="80" t="s">
        <v>2000</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2003</v>
      </c>
      <c r="B297" s="80">
        <v>429</v>
      </c>
      <c r="C297" s="80">
        <v>4</v>
      </c>
      <c r="D297" s="80">
        <v>26</v>
      </c>
      <c r="E297" s="80">
        <v>2007</v>
      </c>
      <c r="F297" s="80" t="s">
        <v>567</v>
      </c>
      <c r="G297" s="80" t="s">
        <v>1999</v>
      </c>
      <c r="H297" s="80" t="s">
        <v>2000</v>
      </c>
      <c r="I297" s="177"/>
      <c r="J297" s="81">
        <v>527.65295178519682</v>
      </c>
      <c r="K297" s="81">
        <v>4.4069932482689804</v>
      </c>
      <c r="L297" s="81">
        <v>25.688390739225163</v>
      </c>
      <c r="M297" s="81">
        <v>67.276447868537048</v>
      </c>
      <c r="N297" s="81">
        <v>60.489123125703152</v>
      </c>
      <c r="O297" s="81">
        <v>54.972674547065992</v>
      </c>
      <c r="P297" s="81">
        <v>61.671217533253269</v>
      </c>
      <c r="Q297" s="81">
        <v>3.1187473498217448</v>
      </c>
      <c r="R297" s="81">
        <v>0</v>
      </c>
      <c r="S297" s="81">
        <v>3.7697385528926963</v>
      </c>
      <c r="T297" s="82"/>
      <c r="U297" s="81">
        <v>13140510</v>
      </c>
      <c r="V297" s="81">
        <v>1412</v>
      </c>
      <c r="W297" s="81">
        <v>234</v>
      </c>
      <c r="X297" s="81">
        <v>17072</v>
      </c>
      <c r="Y297" s="81">
        <v>21123</v>
      </c>
      <c r="Z297" s="81">
        <v>27200</v>
      </c>
      <c r="AA297" s="81">
        <v>12077</v>
      </c>
      <c r="AB297" s="81">
        <v>50137</v>
      </c>
      <c r="AC297" s="81">
        <v>0</v>
      </c>
      <c r="AD297" s="81">
        <v>3.7697385528926963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2004</v>
      </c>
      <c r="B298" s="80">
        <v>430</v>
      </c>
      <c r="C298" s="80">
        <v>5</v>
      </c>
      <c r="D298" s="80">
        <v>26</v>
      </c>
      <c r="E298" s="80">
        <v>2008</v>
      </c>
      <c r="F298" s="80" t="s">
        <v>84</v>
      </c>
      <c r="G298" s="80" t="s">
        <v>1999</v>
      </c>
      <c r="H298" s="80" t="s">
        <v>2000</v>
      </c>
      <c r="I298" s="177"/>
      <c r="J298" s="81">
        <v>399.77894847359272</v>
      </c>
      <c r="K298" s="81">
        <v>3.1382714498122581</v>
      </c>
      <c r="L298" s="81">
        <v>20.510231002296031</v>
      </c>
      <c r="M298" s="81">
        <v>71.076994486512319</v>
      </c>
      <c r="N298" s="81">
        <v>53.886674804956904</v>
      </c>
      <c r="O298" s="81">
        <v>53.198469974082975</v>
      </c>
      <c r="P298" s="81">
        <v>60.284958148833887</v>
      </c>
      <c r="Q298" s="81">
        <v>3.0509475962051957</v>
      </c>
      <c r="R298" s="81">
        <v>0</v>
      </c>
      <c r="S298" s="81">
        <v>3.076960947858963</v>
      </c>
      <c r="T298" s="82"/>
      <c r="U298" s="81">
        <v>10651341</v>
      </c>
      <c r="V298" s="81">
        <v>1412</v>
      </c>
      <c r="W298" s="81">
        <v>234</v>
      </c>
      <c r="X298" s="81">
        <v>17072</v>
      </c>
      <c r="Y298" s="81">
        <v>21145</v>
      </c>
      <c r="Z298" s="81">
        <v>27246</v>
      </c>
      <c r="AA298" s="81">
        <v>11819</v>
      </c>
      <c r="AB298" s="81">
        <v>49853</v>
      </c>
      <c r="AC298" s="81">
        <v>0</v>
      </c>
      <c r="AD298" s="81">
        <v>3.076960947858963</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2005</v>
      </c>
      <c r="B299" s="80">
        <v>431</v>
      </c>
      <c r="C299" s="80">
        <v>6</v>
      </c>
      <c r="D299" s="80">
        <v>26</v>
      </c>
      <c r="E299" s="80">
        <v>2009</v>
      </c>
      <c r="F299" s="80" t="s">
        <v>85</v>
      </c>
      <c r="G299" s="80" t="s">
        <v>1999</v>
      </c>
      <c r="H299" s="80" t="s">
        <v>2000</v>
      </c>
      <c r="I299" s="177"/>
      <c r="J299" s="81">
        <v>350.7298999837007</v>
      </c>
      <c r="K299" s="81">
        <v>4.4021460690818097</v>
      </c>
      <c r="L299" s="81">
        <v>18.73362569425807</v>
      </c>
      <c r="M299" s="81">
        <v>82.049813513704947</v>
      </c>
      <c r="N299" s="81">
        <v>53.26240835931771</v>
      </c>
      <c r="O299" s="81">
        <v>54.450385952495203</v>
      </c>
      <c r="P299" s="81">
        <v>57.728500469885283</v>
      </c>
      <c r="Q299" s="81">
        <v>2.8860532651466326</v>
      </c>
      <c r="R299" s="81">
        <v>0</v>
      </c>
      <c r="S299" s="81">
        <v>3.1843751134482048</v>
      </c>
      <c r="T299" s="82"/>
      <c r="U299" s="81">
        <v>8628168</v>
      </c>
      <c r="V299" s="81">
        <v>1417</v>
      </c>
      <c r="W299" s="81">
        <v>329</v>
      </c>
      <c r="X299" s="81">
        <v>18957</v>
      </c>
      <c r="Y299" s="81">
        <v>21419</v>
      </c>
      <c r="Z299" s="81">
        <v>27526</v>
      </c>
      <c r="AA299" s="81">
        <v>11619</v>
      </c>
      <c r="AB299" s="81">
        <v>49505</v>
      </c>
      <c r="AC299" s="81">
        <v>0</v>
      </c>
      <c r="AD299" s="81">
        <v>3.1843751134482048</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123.203</v>
      </c>
      <c r="BJ299" s="81">
        <v>0</v>
      </c>
      <c r="BK299" s="81">
        <v>12.324999999999999</v>
      </c>
      <c r="BL299" s="81">
        <v>0</v>
      </c>
      <c r="BM299" s="82"/>
      <c r="BN299" s="81">
        <v>0</v>
      </c>
      <c r="BO299" s="81">
        <v>0</v>
      </c>
      <c r="BP299" s="81">
        <v>5</v>
      </c>
      <c r="BQ299" s="81">
        <v>0</v>
      </c>
      <c r="BR299" s="81">
        <v>1</v>
      </c>
      <c r="BS299" s="81">
        <v>0</v>
      </c>
      <c r="BT299"/>
      <c r="BU299" s="80"/>
      <c r="BV299" s="80"/>
      <c r="BW299" s="80"/>
      <c r="BX299" s="80"/>
      <c r="BY299" s="80"/>
      <c r="BZ299" s="80"/>
      <c r="CA299" s="80"/>
      <c r="CB299" s="80"/>
      <c r="CC299" s="80"/>
    </row>
    <row r="300" spans="1:81">
      <c r="A300" s="80" t="s">
        <v>2006</v>
      </c>
      <c r="B300" s="80">
        <v>432</v>
      </c>
      <c r="C300" s="80">
        <v>7</v>
      </c>
      <c r="D300" s="80">
        <v>26</v>
      </c>
      <c r="E300" s="80">
        <v>2010</v>
      </c>
      <c r="F300" s="80" t="s">
        <v>86</v>
      </c>
      <c r="G300" s="80" t="s">
        <v>1999</v>
      </c>
      <c r="H300" s="80" t="s">
        <v>2000</v>
      </c>
      <c r="I300" s="177"/>
      <c r="J300" s="81">
        <v>296.37686338142305</v>
      </c>
      <c r="K300" s="81">
        <v>3.6063159279229469</v>
      </c>
      <c r="L300" s="81">
        <v>16.661195509167225</v>
      </c>
      <c r="M300" s="81">
        <v>76.353461122933354</v>
      </c>
      <c r="N300" s="81">
        <v>50.844020553016918</v>
      </c>
      <c r="O300" s="81">
        <v>54.785296511552993</v>
      </c>
      <c r="P300" s="81">
        <v>58.799463463253815</v>
      </c>
      <c r="Q300" s="81">
        <v>2.9849945644066374</v>
      </c>
      <c r="R300" s="81">
        <v>0</v>
      </c>
      <c r="S300" s="81">
        <v>3.4864193643085826</v>
      </c>
      <c r="T300" s="82"/>
      <c r="U300" s="81">
        <v>7926140</v>
      </c>
      <c r="V300" s="81">
        <v>1417</v>
      </c>
      <c r="W300" s="81">
        <v>329</v>
      </c>
      <c r="X300" s="81">
        <v>18957</v>
      </c>
      <c r="Y300" s="81">
        <v>21222</v>
      </c>
      <c r="Z300" s="81">
        <v>27824</v>
      </c>
      <c r="AA300" s="81">
        <v>11539</v>
      </c>
      <c r="AB300" s="81">
        <v>49062</v>
      </c>
      <c r="AC300" s="81">
        <v>0</v>
      </c>
      <c r="AD300" s="81">
        <v>3.4864193643085826</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145.14699999999999</v>
      </c>
      <c r="BJ300" s="81">
        <v>0</v>
      </c>
      <c r="BK300" s="81">
        <v>16.184000000000001</v>
      </c>
      <c r="BL300" s="81">
        <v>0</v>
      </c>
      <c r="BM300" s="82"/>
      <c r="BN300" s="81">
        <v>0</v>
      </c>
      <c r="BO300" s="81">
        <v>0</v>
      </c>
      <c r="BP300" s="81">
        <v>5</v>
      </c>
      <c r="BQ300" s="81">
        <v>0</v>
      </c>
      <c r="BR300" s="81">
        <v>2</v>
      </c>
      <c r="BS300" s="81">
        <v>0</v>
      </c>
      <c r="BT300"/>
      <c r="BU300" s="80">
        <v>81.034000000000006</v>
      </c>
      <c r="BV300" s="80">
        <v>66.78</v>
      </c>
      <c r="BW300" s="80">
        <v>0</v>
      </c>
      <c r="BX300" s="80">
        <v>0</v>
      </c>
      <c r="BY300" s="80">
        <v>0</v>
      </c>
      <c r="BZ300" s="80">
        <v>0</v>
      </c>
      <c r="CA300" s="80">
        <v>0</v>
      </c>
      <c r="CB300" s="80">
        <v>13.516999999999999</v>
      </c>
      <c r="CC300" s="80">
        <v>0</v>
      </c>
    </row>
    <row r="301" spans="1:81">
      <c r="A301" s="80" t="s">
        <v>2007</v>
      </c>
      <c r="B301" s="80">
        <v>433</v>
      </c>
      <c r="C301" s="80">
        <v>8</v>
      </c>
      <c r="D301" s="80">
        <v>26</v>
      </c>
      <c r="E301" s="80">
        <v>2011</v>
      </c>
      <c r="F301" s="80" t="s">
        <v>87</v>
      </c>
      <c r="G301" s="80" t="s">
        <v>1999</v>
      </c>
      <c r="H301" s="80" t="s">
        <v>2000</v>
      </c>
      <c r="I301" s="177"/>
      <c r="J301" s="81">
        <v>280.00832767662979</v>
      </c>
      <c r="K301" s="81">
        <v>5.2518565819119116</v>
      </c>
      <c r="L301" s="81">
        <v>16.042568007531749</v>
      </c>
      <c r="M301" s="81">
        <v>107.07201869002496</v>
      </c>
      <c r="N301" s="81">
        <v>69.234562528515355</v>
      </c>
      <c r="O301" s="81">
        <v>54.186968722424574</v>
      </c>
      <c r="P301" s="81">
        <v>56.387673024220085</v>
      </c>
      <c r="Q301" s="81">
        <v>3.4148768454213854</v>
      </c>
      <c r="R301" s="81">
        <v>0</v>
      </c>
      <c r="S301" s="81">
        <v>3.4678121831389146</v>
      </c>
      <c r="T301" s="82"/>
      <c r="U301" s="81">
        <v>7065245</v>
      </c>
      <c r="V301" s="81">
        <v>1417</v>
      </c>
      <c r="W301" s="81">
        <v>329</v>
      </c>
      <c r="X301" s="81">
        <v>18957</v>
      </c>
      <c r="Y301" s="81">
        <v>21270</v>
      </c>
      <c r="Z301" s="81">
        <v>28118</v>
      </c>
      <c r="AA301" s="81">
        <v>11395</v>
      </c>
      <c r="AB301" s="81">
        <v>48660</v>
      </c>
      <c r="AC301" s="81">
        <v>0</v>
      </c>
      <c r="AD301" s="81">
        <v>3.4678121831389146</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139.1</v>
      </c>
      <c r="BJ301" s="81">
        <v>0</v>
      </c>
      <c r="BK301" s="81">
        <v>11.558999999999999</v>
      </c>
      <c r="BL301" s="81">
        <v>0</v>
      </c>
      <c r="BM301" s="82"/>
      <c r="BN301" s="81">
        <v>0</v>
      </c>
      <c r="BO301" s="81">
        <v>0</v>
      </c>
      <c r="BP301" s="81">
        <v>4</v>
      </c>
      <c r="BQ301" s="81">
        <v>0</v>
      </c>
      <c r="BR301" s="81">
        <v>1</v>
      </c>
      <c r="BS301" s="81">
        <v>0</v>
      </c>
      <c r="BT301"/>
      <c r="BU301" s="80">
        <v>67.131</v>
      </c>
      <c r="BV301" s="80">
        <v>69.664000000000001</v>
      </c>
      <c r="BW301" s="80">
        <v>0</v>
      </c>
      <c r="BX301" s="80">
        <v>0</v>
      </c>
      <c r="BY301" s="80">
        <v>0</v>
      </c>
      <c r="BZ301" s="80">
        <v>0</v>
      </c>
      <c r="CA301" s="80">
        <v>0</v>
      </c>
      <c r="CB301" s="80">
        <v>13.864000000000001</v>
      </c>
      <c r="CC301" s="80">
        <v>0</v>
      </c>
    </row>
    <row r="302" spans="1:81">
      <c r="A302" s="80" t="s">
        <v>2008</v>
      </c>
      <c r="B302" s="80">
        <v>434</v>
      </c>
      <c r="C302" s="80">
        <v>9</v>
      </c>
      <c r="D302" s="80">
        <v>26</v>
      </c>
      <c r="E302" s="80">
        <v>2012</v>
      </c>
      <c r="F302" s="80" t="s">
        <v>88</v>
      </c>
      <c r="G302" s="80" t="s">
        <v>1999</v>
      </c>
      <c r="H302" s="80" t="s">
        <v>2000</v>
      </c>
      <c r="I302" s="177"/>
      <c r="J302" s="81">
        <v>344.41917344172356</v>
      </c>
      <c r="K302" s="81">
        <v>6.3417739722596727</v>
      </c>
      <c r="L302" s="81">
        <v>15.685191629634817</v>
      </c>
      <c r="M302" s="81">
        <v>109.33982596911167</v>
      </c>
      <c r="N302" s="81">
        <v>86.323332733022553</v>
      </c>
      <c r="O302" s="81">
        <v>54.575057072274845</v>
      </c>
      <c r="P302" s="81">
        <v>55.882380079149051</v>
      </c>
      <c r="Q302" s="81">
        <v>3.7001937052838532</v>
      </c>
      <c r="R302" s="81">
        <v>0</v>
      </c>
      <c r="S302" s="81">
        <v>4.4298336130218239</v>
      </c>
      <c r="T302" s="82"/>
      <c r="U302" s="81">
        <v>8423877</v>
      </c>
      <c r="V302" s="81">
        <v>1417</v>
      </c>
      <c r="W302" s="81">
        <v>329</v>
      </c>
      <c r="X302" s="81">
        <v>18957</v>
      </c>
      <c r="Y302" s="81">
        <v>21463</v>
      </c>
      <c r="Z302" s="81">
        <v>28544</v>
      </c>
      <c r="AA302" s="81">
        <v>11229</v>
      </c>
      <c r="AB302" s="81">
        <v>48529</v>
      </c>
      <c r="AC302" s="81">
        <v>0</v>
      </c>
      <c r="AD302" s="81">
        <v>4.4298336130218239</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129.047</v>
      </c>
      <c r="BJ302" s="81">
        <v>0</v>
      </c>
      <c r="BK302" s="81">
        <v>18.568999999999999</v>
      </c>
      <c r="BL302" s="81">
        <v>0</v>
      </c>
      <c r="BM302" s="82"/>
      <c r="BN302" s="81">
        <v>0</v>
      </c>
      <c r="BO302" s="81">
        <v>0</v>
      </c>
      <c r="BP302" s="81">
        <v>4</v>
      </c>
      <c r="BQ302" s="81">
        <v>0</v>
      </c>
      <c r="BR302" s="81">
        <v>2</v>
      </c>
      <c r="BS302" s="81">
        <v>0</v>
      </c>
      <c r="BT302"/>
      <c r="BU302" s="80">
        <v>80.84</v>
      </c>
      <c r="BV302" s="80">
        <v>61.923000000000002</v>
      </c>
      <c r="BW302" s="80">
        <v>0</v>
      </c>
      <c r="BX302" s="80">
        <v>0</v>
      </c>
      <c r="BY302" s="80">
        <v>0</v>
      </c>
      <c r="BZ302" s="80">
        <v>0</v>
      </c>
      <c r="CA302" s="80">
        <v>0</v>
      </c>
      <c r="CB302" s="80">
        <v>4.8529999999999998</v>
      </c>
      <c r="CC302" s="80">
        <v>0</v>
      </c>
    </row>
    <row r="303" spans="1:81">
      <c r="A303" s="80" t="s">
        <v>2009</v>
      </c>
      <c r="B303" s="80">
        <v>435</v>
      </c>
      <c r="C303" s="80">
        <v>10</v>
      </c>
      <c r="D303" s="80">
        <v>26</v>
      </c>
      <c r="E303" s="80">
        <v>2013</v>
      </c>
      <c r="F303" s="80" t="s">
        <v>89</v>
      </c>
      <c r="G303" s="80" t="s">
        <v>1999</v>
      </c>
      <c r="H303" s="80" t="s">
        <v>2000</v>
      </c>
      <c r="I303" s="177"/>
      <c r="J303" s="81">
        <v>361.68880627327798</v>
      </c>
      <c r="K303" s="81">
        <v>6.3880749970468065</v>
      </c>
      <c r="L303" s="81">
        <v>16.157222097519245</v>
      </c>
      <c r="M303" s="81">
        <v>113.32800450702005</v>
      </c>
      <c r="N303" s="81">
        <v>89.269138142091663</v>
      </c>
      <c r="O303" s="81">
        <v>52.859317130871474</v>
      </c>
      <c r="P303" s="81">
        <v>55.683319054130969</v>
      </c>
      <c r="Q303" s="81">
        <v>3.766319426633955</v>
      </c>
      <c r="R303" s="81">
        <v>0</v>
      </c>
      <c r="S303" s="81">
        <v>4.2323184750045488</v>
      </c>
      <c r="T303" s="82"/>
      <c r="U303" s="81">
        <v>9384204</v>
      </c>
      <c r="V303" s="81">
        <v>1417</v>
      </c>
      <c r="W303" s="81">
        <v>329</v>
      </c>
      <c r="X303" s="81">
        <v>18957</v>
      </c>
      <c r="Y303" s="81">
        <v>21714</v>
      </c>
      <c r="Z303" s="81">
        <v>28881</v>
      </c>
      <c r="AA303" s="81">
        <v>11147</v>
      </c>
      <c r="AB303" s="81">
        <v>48688</v>
      </c>
      <c r="AC303" s="81">
        <v>0</v>
      </c>
      <c r="AD303" s="81">
        <v>4.2323184750045488</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131.05500000000001</v>
      </c>
      <c r="BJ303" s="81">
        <v>0</v>
      </c>
      <c r="BK303" s="81">
        <v>21.738</v>
      </c>
      <c r="BL303" s="81">
        <v>0</v>
      </c>
      <c r="BM303" s="82"/>
      <c r="BN303" s="81">
        <v>0</v>
      </c>
      <c r="BO303" s="81">
        <v>0</v>
      </c>
      <c r="BP303" s="81">
        <v>4</v>
      </c>
      <c r="BQ303" s="81">
        <v>0</v>
      </c>
      <c r="BR303" s="81">
        <v>2</v>
      </c>
      <c r="BS303" s="81">
        <v>0</v>
      </c>
      <c r="BT303"/>
      <c r="BU303" s="80">
        <v>89.731999999999999</v>
      </c>
      <c r="BV303" s="80">
        <v>63.061</v>
      </c>
      <c r="BW303" s="80">
        <v>0</v>
      </c>
      <c r="BX303" s="80">
        <v>0</v>
      </c>
      <c r="BY303" s="80">
        <v>0</v>
      </c>
      <c r="BZ303" s="80">
        <v>0</v>
      </c>
      <c r="CA303" s="80">
        <v>0</v>
      </c>
      <c r="CB303" s="80">
        <v>0</v>
      </c>
      <c r="CC303" s="80">
        <v>0</v>
      </c>
    </row>
    <row r="304" spans="1:81">
      <c r="A304" s="80" t="s">
        <v>2010</v>
      </c>
      <c r="B304" s="80">
        <v>436</v>
      </c>
      <c r="C304" s="80">
        <v>11</v>
      </c>
      <c r="D304" s="80">
        <v>26</v>
      </c>
      <c r="E304" s="80">
        <v>2014</v>
      </c>
      <c r="F304" s="80" t="s">
        <v>90</v>
      </c>
      <c r="G304" s="80" t="s">
        <v>1999</v>
      </c>
      <c r="H304" s="80" t="s">
        <v>2000</v>
      </c>
      <c r="I304" s="177"/>
      <c r="J304" s="81">
        <v>321.77533757611917</v>
      </c>
      <c r="K304" s="81">
        <v>4.8753596271152482</v>
      </c>
      <c r="L304" s="81">
        <v>16.625114755807967</v>
      </c>
      <c r="M304" s="81">
        <v>110.34266823858469</v>
      </c>
      <c r="N304" s="81">
        <v>89.462869896218464</v>
      </c>
      <c r="O304" s="81">
        <v>51.062815790019897</v>
      </c>
      <c r="P304" s="81">
        <v>55.757014887284519</v>
      </c>
      <c r="Q304" s="81">
        <v>3.5975077231192603</v>
      </c>
      <c r="R304" s="81">
        <v>0</v>
      </c>
      <c r="S304" s="81">
        <v>3.8592887601715162</v>
      </c>
      <c r="T304" s="82"/>
      <c r="U304" s="81">
        <v>9001257</v>
      </c>
      <c r="V304" s="81">
        <v>1229</v>
      </c>
      <c r="W304" s="81">
        <v>310</v>
      </c>
      <c r="X304" s="81">
        <v>18846</v>
      </c>
      <c r="Y304" s="81">
        <v>21818</v>
      </c>
      <c r="Z304" s="81">
        <v>29384</v>
      </c>
      <c r="AA304" s="81">
        <v>11104</v>
      </c>
      <c r="AB304" s="81">
        <v>48471</v>
      </c>
      <c r="AC304" s="81">
        <v>0</v>
      </c>
      <c r="AD304" s="81">
        <v>3.8592887601715162</v>
      </c>
      <c r="AE304" s="82"/>
      <c r="AF304" s="81">
        <v>109017825.7730016</v>
      </c>
      <c r="AG304" s="81">
        <v>3203241.3888397412</v>
      </c>
      <c r="AH304" s="81">
        <v>2447109.3803085624</v>
      </c>
      <c r="AI304" s="81">
        <v>109200955.36231357</v>
      </c>
      <c r="AJ304" s="81">
        <v>110807927.05412988</v>
      </c>
      <c r="AK304" s="81">
        <v>0</v>
      </c>
      <c r="AL304" s="81">
        <v>0</v>
      </c>
      <c r="AM304" s="81">
        <v>6654343.9874273092</v>
      </c>
      <c r="AN304" s="81">
        <v>0</v>
      </c>
      <c r="AO304" s="81">
        <v>0</v>
      </c>
      <c r="AP304" s="82"/>
      <c r="AQ304" s="81">
        <v>1324</v>
      </c>
      <c r="AR304" s="81">
        <v>264</v>
      </c>
      <c r="AS304" s="81">
        <v>0</v>
      </c>
      <c r="AT304" s="81">
        <v>0</v>
      </c>
      <c r="AU304" s="81">
        <v>0</v>
      </c>
      <c r="AV304" s="81">
        <v>0</v>
      </c>
      <c r="AW304" s="81" t="s">
        <v>564</v>
      </c>
      <c r="AX304" s="82"/>
      <c r="AY304" s="81">
        <v>6036.7039999999997</v>
      </c>
      <c r="AZ304" s="81">
        <v>10181.44</v>
      </c>
      <c r="BA304" s="81">
        <v>0</v>
      </c>
      <c r="BB304" s="81">
        <v>0</v>
      </c>
      <c r="BC304" s="81">
        <v>0</v>
      </c>
      <c r="BD304" s="81">
        <v>0</v>
      </c>
      <c r="BE304" s="81" t="s">
        <v>564</v>
      </c>
      <c r="BF304" s="82"/>
      <c r="BG304" s="81">
        <v>0</v>
      </c>
      <c r="BH304" s="81">
        <v>0</v>
      </c>
      <c r="BI304" s="81">
        <v>126.32</v>
      </c>
      <c r="BJ304" s="81">
        <v>0</v>
      </c>
      <c r="BK304" s="81">
        <v>21.885000000000002</v>
      </c>
      <c r="BL304" s="81">
        <v>0</v>
      </c>
      <c r="BM304" s="82"/>
      <c r="BN304" s="81">
        <v>0</v>
      </c>
      <c r="BO304" s="81">
        <v>0</v>
      </c>
      <c r="BP304" s="81">
        <v>4</v>
      </c>
      <c r="BQ304" s="81">
        <v>0</v>
      </c>
      <c r="BR304" s="81">
        <v>2</v>
      </c>
      <c r="BS304" s="81">
        <v>0</v>
      </c>
      <c r="BT304"/>
      <c r="BU304" s="80">
        <v>88.356999999999999</v>
      </c>
      <c r="BV304" s="80">
        <v>59.847999999999999</v>
      </c>
      <c r="BW304" s="80">
        <v>0</v>
      </c>
      <c r="BX304" s="80">
        <v>0</v>
      </c>
      <c r="BY304" s="80">
        <v>0</v>
      </c>
      <c r="BZ304" s="80">
        <v>0</v>
      </c>
      <c r="CA304" s="80">
        <v>0</v>
      </c>
      <c r="CB304" s="80">
        <v>0</v>
      </c>
      <c r="CC304" s="80">
        <v>0</v>
      </c>
    </row>
    <row r="305" spans="1:81">
      <c r="A305" s="80" t="s">
        <v>2011</v>
      </c>
      <c r="B305" s="80">
        <v>437</v>
      </c>
      <c r="C305" s="80">
        <v>12</v>
      </c>
      <c r="D305" s="80">
        <v>26</v>
      </c>
      <c r="E305" s="80">
        <v>2015</v>
      </c>
      <c r="F305" s="80" t="s">
        <v>91</v>
      </c>
      <c r="G305" s="80" t="s">
        <v>1999</v>
      </c>
      <c r="H305" s="80" t="s">
        <v>2000</v>
      </c>
      <c r="I305" s="177"/>
      <c r="J305" s="81">
        <v>347.26134212398432</v>
      </c>
      <c r="K305" s="81">
        <v>5.4123084170641684</v>
      </c>
      <c r="L305" s="81">
        <v>19.811115396544082</v>
      </c>
      <c r="M305" s="81">
        <v>105.50898484784051</v>
      </c>
      <c r="N305" s="81">
        <v>76.132943973309935</v>
      </c>
      <c r="O305" s="81">
        <v>50.857808272860666</v>
      </c>
      <c r="P305" s="81">
        <v>55.715455412361827</v>
      </c>
      <c r="Q305" s="81">
        <v>3.5092117214844469</v>
      </c>
      <c r="R305" s="81">
        <v>0</v>
      </c>
      <c r="S305" s="81">
        <v>4.3558771320074179</v>
      </c>
      <c r="T305" s="82"/>
      <c r="U305" s="81">
        <v>10028834</v>
      </c>
      <c r="V305" s="81">
        <v>1229</v>
      </c>
      <c r="W305" s="81">
        <v>310</v>
      </c>
      <c r="X305" s="81">
        <v>18846</v>
      </c>
      <c r="Y305" s="81">
        <v>21965</v>
      </c>
      <c r="Z305" s="81">
        <v>29548</v>
      </c>
      <c r="AA305" s="81">
        <v>11087</v>
      </c>
      <c r="AB305" s="81">
        <v>48298</v>
      </c>
      <c r="AC305" s="81">
        <v>0</v>
      </c>
      <c r="AD305" s="81">
        <v>4.3558771320074179</v>
      </c>
      <c r="AE305" s="82"/>
      <c r="AF305" s="81">
        <v>113881423.78032894</v>
      </c>
      <c r="AG305" s="81">
        <v>4296864.979872548</v>
      </c>
      <c r="AH305" s="81">
        <v>2428246.8733350579</v>
      </c>
      <c r="AI305" s="81">
        <v>117046272.11019725</v>
      </c>
      <c r="AJ305" s="81">
        <v>97822248.487315491</v>
      </c>
      <c r="AK305" s="81">
        <v>0</v>
      </c>
      <c r="AL305" s="81">
        <v>0</v>
      </c>
      <c r="AM305" s="81">
        <v>6619038.2975100251</v>
      </c>
      <c r="AN305" s="81">
        <v>0</v>
      </c>
      <c r="AO305" s="81">
        <v>0</v>
      </c>
      <c r="AP305" s="82"/>
      <c r="AQ305" s="81">
        <v>1415</v>
      </c>
      <c r="AR305" s="81">
        <v>335</v>
      </c>
      <c r="AS305" s="81">
        <v>0</v>
      </c>
      <c r="AT305" s="81">
        <v>0</v>
      </c>
      <c r="AU305" s="81">
        <v>0</v>
      </c>
      <c r="AV305" s="81">
        <v>0</v>
      </c>
      <c r="AW305" s="81" t="s">
        <v>564</v>
      </c>
      <c r="AX305" s="82"/>
      <c r="AY305" s="81">
        <v>6517.8389999999999</v>
      </c>
      <c r="AZ305" s="81">
        <v>12501.44</v>
      </c>
      <c r="BA305" s="81">
        <v>0</v>
      </c>
      <c r="BB305" s="81">
        <v>0</v>
      </c>
      <c r="BC305" s="81">
        <v>0</v>
      </c>
      <c r="BD305" s="81">
        <v>0</v>
      </c>
      <c r="BE305" s="81" t="s">
        <v>564</v>
      </c>
      <c r="BF305" s="82"/>
      <c r="BG305" s="81">
        <v>0</v>
      </c>
      <c r="BH305" s="81">
        <v>0</v>
      </c>
      <c r="BI305" s="81">
        <v>118.22</v>
      </c>
      <c r="BJ305" s="81">
        <v>0</v>
      </c>
      <c r="BK305" s="81">
        <v>21.305</v>
      </c>
      <c r="BL305" s="81">
        <v>0</v>
      </c>
      <c r="BM305" s="82"/>
      <c r="BN305" s="81">
        <v>0</v>
      </c>
      <c r="BO305" s="81">
        <v>0</v>
      </c>
      <c r="BP305" s="81">
        <v>3</v>
      </c>
      <c r="BQ305" s="81">
        <v>0</v>
      </c>
      <c r="BR305" s="81">
        <v>2</v>
      </c>
      <c r="BS305" s="81">
        <v>0</v>
      </c>
      <c r="BT305"/>
      <c r="BU305" s="80">
        <v>81.513999999999996</v>
      </c>
      <c r="BV305" s="80">
        <v>58.011000000000003</v>
      </c>
      <c r="BW305" s="80">
        <v>0</v>
      </c>
      <c r="BX305" s="80">
        <v>0</v>
      </c>
      <c r="BY305" s="80">
        <v>0</v>
      </c>
      <c r="BZ305" s="80">
        <v>0</v>
      </c>
      <c r="CA305" s="80">
        <v>0</v>
      </c>
      <c r="CB305" s="80">
        <v>0</v>
      </c>
      <c r="CC305" s="80">
        <v>0</v>
      </c>
    </row>
    <row r="306" spans="1:81">
      <c r="A306" s="80" t="s">
        <v>2012</v>
      </c>
      <c r="B306" s="80">
        <v>438</v>
      </c>
      <c r="C306" s="80">
        <v>13</v>
      </c>
      <c r="D306" s="80">
        <v>26</v>
      </c>
      <c r="E306" s="80">
        <v>2016</v>
      </c>
      <c r="F306" s="80" t="s">
        <v>92</v>
      </c>
      <c r="G306" s="80" t="s">
        <v>1999</v>
      </c>
      <c r="H306" s="80" t="s">
        <v>2000</v>
      </c>
      <c r="I306" s="177"/>
      <c r="J306" s="81">
        <v>329.56357033267875</v>
      </c>
      <c r="K306" s="81">
        <v>4.6537807109798814</v>
      </c>
      <c r="L306" s="81">
        <v>19.012182140271673</v>
      </c>
      <c r="M306" s="81">
        <v>76.783944570001779</v>
      </c>
      <c r="N306" s="81">
        <v>56.535115467636864</v>
      </c>
      <c r="O306" s="81">
        <v>50.803015737707319</v>
      </c>
      <c r="P306" s="81">
        <v>54.650904314314957</v>
      </c>
      <c r="Q306" s="81">
        <v>3.3942927304223649</v>
      </c>
      <c r="R306" s="81">
        <v>0</v>
      </c>
      <c r="S306" s="81">
        <v>4.5671353720610064</v>
      </c>
      <c r="T306" s="82"/>
      <c r="U306" s="81">
        <v>10068398</v>
      </c>
      <c r="V306" s="81">
        <v>1229</v>
      </c>
      <c r="W306" s="81">
        <v>310</v>
      </c>
      <c r="X306" s="81">
        <v>18846</v>
      </c>
      <c r="Y306" s="81">
        <v>22074</v>
      </c>
      <c r="Z306" s="81">
        <v>29879</v>
      </c>
      <c r="AA306" s="81">
        <v>11248</v>
      </c>
      <c r="AB306" s="81">
        <v>48056</v>
      </c>
      <c r="AC306" s="81">
        <v>0</v>
      </c>
      <c r="AD306" s="81">
        <v>4.5671353720610064</v>
      </c>
      <c r="AE306" s="82"/>
      <c r="AF306" s="81">
        <v>120003813.1861625</v>
      </c>
      <c r="AG306" s="81">
        <v>4226890.2304701889</v>
      </c>
      <c r="AH306" s="81">
        <v>2094094.8285898741</v>
      </c>
      <c r="AI306" s="81">
        <v>110446178.6770495</v>
      </c>
      <c r="AJ306" s="81">
        <v>90452562.939018205</v>
      </c>
      <c r="AK306" s="81">
        <v>0</v>
      </c>
      <c r="AL306" s="81">
        <v>0</v>
      </c>
      <c r="AM306" s="81">
        <v>6590989.7899479968</v>
      </c>
      <c r="AN306" s="81">
        <v>0</v>
      </c>
      <c r="AO306" s="81">
        <v>0</v>
      </c>
      <c r="AP306" s="82"/>
      <c r="AQ306" s="81">
        <v>1504</v>
      </c>
      <c r="AR306" s="81">
        <v>371</v>
      </c>
      <c r="AS306" s="81">
        <v>0</v>
      </c>
      <c r="AT306" s="81">
        <v>0</v>
      </c>
      <c r="AU306" s="81">
        <v>0</v>
      </c>
      <c r="AV306" s="81">
        <v>0</v>
      </c>
      <c r="AW306" s="81" t="s">
        <v>564</v>
      </c>
      <c r="AX306" s="82"/>
      <c r="AY306" s="81">
        <v>6992.2089999999998</v>
      </c>
      <c r="AZ306" s="81">
        <v>13369.44</v>
      </c>
      <c r="BA306" s="81">
        <v>0</v>
      </c>
      <c r="BB306" s="81">
        <v>0</v>
      </c>
      <c r="BC306" s="81">
        <v>0</v>
      </c>
      <c r="BD306" s="81">
        <v>0</v>
      </c>
      <c r="BE306" s="81" t="s">
        <v>564</v>
      </c>
      <c r="BF306" s="82"/>
      <c r="BG306" s="81">
        <v>0</v>
      </c>
      <c r="BH306" s="81">
        <v>0</v>
      </c>
      <c r="BI306" s="81">
        <v>118.13500000000001</v>
      </c>
      <c r="BJ306" s="81">
        <v>0</v>
      </c>
      <c r="BK306" s="81">
        <v>21.012</v>
      </c>
      <c r="BL306" s="81">
        <v>0</v>
      </c>
      <c r="BM306" s="82"/>
      <c r="BN306" s="81">
        <v>0</v>
      </c>
      <c r="BO306" s="81">
        <v>0</v>
      </c>
      <c r="BP306" s="81">
        <v>4</v>
      </c>
      <c r="BQ306" s="81">
        <v>0</v>
      </c>
      <c r="BR306" s="81">
        <v>2</v>
      </c>
      <c r="BS306" s="81">
        <v>0</v>
      </c>
      <c r="BT306"/>
      <c r="BU306" s="80">
        <v>83.668999999999997</v>
      </c>
      <c r="BV306" s="80">
        <v>55.478000000000002</v>
      </c>
      <c r="BW306" s="80">
        <v>0</v>
      </c>
      <c r="BX306" s="80">
        <v>0</v>
      </c>
      <c r="BY306" s="80">
        <v>0</v>
      </c>
      <c r="BZ306" s="80">
        <v>0</v>
      </c>
      <c r="CA306" s="80">
        <v>0</v>
      </c>
      <c r="CB306" s="80">
        <v>0</v>
      </c>
      <c r="CC306" s="80">
        <v>0</v>
      </c>
    </row>
    <row r="307" spans="1:81">
      <c r="A307" s="80" t="s">
        <v>2013</v>
      </c>
      <c r="B307" s="80">
        <v>439</v>
      </c>
      <c r="C307" s="80">
        <v>14</v>
      </c>
      <c r="D307" s="80">
        <v>26</v>
      </c>
      <c r="E307" s="80">
        <v>2017</v>
      </c>
      <c r="F307" s="80" t="s">
        <v>71</v>
      </c>
      <c r="G307" s="80" t="s">
        <v>1999</v>
      </c>
      <c r="H307" s="80" t="s">
        <v>2000</v>
      </c>
      <c r="I307" s="177"/>
      <c r="J307" s="81">
        <v>325.92680272470056</v>
      </c>
      <c r="K307" s="81">
        <v>4.8582293957250924</v>
      </c>
      <c r="L307" s="81">
        <v>18.047162373500182</v>
      </c>
      <c r="M307" s="81">
        <v>73.164190092617289</v>
      </c>
      <c r="N307" s="81">
        <v>69.27687926488322</v>
      </c>
      <c r="O307" s="81">
        <v>50.639705274222187</v>
      </c>
      <c r="P307" s="81">
        <v>55.024073956790161</v>
      </c>
      <c r="Q307" s="81">
        <v>3.2696208405479421</v>
      </c>
      <c r="R307" s="81">
        <v>0</v>
      </c>
      <c r="S307" s="81">
        <v>4.5851954705491149</v>
      </c>
      <c r="T307" s="82"/>
      <c r="U307" s="81">
        <v>10257527</v>
      </c>
      <c r="V307" s="81">
        <v>1229</v>
      </c>
      <c r="W307" s="81">
        <v>310</v>
      </c>
      <c r="X307" s="81">
        <v>18846</v>
      </c>
      <c r="Y307" s="81">
        <v>22144</v>
      </c>
      <c r="Z307" s="81">
        <v>30277</v>
      </c>
      <c r="AA307" s="81">
        <v>11397</v>
      </c>
      <c r="AB307" s="81">
        <v>47871</v>
      </c>
      <c r="AC307" s="81">
        <v>0</v>
      </c>
      <c r="AD307" s="81">
        <v>4.5851954705491149</v>
      </c>
      <c r="AE307" s="82"/>
      <c r="AF307" s="81">
        <v>121993416.58611061</v>
      </c>
      <c r="AG307" s="81">
        <v>4314178.5989896106</v>
      </c>
      <c r="AH307" s="81">
        <v>2578401.3895391328</v>
      </c>
      <c r="AI307" s="81">
        <v>108021432.29463109</v>
      </c>
      <c r="AJ307" s="81">
        <v>102997050.116274</v>
      </c>
      <c r="AK307" s="81">
        <v>0</v>
      </c>
      <c r="AL307" s="81">
        <v>0</v>
      </c>
      <c r="AM307" s="81">
        <v>6575890.0166199664</v>
      </c>
      <c r="AN307" s="81">
        <v>0</v>
      </c>
      <c r="AO307" s="81">
        <v>0</v>
      </c>
      <c r="AP307" s="82"/>
      <c r="AQ307" s="81">
        <v>1589</v>
      </c>
      <c r="AR307" s="81">
        <v>394</v>
      </c>
      <c r="AS307" s="81">
        <v>0</v>
      </c>
      <c r="AT307" s="81">
        <v>0</v>
      </c>
      <c r="AU307" s="81">
        <v>0</v>
      </c>
      <c r="AV307" s="81">
        <v>0</v>
      </c>
      <c r="AW307" s="81" t="s">
        <v>564</v>
      </c>
      <c r="AX307" s="82"/>
      <c r="AY307" s="81">
        <v>7412.1090000000004</v>
      </c>
      <c r="AZ307" s="81">
        <v>14511.54</v>
      </c>
      <c r="BA307" s="81">
        <v>0</v>
      </c>
      <c r="BB307" s="81">
        <v>0</v>
      </c>
      <c r="BC307" s="81">
        <v>0</v>
      </c>
      <c r="BD307" s="81">
        <v>0</v>
      </c>
      <c r="BE307" s="81" t="s">
        <v>564</v>
      </c>
      <c r="BF307" s="82"/>
      <c r="BG307" s="81">
        <v>0</v>
      </c>
      <c r="BH307" s="81">
        <v>0</v>
      </c>
      <c r="BI307" s="81">
        <v>117.09</v>
      </c>
      <c r="BJ307" s="81">
        <v>0</v>
      </c>
      <c r="BK307" s="81">
        <v>18.141999999999999</v>
      </c>
      <c r="BL307" s="81">
        <v>0</v>
      </c>
      <c r="BM307" s="82"/>
      <c r="BN307" s="81">
        <v>0</v>
      </c>
      <c r="BO307" s="81">
        <v>0</v>
      </c>
      <c r="BP307" s="81">
        <v>4</v>
      </c>
      <c r="BQ307" s="81">
        <v>0</v>
      </c>
      <c r="BR307" s="81">
        <v>2</v>
      </c>
      <c r="BS307" s="81">
        <v>0</v>
      </c>
      <c r="BT307"/>
      <c r="BU307" s="80">
        <v>75.370999999999995</v>
      </c>
      <c r="BV307" s="80">
        <v>59.860999999999997</v>
      </c>
      <c r="BW307" s="80">
        <v>0</v>
      </c>
      <c r="BX307" s="80">
        <v>0</v>
      </c>
      <c r="BY307" s="80">
        <v>0</v>
      </c>
      <c r="BZ307" s="80">
        <v>0</v>
      </c>
      <c r="CA307" s="80">
        <v>0</v>
      </c>
      <c r="CB307" s="80">
        <v>0</v>
      </c>
      <c r="CC307" s="80">
        <v>0</v>
      </c>
    </row>
    <row r="308" spans="1:81">
      <c r="A308" s="80" t="s">
        <v>2014</v>
      </c>
      <c r="B308" s="80">
        <v>440</v>
      </c>
      <c r="C308" s="80">
        <v>15</v>
      </c>
      <c r="D308" s="80">
        <v>26</v>
      </c>
      <c r="E308" s="80">
        <v>2018</v>
      </c>
      <c r="F308" s="80" t="s">
        <v>93</v>
      </c>
      <c r="G308" s="80" t="s">
        <v>1999</v>
      </c>
      <c r="H308" s="80" t="s">
        <v>2000</v>
      </c>
      <c r="I308" s="177"/>
      <c r="J308" s="81">
        <v>348.43799698339751</v>
      </c>
      <c r="K308" s="81">
        <v>4.8758729902264095</v>
      </c>
      <c r="L308" s="81">
        <v>16.101456020364424</v>
      </c>
      <c r="M308" s="81">
        <v>70.43468496429513</v>
      </c>
      <c r="N308" s="81">
        <v>53.041390366599366</v>
      </c>
      <c r="O308" s="81">
        <v>50.024726044669599</v>
      </c>
      <c r="P308" s="81">
        <v>54.691446096858911</v>
      </c>
      <c r="Q308" s="81">
        <v>3.012050426826085</v>
      </c>
      <c r="R308" s="81">
        <v>0</v>
      </c>
      <c r="S308" s="81">
        <v>4.3309787752289282</v>
      </c>
      <c r="T308" s="82"/>
      <c r="U308" s="81">
        <v>11119495</v>
      </c>
      <c r="V308" s="81">
        <v>1229</v>
      </c>
      <c r="W308" s="81">
        <v>310</v>
      </c>
      <c r="X308" s="81">
        <v>18846</v>
      </c>
      <c r="Y308" s="81">
        <v>22191</v>
      </c>
      <c r="Z308" s="81">
        <v>30482</v>
      </c>
      <c r="AA308" s="81">
        <v>11442</v>
      </c>
      <c r="AB308" s="81">
        <v>47524</v>
      </c>
      <c r="AC308" s="81">
        <v>0</v>
      </c>
      <c r="AD308" s="81">
        <v>4.3309787752289282</v>
      </c>
      <c r="AE308" s="82"/>
      <c r="AF308" s="81">
        <v>131176825.4191795</v>
      </c>
      <c r="AG308" s="81">
        <v>4369406.03678698</v>
      </c>
      <c r="AH308" s="81">
        <v>2333295.7882853542</v>
      </c>
      <c r="AI308" s="81">
        <v>101928791.7389839</v>
      </c>
      <c r="AJ308" s="81">
        <v>82719056.681754097</v>
      </c>
      <c r="AK308" s="81">
        <v>0</v>
      </c>
      <c r="AL308" s="81">
        <v>0</v>
      </c>
      <c r="AM308" s="81">
        <v>6541731.385460401</v>
      </c>
      <c r="AN308" s="81">
        <v>0</v>
      </c>
      <c r="AO308" s="81">
        <v>0</v>
      </c>
      <c r="AP308" s="82"/>
      <c r="AQ308" s="81">
        <v>1670</v>
      </c>
      <c r="AR308" s="81">
        <v>410</v>
      </c>
      <c r="AS308" s="81">
        <v>0</v>
      </c>
      <c r="AT308" s="81">
        <v>0</v>
      </c>
      <c r="AU308" s="81">
        <v>0</v>
      </c>
      <c r="AV308" s="81">
        <v>1</v>
      </c>
      <c r="AW308" s="81" t="s">
        <v>564</v>
      </c>
      <c r="AX308" s="82"/>
      <c r="AY308" s="81">
        <v>7853.3179999999957</v>
      </c>
      <c r="AZ308" s="81">
        <v>15215.04</v>
      </c>
      <c r="BA308" s="81">
        <v>0</v>
      </c>
      <c r="BB308" s="81">
        <v>0</v>
      </c>
      <c r="BC308" s="81">
        <v>0</v>
      </c>
      <c r="BD308" s="81">
        <v>780</v>
      </c>
      <c r="BE308" s="81" t="s">
        <v>564</v>
      </c>
      <c r="BF308" s="82"/>
      <c r="BG308" s="81">
        <v>0</v>
      </c>
      <c r="BH308" s="81">
        <v>0</v>
      </c>
      <c r="BI308" s="81">
        <v>94.075000000000003</v>
      </c>
      <c r="BJ308" s="81">
        <v>0</v>
      </c>
      <c r="BK308" s="81">
        <v>15.901999999999999</v>
      </c>
      <c r="BL308" s="81">
        <v>0</v>
      </c>
      <c r="BM308" s="82"/>
      <c r="BN308" s="81">
        <v>0</v>
      </c>
      <c r="BO308" s="81">
        <v>0</v>
      </c>
      <c r="BP308" s="81">
        <v>3</v>
      </c>
      <c r="BQ308" s="81">
        <v>0</v>
      </c>
      <c r="BR308" s="81">
        <v>2</v>
      </c>
      <c r="BS308" s="81">
        <v>0</v>
      </c>
      <c r="BT308"/>
      <c r="BU308" s="80">
        <v>50.143999999999998</v>
      </c>
      <c r="BV308" s="80">
        <v>59.832999999999998</v>
      </c>
      <c r="BW308" s="80">
        <v>0</v>
      </c>
      <c r="BX308" s="80">
        <v>0</v>
      </c>
      <c r="BY308" s="80">
        <v>0</v>
      </c>
      <c r="BZ308" s="80">
        <v>0</v>
      </c>
      <c r="CA308" s="80">
        <v>0</v>
      </c>
      <c r="CB308" s="80">
        <v>0</v>
      </c>
      <c r="CC308" s="80">
        <v>0</v>
      </c>
    </row>
    <row r="309" spans="1:81">
      <c r="A309" s="80" t="s">
        <v>2015</v>
      </c>
      <c r="B309" s="80">
        <v>441</v>
      </c>
      <c r="C309" s="80">
        <v>16</v>
      </c>
      <c r="D309" s="80">
        <v>26</v>
      </c>
      <c r="E309" s="80">
        <v>2019</v>
      </c>
      <c r="F309" s="80" t="s">
        <v>73</v>
      </c>
      <c r="G309" s="80" t="s">
        <v>1999</v>
      </c>
      <c r="H309" s="80" t="s">
        <v>2000</v>
      </c>
      <c r="I309" s="177"/>
      <c r="J309" s="81">
        <v>310.33420124064133</v>
      </c>
      <c r="K309" s="81">
        <v>3.7043391559647763</v>
      </c>
      <c r="L309" s="81">
        <v>15.984600737150275</v>
      </c>
      <c r="M309" s="81">
        <v>58.673390904520417</v>
      </c>
      <c r="N309" s="81">
        <v>38.104463612812623</v>
      </c>
      <c r="O309" s="81">
        <v>49.084084108367378</v>
      </c>
      <c r="P309" s="81">
        <v>54.723409704295243</v>
      </c>
      <c r="Q309" s="81">
        <v>2.915555197387643</v>
      </c>
      <c r="R309" s="81">
        <v>0</v>
      </c>
      <c r="S309" s="81">
        <v>4.9429373668706456</v>
      </c>
      <c r="T309" s="82"/>
      <c r="U309" s="81">
        <v>10592009</v>
      </c>
      <c r="V309" s="81">
        <v>1229</v>
      </c>
      <c r="W309" s="81">
        <v>310</v>
      </c>
      <c r="X309" s="81">
        <v>18846</v>
      </c>
      <c r="Y309" s="81">
        <v>22246</v>
      </c>
      <c r="Z309" s="81">
        <v>30730</v>
      </c>
      <c r="AA309" s="81">
        <v>11363</v>
      </c>
      <c r="AB309" s="81">
        <v>47247</v>
      </c>
      <c r="AC309" s="81">
        <v>0</v>
      </c>
      <c r="AD309" s="81">
        <v>4.9429373668706464</v>
      </c>
      <c r="AE309" s="82"/>
      <c r="AF309" s="81">
        <v>115596779.7180686</v>
      </c>
      <c r="AG309" s="81">
        <v>3009124.4635711992</v>
      </c>
      <c r="AH309" s="81">
        <v>2587478.2038732008</v>
      </c>
      <c r="AI309" s="81">
        <v>106003849.32650191</v>
      </c>
      <c r="AJ309" s="81">
        <v>71931499.030740947</v>
      </c>
      <c r="AK309" s="81">
        <v>0</v>
      </c>
      <c r="AL309" s="81">
        <v>0</v>
      </c>
      <c r="AM309" s="81">
        <v>6434685.7247744268</v>
      </c>
      <c r="AN309" s="81">
        <v>0</v>
      </c>
      <c r="AO309" s="81">
        <v>0</v>
      </c>
      <c r="AP309" s="82"/>
      <c r="AQ309" s="81">
        <v>1774</v>
      </c>
      <c r="AR309" s="81">
        <v>414</v>
      </c>
      <c r="AS309" s="81">
        <v>0</v>
      </c>
      <c r="AT309" s="81">
        <v>0</v>
      </c>
      <c r="AU309" s="81">
        <v>0</v>
      </c>
      <c r="AV309" s="81">
        <v>1</v>
      </c>
      <c r="AW309" s="81" t="s">
        <v>564</v>
      </c>
      <c r="AX309" s="82"/>
      <c r="AY309" s="81">
        <v>8427.4510000000046</v>
      </c>
      <c r="AZ309" s="81">
        <v>15341.24</v>
      </c>
      <c r="BA309" s="81">
        <v>0</v>
      </c>
      <c r="BB309" s="81">
        <v>0</v>
      </c>
      <c r="BC309" s="81">
        <v>0</v>
      </c>
      <c r="BD309" s="81">
        <v>811.41800000000001</v>
      </c>
      <c r="BE309" s="81" t="s">
        <v>564</v>
      </c>
      <c r="BF309" s="82"/>
      <c r="BG309" s="81">
        <v>0</v>
      </c>
      <c r="BH309" s="81">
        <v>0</v>
      </c>
      <c r="BI309" s="81">
        <v>111.134</v>
      </c>
      <c r="BJ309" s="81">
        <v>0</v>
      </c>
      <c r="BK309" s="81">
        <v>17.096</v>
      </c>
      <c r="BL309" s="81">
        <v>0</v>
      </c>
      <c r="BM309" s="82"/>
      <c r="BN309" s="81">
        <v>0</v>
      </c>
      <c r="BO309" s="81">
        <v>0</v>
      </c>
      <c r="BP309" s="81">
        <v>4</v>
      </c>
      <c r="BQ309" s="81">
        <v>0</v>
      </c>
      <c r="BR309" s="81">
        <v>2</v>
      </c>
      <c r="BS309" s="81">
        <v>0</v>
      </c>
      <c r="BT309"/>
      <c r="BU309" s="80">
        <v>71.882999999999996</v>
      </c>
      <c r="BV309" s="80">
        <v>56.347000000000001</v>
      </c>
      <c r="BW309" s="80">
        <v>0</v>
      </c>
      <c r="BX309" s="80">
        <v>0</v>
      </c>
      <c r="BY309" s="80">
        <v>0</v>
      </c>
      <c r="BZ309" s="80">
        <v>0</v>
      </c>
      <c r="CA309" s="80">
        <v>0</v>
      </c>
      <c r="CB309" s="80">
        <v>0</v>
      </c>
      <c r="CC309" s="80">
        <v>0</v>
      </c>
    </row>
    <row r="310" spans="1:81">
      <c r="A310" s="80" t="s">
        <v>2016</v>
      </c>
      <c r="B310" s="80">
        <v>442</v>
      </c>
      <c r="C310" s="80">
        <v>17</v>
      </c>
      <c r="D310" s="80">
        <v>26</v>
      </c>
      <c r="E310" s="80">
        <v>2020</v>
      </c>
      <c r="F310" s="80" t="s">
        <v>218</v>
      </c>
      <c r="G310" s="80" t="s">
        <v>1999</v>
      </c>
      <c r="H310" s="80" t="s">
        <v>2000</v>
      </c>
      <c r="I310" s="177"/>
      <c r="J310" s="81">
        <v>307.43873870130699</v>
      </c>
      <c r="K310" s="81">
        <v>4.6032253834262695</v>
      </c>
      <c r="L310" s="81">
        <v>18.004964286862297</v>
      </c>
      <c r="M310" s="81">
        <v>91.346866453678331</v>
      </c>
      <c r="N310" s="81">
        <v>68.259276157981319</v>
      </c>
      <c r="O310" s="81">
        <v>43.05918107254805</v>
      </c>
      <c r="P310" s="81">
        <v>51.307183265506303</v>
      </c>
      <c r="Q310" s="81">
        <v>2.7677902123612284</v>
      </c>
      <c r="R310" s="81">
        <v>0</v>
      </c>
      <c r="S310" s="81">
        <v>6.0615509913112549</v>
      </c>
      <c r="T310" s="82"/>
      <c r="U310" s="81">
        <v>9858495</v>
      </c>
      <c r="V310" s="81">
        <v>1127</v>
      </c>
      <c r="W310" s="81">
        <v>305</v>
      </c>
      <c r="X310" s="81">
        <v>21485</v>
      </c>
      <c r="Y310" s="81">
        <v>22294</v>
      </c>
      <c r="Z310" s="81">
        <v>30769</v>
      </c>
      <c r="AA310" s="81">
        <v>11575</v>
      </c>
      <c r="AB310" s="81">
        <v>46941</v>
      </c>
      <c r="AC310" s="81">
        <v>0</v>
      </c>
      <c r="AD310" s="81">
        <v>6.0615509913112549</v>
      </c>
      <c r="AE310" s="82"/>
      <c r="AF310" s="81">
        <v>103041619.2230331</v>
      </c>
      <c r="AG310" s="81">
        <v>3869204.5657499982</v>
      </c>
      <c r="AH310" s="81">
        <v>3094072.4582137866</v>
      </c>
      <c r="AI310" s="81">
        <v>128021771.15554966</v>
      </c>
      <c r="AJ310" s="81">
        <v>100187020.31139372</v>
      </c>
      <c r="AK310" s="81"/>
      <c r="AL310" s="81"/>
      <c r="AM310" s="81">
        <v>6126322.025387479</v>
      </c>
      <c r="AN310" s="81"/>
      <c r="AO310" s="81"/>
      <c r="AP310" s="82"/>
      <c r="AQ310" s="81">
        <v>1865</v>
      </c>
      <c r="AR310" s="81">
        <v>418</v>
      </c>
      <c r="AS310" s="81">
        <v>0</v>
      </c>
      <c r="AT310" s="81">
        <v>0</v>
      </c>
      <c r="AU310" s="81">
        <v>0</v>
      </c>
      <c r="AV310" s="81">
        <v>1</v>
      </c>
      <c r="AW310" s="81">
        <v>0</v>
      </c>
      <c r="AX310" s="82"/>
      <c r="AY310" s="81">
        <v>8958.8740000000016</v>
      </c>
      <c r="AZ310" s="81">
        <v>17938.740000000002</v>
      </c>
      <c r="BA310" s="81">
        <v>0</v>
      </c>
      <c r="BB310" s="81">
        <v>0</v>
      </c>
      <c r="BC310" s="81">
        <v>0</v>
      </c>
      <c r="BD310" s="81">
        <v>811.41800000000001</v>
      </c>
      <c r="BE310" s="81">
        <v>0</v>
      </c>
      <c r="BF310" s="82"/>
      <c r="BG310" s="81">
        <v>0</v>
      </c>
      <c r="BH310" s="81">
        <v>0</v>
      </c>
      <c r="BI310" s="81">
        <v>79.78</v>
      </c>
      <c r="BJ310" s="81">
        <v>0</v>
      </c>
      <c r="BK310" s="81">
        <v>13.705</v>
      </c>
      <c r="BL310" s="81">
        <v>0</v>
      </c>
      <c r="BM310" s="82"/>
      <c r="BN310" s="81">
        <v>0</v>
      </c>
      <c r="BO310" s="81">
        <v>0</v>
      </c>
      <c r="BP310" s="81">
        <v>4</v>
      </c>
      <c r="BQ310" s="81">
        <v>0</v>
      </c>
      <c r="BR310" s="81">
        <v>2</v>
      </c>
      <c r="BS310" s="81">
        <v>0</v>
      </c>
      <c r="BT310"/>
      <c r="BU310" s="80">
        <v>53.670999999999999</v>
      </c>
      <c r="BV310" s="80">
        <v>39.814</v>
      </c>
      <c r="BW310" s="80">
        <v>0</v>
      </c>
      <c r="BX310" s="80">
        <v>0</v>
      </c>
      <c r="BY310" s="80">
        <v>0</v>
      </c>
      <c r="BZ310" s="80">
        <v>0</v>
      </c>
      <c r="CA310" s="80">
        <v>0</v>
      </c>
      <c r="CB310" s="80">
        <v>0</v>
      </c>
      <c r="CC310" s="80">
        <v>0</v>
      </c>
    </row>
    <row r="311" spans="1:81">
      <c r="A311" s="80" t="s">
        <v>2017</v>
      </c>
      <c r="B311" s="80">
        <v>442</v>
      </c>
      <c r="C311" s="80">
        <v>18</v>
      </c>
      <c r="D311" s="80">
        <v>26</v>
      </c>
      <c r="E311" s="80">
        <v>2021</v>
      </c>
      <c r="F311" s="80" t="s">
        <v>75</v>
      </c>
      <c r="G311" s="174" t="s">
        <v>1999</v>
      </c>
      <c r="H311" s="80" t="s">
        <v>2000</v>
      </c>
      <c r="I311" s="177"/>
      <c r="J311" s="81">
        <v>285.76668351803431</v>
      </c>
      <c r="K311" s="81">
        <v>4.7014830802765015</v>
      </c>
      <c r="L311" s="81">
        <v>17.518536285682345</v>
      </c>
      <c r="M311" s="81">
        <v>87.703343139910942</v>
      </c>
      <c r="N311" s="81">
        <v>51.995400590068591</v>
      </c>
      <c r="O311" s="81">
        <v>41.846347917212853</v>
      </c>
      <c r="P311" s="81">
        <v>52.602663295037068</v>
      </c>
      <c r="Q311" s="81">
        <v>2.7835224016673825</v>
      </c>
      <c r="R311" s="81">
        <v>0</v>
      </c>
      <c r="S311" s="81">
        <v>4.8584353042780606</v>
      </c>
      <c r="T311" s="82"/>
      <c r="U311" s="81">
        <v>10151749</v>
      </c>
      <c r="V311" s="81">
        <v>1127</v>
      </c>
      <c r="W311" s="81">
        <v>305</v>
      </c>
      <c r="X311" s="81">
        <v>21485</v>
      </c>
      <c r="Y311" s="81">
        <v>22378</v>
      </c>
      <c r="Z311" s="81">
        <v>30790</v>
      </c>
      <c r="AA311" s="81">
        <v>11573</v>
      </c>
      <c r="AB311" s="81">
        <v>46648</v>
      </c>
      <c r="AC311" s="81">
        <v>0</v>
      </c>
      <c r="AD311" s="81">
        <v>4.8584353042780606</v>
      </c>
      <c r="AE311" s="82"/>
      <c r="AF311" s="81">
        <v>93849186.639200553</v>
      </c>
      <c r="AG311" s="81">
        <v>4135122.5847286736</v>
      </c>
      <c r="AH311" s="81">
        <v>2978494.5534932869</v>
      </c>
      <c r="AI311" s="81">
        <v>135732719.56326908</v>
      </c>
      <c r="AJ311" s="81">
        <v>81271911.170046672</v>
      </c>
      <c r="AK311" s="81">
        <v>0</v>
      </c>
      <c r="AL311" s="81">
        <v>0</v>
      </c>
      <c r="AM311" s="81">
        <v>6123197.8384583909</v>
      </c>
      <c r="AN311" s="81">
        <v>0</v>
      </c>
      <c r="AO311" s="81">
        <v>0</v>
      </c>
      <c r="AP311" s="82"/>
      <c r="AQ311" s="81">
        <v>1954</v>
      </c>
      <c r="AR311" s="81">
        <v>425</v>
      </c>
      <c r="AS311" s="81">
        <v>0</v>
      </c>
      <c r="AT311" s="81">
        <v>0</v>
      </c>
      <c r="AU311" s="81">
        <v>0</v>
      </c>
      <c r="AV311" s="81">
        <v>1</v>
      </c>
      <c r="AW311" s="81"/>
      <c r="AX311" s="82"/>
      <c r="AY311" s="81">
        <v>9457.8389999999963</v>
      </c>
      <c r="AZ311" s="81">
        <v>19816.240000000002</v>
      </c>
      <c r="BA311" s="81">
        <v>0</v>
      </c>
      <c r="BB311" s="81">
        <v>0</v>
      </c>
      <c r="BC311" s="81">
        <v>0</v>
      </c>
      <c r="BD311" s="81">
        <v>811.41800000000001</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2018</v>
      </c>
      <c r="B312" s="80">
        <v>442</v>
      </c>
      <c r="C312" s="80">
        <v>19</v>
      </c>
      <c r="D312" s="80">
        <v>26</v>
      </c>
      <c r="E312" s="80">
        <v>2022</v>
      </c>
      <c r="F312" s="80" t="s">
        <v>568</v>
      </c>
      <c r="G312" s="174" t="s">
        <v>1999</v>
      </c>
      <c r="H312" s="80" t="s">
        <v>2000</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2083</v>
      </c>
      <c r="AR312" s="81">
        <v>434</v>
      </c>
      <c r="AS312" s="81">
        <v>0</v>
      </c>
      <c r="AT312" s="81">
        <v>0</v>
      </c>
      <c r="AU312" s="81">
        <v>0</v>
      </c>
      <c r="AV312" s="81">
        <v>1</v>
      </c>
      <c r="AW312" s="81"/>
      <c r="AX312" s="82"/>
      <c r="AY312" s="81">
        <v>10145.168999999991</v>
      </c>
      <c r="AZ312" s="81">
        <v>22347.740000000005</v>
      </c>
      <c r="BA312" s="81">
        <v>0</v>
      </c>
      <c r="BB312" s="81">
        <v>0</v>
      </c>
      <c r="BC312" s="81">
        <v>0</v>
      </c>
      <c r="BD312" s="81">
        <v>811.41800000000001</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2019</v>
      </c>
      <c r="B313" s="80">
        <v>307</v>
      </c>
      <c r="C313" s="80">
        <v>1</v>
      </c>
      <c r="D313" s="80">
        <v>19</v>
      </c>
      <c r="E313" s="80">
        <v>1990</v>
      </c>
      <c r="F313" s="80" t="s">
        <v>562</v>
      </c>
      <c r="G313" s="80" t="s">
        <v>2020</v>
      </c>
      <c r="H313" s="80" t="s">
        <v>2021</v>
      </c>
      <c r="I313" s="177"/>
      <c r="J313" s="81">
        <v>134.65185334846009</v>
      </c>
      <c r="K313" s="81">
        <v>10.329142160906407</v>
      </c>
      <c r="L313" s="81">
        <v>43.530381409726431</v>
      </c>
      <c r="M313" s="81">
        <v>58.396006820246924</v>
      </c>
      <c r="N313" s="81">
        <v>63.533823062667487</v>
      </c>
      <c r="O313" s="81">
        <v>44.696030479344586</v>
      </c>
      <c r="P313" s="81">
        <v>64.268068564983622</v>
      </c>
      <c r="Q313" s="81">
        <v>3.8725464450982998</v>
      </c>
      <c r="R313" s="81">
        <v>12.925027345737762</v>
      </c>
      <c r="S313" s="81">
        <v>4.1408774525275671</v>
      </c>
      <c r="T313" s="82"/>
      <c r="U313" s="81">
        <v>8099084</v>
      </c>
      <c r="V313" s="81">
        <v>2767</v>
      </c>
      <c r="W313" s="81">
        <v>426</v>
      </c>
      <c r="X313" s="81">
        <v>17845</v>
      </c>
      <c r="Y313" s="81">
        <v>18684</v>
      </c>
      <c r="Z313" s="81">
        <v>18384</v>
      </c>
      <c r="AA313" s="81">
        <v>15605</v>
      </c>
      <c r="AB313" s="81">
        <v>62877</v>
      </c>
      <c r="AC313" s="81">
        <v>2238638</v>
      </c>
      <c r="AD313" s="81">
        <v>4.1408774525275671</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2022</v>
      </c>
      <c r="B314" s="80">
        <v>308</v>
      </c>
      <c r="C314" s="80">
        <v>2</v>
      </c>
      <c r="D314" s="80">
        <v>19</v>
      </c>
      <c r="E314" s="80">
        <v>2005</v>
      </c>
      <c r="F314" s="80" t="s">
        <v>565</v>
      </c>
      <c r="G314" s="80" t="s">
        <v>2020</v>
      </c>
      <c r="H314" s="80" t="s">
        <v>2021</v>
      </c>
      <c r="I314" s="177"/>
      <c r="J314" s="81">
        <v>37.722402356791235</v>
      </c>
      <c r="K314" s="81">
        <v>5.5064872589063061</v>
      </c>
      <c r="L314" s="81">
        <v>20.686304245905962</v>
      </c>
      <c r="M314" s="81">
        <v>85.225292785639013</v>
      </c>
      <c r="N314" s="81">
        <v>91.591771710008373</v>
      </c>
      <c r="O314" s="81">
        <v>65.910162501192175</v>
      </c>
      <c r="P314" s="81">
        <v>65.971036561900945</v>
      </c>
      <c r="Q314" s="81">
        <v>3.5767176836683601</v>
      </c>
      <c r="R314" s="81">
        <v>3.3224698596578595</v>
      </c>
      <c r="S314" s="81">
        <v>3.8515456159999997</v>
      </c>
      <c r="T314" s="82"/>
      <c r="U314" s="81">
        <v>2858754</v>
      </c>
      <c r="V314" s="81">
        <v>1896</v>
      </c>
      <c r="W314" s="81">
        <v>229</v>
      </c>
      <c r="X314" s="81">
        <v>14439</v>
      </c>
      <c r="Y314" s="81">
        <v>22080</v>
      </c>
      <c r="Z314" s="81">
        <v>31371</v>
      </c>
      <c r="AA314" s="81">
        <v>13119</v>
      </c>
      <c r="AB314" s="81">
        <v>60710</v>
      </c>
      <c r="AC314" s="81">
        <v>587510</v>
      </c>
      <c r="AD314" s="81">
        <v>3.8515456159999997</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2023</v>
      </c>
      <c r="B315" s="80">
        <v>309</v>
      </c>
      <c r="C315" s="80">
        <v>3</v>
      </c>
      <c r="D315" s="80">
        <v>19</v>
      </c>
      <c r="E315" s="80">
        <v>2006</v>
      </c>
      <c r="F315" s="80" t="s">
        <v>566</v>
      </c>
      <c r="G315" s="80" t="s">
        <v>2020</v>
      </c>
      <c r="H315" s="80" t="s">
        <v>2021</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2024</v>
      </c>
      <c r="B316" s="80">
        <v>310</v>
      </c>
      <c r="C316" s="80">
        <v>4</v>
      </c>
      <c r="D316" s="80">
        <v>19</v>
      </c>
      <c r="E316" s="80">
        <v>2007</v>
      </c>
      <c r="F316" s="80" t="s">
        <v>567</v>
      </c>
      <c r="G316" s="80" t="s">
        <v>2020</v>
      </c>
      <c r="H316" s="80" t="s">
        <v>2021</v>
      </c>
      <c r="I316" s="177"/>
      <c r="J316" s="81">
        <v>27.568409962834181</v>
      </c>
      <c r="K316" s="81">
        <v>4.9749445830493411</v>
      </c>
      <c r="L316" s="81">
        <v>19.357812435200344</v>
      </c>
      <c r="M316" s="81">
        <v>85.957806690284059</v>
      </c>
      <c r="N316" s="81">
        <v>91.818466109541063</v>
      </c>
      <c r="O316" s="81">
        <v>63.263038921774246</v>
      </c>
      <c r="P316" s="81">
        <v>64.54107132589121</v>
      </c>
      <c r="Q316" s="81">
        <v>3.6928949461848042</v>
      </c>
      <c r="R316" s="81">
        <v>3.0625556303829882</v>
      </c>
      <c r="S316" s="81">
        <v>4.2648197756199995</v>
      </c>
      <c r="T316" s="82"/>
      <c r="U316" s="81">
        <v>2465144</v>
      </c>
      <c r="V316" s="81">
        <v>1858</v>
      </c>
      <c r="W316" s="81">
        <v>250</v>
      </c>
      <c r="X316" s="81">
        <v>17939</v>
      </c>
      <c r="Y316" s="81">
        <v>22355</v>
      </c>
      <c r="Z316" s="81">
        <v>31302</v>
      </c>
      <c r="AA316" s="81">
        <v>12639</v>
      </c>
      <c r="AB316" s="81">
        <v>59367</v>
      </c>
      <c r="AC316" s="81">
        <v>557088</v>
      </c>
      <c r="AD316" s="81">
        <v>4.2648197756199995</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2025</v>
      </c>
      <c r="B317" s="80">
        <v>311</v>
      </c>
      <c r="C317" s="80">
        <v>5</v>
      </c>
      <c r="D317" s="80">
        <v>19</v>
      </c>
      <c r="E317" s="80">
        <v>2008</v>
      </c>
      <c r="F317" s="80" t="s">
        <v>84</v>
      </c>
      <c r="G317" s="80" t="s">
        <v>2020</v>
      </c>
      <c r="H317" s="80" t="s">
        <v>2021</v>
      </c>
      <c r="I317" s="177"/>
      <c r="J317" s="81">
        <v>23.056408755654424</v>
      </c>
      <c r="K317" s="81">
        <v>3.7516270510104914</v>
      </c>
      <c r="L317" s="81">
        <v>16.5545963144911</v>
      </c>
      <c r="M317" s="81">
        <v>90.743508331311901</v>
      </c>
      <c r="N317" s="81">
        <v>80.328060786652529</v>
      </c>
      <c r="O317" s="81">
        <v>61.479124424647672</v>
      </c>
      <c r="P317" s="81">
        <v>62.983218819003376</v>
      </c>
      <c r="Q317" s="81">
        <v>3.5888245228304236</v>
      </c>
      <c r="R317" s="81">
        <v>3.0766878365272028</v>
      </c>
      <c r="S317" s="81">
        <v>4.8102217410600003</v>
      </c>
      <c r="T317" s="82"/>
      <c r="U317" s="81">
        <v>2194358</v>
      </c>
      <c r="V317" s="81">
        <v>1858</v>
      </c>
      <c r="W317" s="81">
        <v>250</v>
      </c>
      <c r="X317" s="81">
        <v>17939</v>
      </c>
      <c r="Y317" s="81">
        <v>22536</v>
      </c>
      <c r="Z317" s="81">
        <v>31487</v>
      </c>
      <c r="AA317" s="81">
        <v>12348</v>
      </c>
      <c r="AB317" s="81">
        <v>58642</v>
      </c>
      <c r="AC317" s="81">
        <v>581144</v>
      </c>
      <c r="AD317" s="81">
        <v>4.8102217410600003</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2026</v>
      </c>
      <c r="B318" s="80">
        <v>312</v>
      </c>
      <c r="C318" s="80">
        <v>6</v>
      </c>
      <c r="D318" s="80">
        <v>19</v>
      </c>
      <c r="E318" s="80">
        <v>2009</v>
      </c>
      <c r="F318" s="80" t="s">
        <v>85</v>
      </c>
      <c r="G318" s="80" t="s">
        <v>2020</v>
      </c>
      <c r="H318" s="80" t="s">
        <v>2021</v>
      </c>
      <c r="I318" s="177"/>
      <c r="J318" s="81">
        <v>21.738250765173298</v>
      </c>
      <c r="K318" s="81">
        <v>3.5205206679655636</v>
      </c>
      <c r="L318" s="81">
        <v>19.783565280082598</v>
      </c>
      <c r="M318" s="81">
        <v>91.221230076032612</v>
      </c>
      <c r="N318" s="81">
        <v>83.484914948391477</v>
      </c>
      <c r="O318" s="81">
        <v>62.55681920227088</v>
      </c>
      <c r="P318" s="81">
        <v>59.800346988169316</v>
      </c>
      <c r="Q318" s="81">
        <v>3.3737761540713218</v>
      </c>
      <c r="R318" s="81">
        <v>3.0697549221682721</v>
      </c>
      <c r="S318" s="81">
        <v>7.6375665259000014</v>
      </c>
      <c r="T318" s="82"/>
      <c r="U318" s="81">
        <v>1766172</v>
      </c>
      <c r="V318" s="81">
        <v>1691</v>
      </c>
      <c r="W318" s="81">
        <v>372</v>
      </c>
      <c r="X318" s="81">
        <v>18894</v>
      </c>
      <c r="Y318" s="81">
        <v>22676</v>
      </c>
      <c r="Z318" s="81">
        <v>31624</v>
      </c>
      <c r="AA318" s="81">
        <v>12036</v>
      </c>
      <c r="AB318" s="81">
        <v>57871</v>
      </c>
      <c r="AC318" s="81">
        <v>565675</v>
      </c>
      <c r="AD318" s="81">
        <v>7.6375665259000014</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9.48</v>
      </c>
      <c r="BJ318" s="81">
        <v>0</v>
      </c>
      <c r="BK318" s="81">
        <v>35.802</v>
      </c>
      <c r="BL318" s="81">
        <v>0</v>
      </c>
      <c r="BM318" s="82"/>
      <c r="BN318" s="81">
        <v>0</v>
      </c>
      <c r="BO318" s="81">
        <v>0</v>
      </c>
      <c r="BP318" s="81">
        <v>2</v>
      </c>
      <c r="BQ318" s="81">
        <v>0</v>
      </c>
      <c r="BR318" s="81">
        <v>7</v>
      </c>
      <c r="BS318" s="81">
        <v>0</v>
      </c>
      <c r="BT318"/>
      <c r="BU318" s="80"/>
      <c r="BV318" s="80"/>
      <c r="BW318" s="80"/>
      <c r="BX318" s="80"/>
      <c r="BY318" s="80"/>
      <c r="BZ318" s="80"/>
      <c r="CA318" s="80"/>
      <c r="CB318" s="80"/>
      <c r="CC318" s="80"/>
    </row>
    <row r="319" spans="1:81">
      <c r="A319" s="80" t="s">
        <v>2027</v>
      </c>
      <c r="B319" s="80">
        <v>313</v>
      </c>
      <c r="C319" s="80">
        <v>7</v>
      </c>
      <c r="D319" s="80">
        <v>19</v>
      </c>
      <c r="E319" s="80">
        <v>2010</v>
      </c>
      <c r="F319" s="80" t="s">
        <v>86</v>
      </c>
      <c r="G319" s="80" t="s">
        <v>2020</v>
      </c>
      <c r="H319" s="80" t="s">
        <v>2021</v>
      </c>
      <c r="I319" s="177"/>
      <c r="J319" s="81">
        <v>21.226986173018766</v>
      </c>
      <c r="K319" s="81">
        <v>3.6808610075498183</v>
      </c>
      <c r="L319" s="81">
        <v>18.364682561029746</v>
      </c>
      <c r="M319" s="81">
        <v>94.162517750396901</v>
      </c>
      <c r="N319" s="81">
        <v>95.012416197605162</v>
      </c>
      <c r="O319" s="81">
        <v>62.637645652153672</v>
      </c>
      <c r="P319" s="81">
        <v>60.002052368473329</v>
      </c>
      <c r="Q319" s="81">
        <v>3.4691694195602798</v>
      </c>
      <c r="R319" s="81">
        <v>3.2841018711317402</v>
      </c>
      <c r="S319" s="81">
        <v>7.8051323429300012</v>
      </c>
      <c r="T319" s="82"/>
      <c r="U319" s="81">
        <v>1730237</v>
      </c>
      <c r="V319" s="81">
        <v>1691</v>
      </c>
      <c r="W319" s="81">
        <v>372</v>
      </c>
      <c r="X319" s="81">
        <v>18894</v>
      </c>
      <c r="Y319" s="81">
        <v>22718</v>
      </c>
      <c r="Z319" s="81">
        <v>31812</v>
      </c>
      <c r="AA319" s="81">
        <v>11775</v>
      </c>
      <c r="AB319" s="81">
        <v>57020</v>
      </c>
      <c r="AC319" s="81">
        <v>573498</v>
      </c>
      <c r="AD319" s="81">
        <v>7.8051323429300012</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10.34</v>
      </c>
      <c r="BJ319" s="81">
        <v>0</v>
      </c>
      <c r="BK319" s="81">
        <v>38.503</v>
      </c>
      <c r="BL319" s="81">
        <v>0</v>
      </c>
      <c r="BM319" s="82"/>
      <c r="BN319" s="81">
        <v>0</v>
      </c>
      <c r="BO319" s="81">
        <v>0</v>
      </c>
      <c r="BP319" s="81">
        <v>2</v>
      </c>
      <c r="BQ319" s="81">
        <v>0</v>
      </c>
      <c r="BR319" s="81">
        <v>7</v>
      </c>
      <c r="BS319" s="81">
        <v>0</v>
      </c>
      <c r="BT319"/>
      <c r="BU319" s="80">
        <v>48.843000000000004</v>
      </c>
      <c r="BV319" s="80">
        <v>0</v>
      </c>
      <c r="BW319" s="80">
        <v>0</v>
      </c>
      <c r="BX319" s="80">
        <v>0</v>
      </c>
      <c r="BY319" s="80">
        <v>0</v>
      </c>
      <c r="BZ319" s="80">
        <v>0</v>
      </c>
      <c r="CA319" s="80">
        <v>0</v>
      </c>
      <c r="CB319" s="80">
        <v>0</v>
      </c>
      <c r="CC319" s="80">
        <v>0</v>
      </c>
    </row>
    <row r="320" spans="1:81">
      <c r="A320" s="80" t="s">
        <v>2028</v>
      </c>
      <c r="B320" s="80">
        <v>314</v>
      </c>
      <c r="C320" s="80">
        <v>8</v>
      </c>
      <c r="D320" s="80">
        <v>19</v>
      </c>
      <c r="E320" s="80">
        <v>2011</v>
      </c>
      <c r="F320" s="80" t="s">
        <v>87</v>
      </c>
      <c r="G320" s="80" t="s">
        <v>2020</v>
      </c>
      <c r="H320" s="80" t="s">
        <v>2021</v>
      </c>
      <c r="I320" s="177"/>
      <c r="J320" s="81">
        <v>25.258967263780704</v>
      </c>
      <c r="K320" s="81">
        <v>5.0812307596815511</v>
      </c>
      <c r="L320" s="81">
        <v>18.265045861286371</v>
      </c>
      <c r="M320" s="81">
        <v>109.66594027652248</v>
      </c>
      <c r="N320" s="81">
        <v>98.265452201417858</v>
      </c>
      <c r="O320" s="81">
        <v>61.311558784548602</v>
      </c>
      <c r="P320" s="81">
        <v>57.431797553233729</v>
      </c>
      <c r="Q320" s="81">
        <v>3.9457056259139334</v>
      </c>
      <c r="R320" s="81">
        <v>3.3372710098942302</v>
      </c>
      <c r="S320" s="81">
        <v>5.6055274388639997</v>
      </c>
      <c r="T320" s="82"/>
      <c r="U320" s="81">
        <v>1909470</v>
      </c>
      <c r="V320" s="81">
        <v>1691</v>
      </c>
      <c r="W320" s="81">
        <v>372</v>
      </c>
      <c r="X320" s="81">
        <v>18894</v>
      </c>
      <c r="Y320" s="81">
        <v>22787</v>
      </c>
      <c r="Z320" s="81">
        <v>31815</v>
      </c>
      <c r="AA320" s="81">
        <v>11606</v>
      </c>
      <c r="AB320" s="81">
        <v>56224</v>
      </c>
      <c r="AC320" s="81">
        <v>581819</v>
      </c>
      <c r="AD320" s="81">
        <v>5.6055274388639997</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8.9510000000000005</v>
      </c>
      <c r="BJ320" s="81">
        <v>0</v>
      </c>
      <c r="BK320" s="81">
        <v>35.250999999999998</v>
      </c>
      <c r="BL320" s="81">
        <v>0</v>
      </c>
      <c r="BM320" s="82"/>
      <c r="BN320" s="81">
        <v>0</v>
      </c>
      <c r="BO320" s="81">
        <v>0</v>
      </c>
      <c r="BP320" s="81">
        <v>2</v>
      </c>
      <c r="BQ320" s="81">
        <v>0</v>
      </c>
      <c r="BR320" s="81">
        <v>7</v>
      </c>
      <c r="BS320" s="81">
        <v>0</v>
      </c>
      <c r="BT320"/>
      <c r="BU320" s="80">
        <v>44.201999999999998</v>
      </c>
      <c r="BV320" s="80">
        <v>0</v>
      </c>
      <c r="BW320" s="80">
        <v>0</v>
      </c>
      <c r="BX320" s="80">
        <v>0</v>
      </c>
      <c r="BY320" s="80">
        <v>0</v>
      </c>
      <c r="BZ320" s="80">
        <v>0</v>
      </c>
      <c r="CA320" s="80">
        <v>0</v>
      </c>
      <c r="CB320" s="80">
        <v>0</v>
      </c>
      <c r="CC320" s="80">
        <v>0</v>
      </c>
    </row>
    <row r="321" spans="1:81">
      <c r="A321" s="80" t="s">
        <v>2029</v>
      </c>
      <c r="B321" s="80">
        <v>315</v>
      </c>
      <c r="C321" s="80">
        <v>9</v>
      </c>
      <c r="D321" s="80">
        <v>19</v>
      </c>
      <c r="E321" s="80">
        <v>2012</v>
      </c>
      <c r="F321" s="80" t="s">
        <v>88</v>
      </c>
      <c r="G321" s="80" t="s">
        <v>2020</v>
      </c>
      <c r="H321" s="80" t="s">
        <v>2021</v>
      </c>
      <c r="I321" s="177"/>
      <c r="J321" s="81">
        <v>16.924579901782135</v>
      </c>
      <c r="K321" s="81">
        <v>4.744664341540676</v>
      </c>
      <c r="L321" s="81">
        <v>18.534129417845325</v>
      </c>
      <c r="M321" s="81">
        <v>103.55953064943199</v>
      </c>
      <c r="N321" s="81">
        <v>92.995372247805648</v>
      </c>
      <c r="O321" s="81">
        <v>61.27266164501092</v>
      </c>
      <c r="P321" s="81">
        <v>56.355158252407506</v>
      </c>
      <c r="Q321" s="81">
        <v>4.233694402925904</v>
      </c>
      <c r="R321" s="81">
        <v>3.2512384169654811</v>
      </c>
      <c r="S321" s="81">
        <v>9.0005516307200022</v>
      </c>
      <c r="T321" s="82"/>
      <c r="U321" s="81">
        <v>1345606</v>
      </c>
      <c r="V321" s="81">
        <v>1691</v>
      </c>
      <c r="W321" s="81">
        <v>372</v>
      </c>
      <c r="X321" s="81">
        <v>18894</v>
      </c>
      <c r="Y321" s="81">
        <v>22968</v>
      </c>
      <c r="Z321" s="81">
        <v>32047</v>
      </c>
      <c r="AA321" s="81">
        <v>11324</v>
      </c>
      <c r="AB321" s="81">
        <v>55526</v>
      </c>
      <c r="AC321" s="81">
        <v>552139</v>
      </c>
      <c r="AD321" s="81">
        <v>9.0005516307200022</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8.6310000000000002</v>
      </c>
      <c r="BJ321" s="81">
        <v>0</v>
      </c>
      <c r="BK321" s="81">
        <v>30.119</v>
      </c>
      <c r="BL321" s="81">
        <v>0</v>
      </c>
      <c r="BM321" s="82"/>
      <c r="BN321" s="81">
        <v>0</v>
      </c>
      <c r="BO321" s="81">
        <v>0</v>
      </c>
      <c r="BP321" s="81">
        <v>2</v>
      </c>
      <c r="BQ321" s="81">
        <v>0</v>
      </c>
      <c r="BR321" s="81">
        <v>6</v>
      </c>
      <c r="BS321" s="81">
        <v>0</v>
      </c>
      <c r="BT321"/>
      <c r="BU321" s="80">
        <v>38.75</v>
      </c>
      <c r="BV321" s="80">
        <v>0</v>
      </c>
      <c r="BW321" s="80">
        <v>0</v>
      </c>
      <c r="BX321" s="80">
        <v>0</v>
      </c>
      <c r="BY321" s="80">
        <v>0</v>
      </c>
      <c r="BZ321" s="80">
        <v>0</v>
      </c>
      <c r="CA321" s="80">
        <v>0</v>
      </c>
      <c r="CB321" s="80">
        <v>0</v>
      </c>
      <c r="CC321" s="80">
        <v>0</v>
      </c>
    </row>
    <row r="322" spans="1:81">
      <c r="A322" s="80" t="s">
        <v>2030</v>
      </c>
      <c r="B322" s="80">
        <v>316</v>
      </c>
      <c r="C322" s="80">
        <v>10</v>
      </c>
      <c r="D322" s="80">
        <v>19</v>
      </c>
      <c r="E322" s="80">
        <v>2013</v>
      </c>
      <c r="F322" s="80" t="s">
        <v>89</v>
      </c>
      <c r="G322" s="80" t="s">
        <v>2020</v>
      </c>
      <c r="H322" s="80" t="s">
        <v>2021</v>
      </c>
      <c r="I322" s="177"/>
      <c r="J322" s="81">
        <v>22.283361748161411</v>
      </c>
      <c r="K322" s="81">
        <v>4.1517479274993319</v>
      </c>
      <c r="L322" s="81">
        <v>17.581554453199004</v>
      </c>
      <c r="M322" s="81">
        <v>104.27528788815543</v>
      </c>
      <c r="N322" s="81">
        <v>95.154342740976077</v>
      </c>
      <c r="O322" s="81">
        <v>59.126077348873061</v>
      </c>
      <c r="P322" s="81">
        <v>55.643356144609754</v>
      </c>
      <c r="Q322" s="81">
        <v>4.2474750878577323</v>
      </c>
      <c r="R322" s="81">
        <v>3.2079217864242406</v>
      </c>
      <c r="S322" s="81">
        <v>6.6184969402119584</v>
      </c>
      <c r="T322" s="82"/>
      <c r="U322" s="81">
        <v>1777898</v>
      </c>
      <c r="V322" s="81">
        <v>1691</v>
      </c>
      <c r="W322" s="81">
        <v>372</v>
      </c>
      <c r="X322" s="81">
        <v>18894</v>
      </c>
      <c r="Y322" s="81">
        <v>22952</v>
      </c>
      <c r="Z322" s="81">
        <v>32305</v>
      </c>
      <c r="AA322" s="81">
        <v>11139</v>
      </c>
      <c r="AB322" s="81">
        <v>54908</v>
      </c>
      <c r="AC322" s="81">
        <v>531783</v>
      </c>
      <c r="AD322" s="81">
        <v>6.6184969402119584</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8.6769999999999996</v>
      </c>
      <c r="BJ322" s="81">
        <v>0</v>
      </c>
      <c r="BK322" s="81">
        <v>30.631</v>
      </c>
      <c r="BL322" s="81">
        <v>0</v>
      </c>
      <c r="BM322" s="82"/>
      <c r="BN322" s="81">
        <v>0</v>
      </c>
      <c r="BO322" s="81">
        <v>0</v>
      </c>
      <c r="BP322" s="81">
        <v>2</v>
      </c>
      <c r="BQ322" s="81">
        <v>0</v>
      </c>
      <c r="BR322" s="81">
        <v>6</v>
      </c>
      <c r="BS322" s="81">
        <v>0</v>
      </c>
      <c r="BT322"/>
      <c r="BU322" s="80">
        <v>39.308</v>
      </c>
      <c r="BV322" s="80">
        <v>0</v>
      </c>
      <c r="BW322" s="80">
        <v>0</v>
      </c>
      <c r="BX322" s="80">
        <v>0</v>
      </c>
      <c r="BY322" s="80">
        <v>0</v>
      </c>
      <c r="BZ322" s="80">
        <v>0</v>
      </c>
      <c r="CA322" s="80">
        <v>0</v>
      </c>
      <c r="CB322" s="80">
        <v>0</v>
      </c>
      <c r="CC322" s="80">
        <v>0</v>
      </c>
    </row>
    <row r="323" spans="1:81">
      <c r="A323" s="80" t="s">
        <v>2031</v>
      </c>
      <c r="B323" s="80">
        <v>317</v>
      </c>
      <c r="C323" s="80">
        <v>11</v>
      </c>
      <c r="D323" s="80">
        <v>19</v>
      </c>
      <c r="E323" s="80">
        <v>2014</v>
      </c>
      <c r="F323" s="80" t="s">
        <v>90</v>
      </c>
      <c r="G323" s="80" t="s">
        <v>2020</v>
      </c>
      <c r="H323" s="80" t="s">
        <v>2021</v>
      </c>
      <c r="I323" s="177"/>
      <c r="J323" s="81">
        <v>22.580943486287946</v>
      </c>
      <c r="K323" s="81">
        <v>3.8515770605753965</v>
      </c>
      <c r="L323" s="81">
        <v>11.921969599987312</v>
      </c>
      <c r="M323" s="81">
        <v>96.87764840655403</v>
      </c>
      <c r="N323" s="81">
        <v>84.960096943633602</v>
      </c>
      <c r="O323" s="81">
        <v>55.977246876807811</v>
      </c>
      <c r="P323" s="81">
        <v>54.255632732088372</v>
      </c>
      <c r="Q323" s="81">
        <v>4.0055681605294584</v>
      </c>
      <c r="R323" s="81">
        <v>3.3043922888501722</v>
      </c>
      <c r="S323" s="81">
        <v>6.552352377969024</v>
      </c>
      <c r="T323" s="82"/>
      <c r="U323" s="81">
        <v>1885195</v>
      </c>
      <c r="V323" s="81">
        <v>1325</v>
      </c>
      <c r="W323" s="81">
        <v>261</v>
      </c>
      <c r="X323" s="81">
        <v>17197</v>
      </c>
      <c r="Y323" s="81">
        <v>22906</v>
      </c>
      <c r="Z323" s="81">
        <v>32212</v>
      </c>
      <c r="AA323" s="81">
        <v>10805</v>
      </c>
      <c r="AB323" s="81">
        <v>53969</v>
      </c>
      <c r="AC323" s="81">
        <v>549497.5</v>
      </c>
      <c r="AD323" s="81">
        <v>6.552352377969024</v>
      </c>
      <c r="AE323" s="82"/>
      <c r="AF323" s="81">
        <v>15789307.966539264</v>
      </c>
      <c r="AG323" s="81">
        <v>3074852.5480987723</v>
      </c>
      <c r="AH323" s="81">
        <v>2030231.6385562967</v>
      </c>
      <c r="AI323" s="81">
        <v>128568164.77445234</v>
      </c>
      <c r="AJ323" s="81">
        <v>115106780.21396197</v>
      </c>
      <c r="AK323" s="81">
        <v>0</v>
      </c>
      <c r="AL323" s="81">
        <v>0</v>
      </c>
      <c r="AM323" s="81">
        <v>7409137.2296314184</v>
      </c>
      <c r="AN323" s="81">
        <v>0</v>
      </c>
      <c r="AO323" s="81">
        <v>0</v>
      </c>
      <c r="AP323" s="82"/>
      <c r="AQ323" s="81">
        <v>822</v>
      </c>
      <c r="AR323" s="81">
        <v>262</v>
      </c>
      <c r="AS323" s="81">
        <v>0</v>
      </c>
      <c r="AT323" s="81">
        <v>0</v>
      </c>
      <c r="AU323" s="81">
        <v>0</v>
      </c>
      <c r="AV323" s="81">
        <v>1</v>
      </c>
      <c r="AW323" s="81" t="s">
        <v>564</v>
      </c>
      <c r="AX323" s="82"/>
      <c r="AY323" s="81">
        <v>3469.8</v>
      </c>
      <c r="AZ323" s="81">
        <v>20955.3</v>
      </c>
      <c r="BA323" s="81">
        <v>0</v>
      </c>
      <c r="BB323" s="81">
        <v>0</v>
      </c>
      <c r="BC323" s="81">
        <v>0</v>
      </c>
      <c r="BD323" s="81">
        <v>447.7</v>
      </c>
      <c r="BE323" s="81" t="s">
        <v>564</v>
      </c>
      <c r="BF323" s="82"/>
      <c r="BG323" s="81">
        <v>0</v>
      </c>
      <c r="BH323" s="81">
        <v>0</v>
      </c>
      <c r="BI323" s="81">
        <v>8.3190000000000008</v>
      </c>
      <c r="BJ323" s="81">
        <v>0</v>
      </c>
      <c r="BK323" s="81">
        <v>11.557</v>
      </c>
      <c r="BL323" s="81">
        <v>0</v>
      </c>
      <c r="BM323" s="82"/>
      <c r="BN323" s="81">
        <v>0</v>
      </c>
      <c r="BO323" s="81">
        <v>0</v>
      </c>
      <c r="BP323" s="81">
        <v>2</v>
      </c>
      <c r="BQ323" s="81">
        <v>0</v>
      </c>
      <c r="BR323" s="81">
        <v>3</v>
      </c>
      <c r="BS323" s="81">
        <v>0</v>
      </c>
      <c r="BT323"/>
      <c r="BU323" s="80">
        <v>19.876000000000001</v>
      </c>
      <c r="BV323" s="80">
        <v>0</v>
      </c>
      <c r="BW323" s="80">
        <v>0</v>
      </c>
      <c r="BX323" s="80">
        <v>0</v>
      </c>
      <c r="BY323" s="80">
        <v>0</v>
      </c>
      <c r="BZ323" s="80">
        <v>0</v>
      </c>
      <c r="CA323" s="80">
        <v>0</v>
      </c>
      <c r="CB323" s="80">
        <v>0</v>
      </c>
      <c r="CC323" s="80">
        <v>0</v>
      </c>
    </row>
    <row r="324" spans="1:81">
      <c r="A324" s="80" t="s">
        <v>2032</v>
      </c>
      <c r="B324" s="80">
        <v>318</v>
      </c>
      <c r="C324" s="80">
        <v>12</v>
      </c>
      <c r="D324" s="80">
        <v>19</v>
      </c>
      <c r="E324" s="80">
        <v>2015</v>
      </c>
      <c r="F324" s="80" t="s">
        <v>91</v>
      </c>
      <c r="G324" s="80" t="s">
        <v>2020</v>
      </c>
      <c r="H324" s="80" t="s">
        <v>2021</v>
      </c>
      <c r="I324" s="177"/>
      <c r="J324" s="81">
        <v>19.30635093595231</v>
      </c>
      <c r="K324" s="81">
        <v>3.644459043202851</v>
      </c>
      <c r="L324" s="81">
        <v>22.072689000818631</v>
      </c>
      <c r="M324" s="81">
        <v>79.185902659872752</v>
      </c>
      <c r="N324" s="81">
        <v>79.39383718357189</v>
      </c>
      <c r="O324" s="81">
        <v>55.338073432406361</v>
      </c>
      <c r="P324" s="81">
        <v>53.529451704922721</v>
      </c>
      <c r="Q324" s="81">
        <v>3.8467057884498543</v>
      </c>
      <c r="R324" s="81">
        <v>3.1713814179788851</v>
      </c>
      <c r="S324" s="81">
        <v>6.2138542690906897</v>
      </c>
      <c r="T324" s="82"/>
      <c r="U324" s="81">
        <v>1679950</v>
      </c>
      <c r="V324" s="81">
        <v>1325</v>
      </c>
      <c r="W324" s="81">
        <v>261</v>
      </c>
      <c r="X324" s="81">
        <v>17197</v>
      </c>
      <c r="Y324" s="81">
        <v>22846</v>
      </c>
      <c r="Z324" s="81">
        <v>32151</v>
      </c>
      <c r="AA324" s="81">
        <v>10652</v>
      </c>
      <c r="AB324" s="81">
        <v>52943</v>
      </c>
      <c r="AC324" s="81">
        <v>543266.5</v>
      </c>
      <c r="AD324" s="81">
        <v>6.2138542690906897</v>
      </c>
      <c r="AE324" s="82"/>
      <c r="AF324" s="81">
        <v>13156312.848869916</v>
      </c>
      <c r="AG324" s="81">
        <v>2715415.7219677973</v>
      </c>
      <c r="AH324" s="81">
        <v>3555697.235707581</v>
      </c>
      <c r="AI324" s="81">
        <v>113660044.35991956</v>
      </c>
      <c r="AJ324" s="81">
        <v>113256950.24641201</v>
      </c>
      <c r="AK324" s="81">
        <v>0</v>
      </c>
      <c r="AL324" s="81">
        <v>0</v>
      </c>
      <c r="AM324" s="81">
        <v>7255616.0624678722</v>
      </c>
      <c r="AN324" s="81">
        <v>0</v>
      </c>
      <c r="AO324" s="81">
        <v>0</v>
      </c>
      <c r="AP324" s="82"/>
      <c r="AQ324" s="81">
        <v>873</v>
      </c>
      <c r="AR324" s="81">
        <v>410</v>
      </c>
      <c r="AS324" s="81">
        <v>0</v>
      </c>
      <c r="AT324" s="81">
        <v>0</v>
      </c>
      <c r="AU324" s="81">
        <v>0</v>
      </c>
      <c r="AV324" s="81">
        <v>1</v>
      </c>
      <c r="AW324" s="81" t="s">
        <v>564</v>
      </c>
      <c r="AX324" s="82"/>
      <c r="AY324" s="81">
        <v>3720.1</v>
      </c>
      <c r="AZ324" s="81">
        <v>30724.7</v>
      </c>
      <c r="BA324" s="81">
        <v>0</v>
      </c>
      <c r="BB324" s="81">
        <v>0</v>
      </c>
      <c r="BC324" s="81">
        <v>0</v>
      </c>
      <c r="BD324" s="81">
        <v>447.7</v>
      </c>
      <c r="BE324" s="81" t="s">
        <v>564</v>
      </c>
      <c r="BF324" s="82"/>
      <c r="BG324" s="81">
        <v>0</v>
      </c>
      <c r="BH324" s="81">
        <v>0</v>
      </c>
      <c r="BI324" s="81">
        <v>8.1669999999999998</v>
      </c>
      <c r="BJ324" s="81">
        <v>0</v>
      </c>
      <c r="BK324" s="81">
        <v>28.101999999999997</v>
      </c>
      <c r="BL324" s="81">
        <v>0</v>
      </c>
      <c r="BM324" s="82"/>
      <c r="BN324" s="81">
        <v>0</v>
      </c>
      <c r="BO324" s="81">
        <v>0</v>
      </c>
      <c r="BP324" s="81">
        <v>2</v>
      </c>
      <c r="BQ324" s="81">
        <v>0</v>
      </c>
      <c r="BR324" s="81">
        <v>6</v>
      </c>
      <c r="BS324" s="81">
        <v>0</v>
      </c>
      <c r="BT324"/>
      <c r="BU324" s="80">
        <v>36.268999999999998</v>
      </c>
      <c r="BV324" s="80">
        <v>0</v>
      </c>
      <c r="BW324" s="80">
        <v>0</v>
      </c>
      <c r="BX324" s="80">
        <v>0</v>
      </c>
      <c r="BY324" s="80">
        <v>0</v>
      </c>
      <c r="BZ324" s="80">
        <v>0</v>
      </c>
      <c r="CA324" s="80">
        <v>0</v>
      </c>
      <c r="CB324" s="80">
        <v>0</v>
      </c>
      <c r="CC324" s="80">
        <v>0</v>
      </c>
    </row>
    <row r="325" spans="1:81">
      <c r="A325" s="80" t="s">
        <v>2033</v>
      </c>
      <c r="B325" s="80">
        <v>319</v>
      </c>
      <c r="C325" s="80">
        <v>13</v>
      </c>
      <c r="D325" s="80">
        <v>19</v>
      </c>
      <c r="E325" s="80">
        <v>2016</v>
      </c>
      <c r="F325" s="80" t="s">
        <v>92</v>
      </c>
      <c r="G325" s="80" t="s">
        <v>2020</v>
      </c>
      <c r="H325" s="80" t="s">
        <v>2021</v>
      </c>
      <c r="I325" s="177"/>
      <c r="J325" s="81">
        <v>20.218429452706129</v>
      </c>
      <c r="K325" s="81">
        <v>3.411259982738907</v>
      </c>
      <c r="L325" s="81">
        <v>12.953405494710589</v>
      </c>
      <c r="M325" s="81">
        <v>76.721896036205948</v>
      </c>
      <c r="N325" s="81">
        <v>80.797252937487457</v>
      </c>
      <c r="O325" s="81">
        <v>54.684781691359909</v>
      </c>
      <c r="P325" s="81">
        <v>51.483017613307368</v>
      </c>
      <c r="Q325" s="81">
        <v>3.682753932167099</v>
      </c>
      <c r="R325" s="81">
        <v>3.3362014831684168</v>
      </c>
      <c r="S325" s="81">
        <v>6.3380449142905073</v>
      </c>
      <c r="T325" s="82"/>
      <c r="U325" s="81">
        <v>1613137</v>
      </c>
      <c r="V325" s="81">
        <v>1325</v>
      </c>
      <c r="W325" s="81">
        <v>261</v>
      </c>
      <c r="X325" s="81">
        <v>17197</v>
      </c>
      <c r="Y325" s="81">
        <v>22892</v>
      </c>
      <c r="Z325" s="81">
        <v>32162</v>
      </c>
      <c r="AA325" s="81">
        <v>10596</v>
      </c>
      <c r="AB325" s="81">
        <v>52140</v>
      </c>
      <c r="AC325" s="81">
        <v>569790.37349243183</v>
      </c>
      <c r="AD325" s="81">
        <v>6.3380449142905073</v>
      </c>
      <c r="AE325" s="82"/>
      <c r="AF325" s="81">
        <v>14069356.685240241</v>
      </c>
      <c r="AG325" s="81">
        <v>2499180.9755281769</v>
      </c>
      <c r="AH325" s="81">
        <v>1681048.8948512331</v>
      </c>
      <c r="AI325" s="81">
        <v>116896733.15065099</v>
      </c>
      <c r="AJ325" s="81">
        <v>116695992.73932061</v>
      </c>
      <c r="AK325" s="81">
        <v>0</v>
      </c>
      <c r="AL325" s="81">
        <v>0</v>
      </c>
      <c r="AM325" s="81">
        <v>7151119.6863635872</v>
      </c>
      <c r="AN325" s="81">
        <v>0</v>
      </c>
      <c r="AO325" s="81">
        <v>0</v>
      </c>
      <c r="AP325" s="82"/>
      <c r="AQ325" s="81">
        <v>906</v>
      </c>
      <c r="AR325" s="81">
        <v>585</v>
      </c>
      <c r="AS325" s="81">
        <v>0</v>
      </c>
      <c r="AT325" s="81">
        <v>0</v>
      </c>
      <c r="AU325" s="81">
        <v>0</v>
      </c>
      <c r="AV325" s="81">
        <v>1</v>
      </c>
      <c r="AW325" s="81" t="s">
        <v>564</v>
      </c>
      <c r="AX325" s="82"/>
      <c r="AY325" s="81">
        <v>3902.1</v>
      </c>
      <c r="AZ325" s="81">
        <v>61550.9</v>
      </c>
      <c r="BA325" s="81">
        <v>0</v>
      </c>
      <c r="BB325" s="81">
        <v>0</v>
      </c>
      <c r="BC325" s="81">
        <v>0</v>
      </c>
      <c r="BD325" s="81">
        <v>447.7</v>
      </c>
      <c r="BE325" s="81" t="s">
        <v>564</v>
      </c>
      <c r="BF325" s="82"/>
      <c r="BG325" s="81">
        <v>0</v>
      </c>
      <c r="BH325" s="81">
        <v>0</v>
      </c>
      <c r="BI325" s="81">
        <v>7.6550000000000002</v>
      </c>
      <c r="BJ325" s="81">
        <v>0</v>
      </c>
      <c r="BK325" s="81">
        <v>28.310000000000002</v>
      </c>
      <c r="BL325" s="81">
        <v>0</v>
      </c>
      <c r="BM325" s="82"/>
      <c r="BN325" s="81">
        <v>0</v>
      </c>
      <c r="BO325" s="81">
        <v>0</v>
      </c>
      <c r="BP325" s="81">
        <v>2</v>
      </c>
      <c r="BQ325" s="81">
        <v>0</v>
      </c>
      <c r="BR325" s="81">
        <v>6</v>
      </c>
      <c r="BS325" s="81">
        <v>0</v>
      </c>
      <c r="BT325"/>
      <c r="BU325" s="80">
        <v>35.965000000000003</v>
      </c>
      <c r="BV325" s="80">
        <v>0</v>
      </c>
      <c r="BW325" s="80">
        <v>0</v>
      </c>
      <c r="BX325" s="80">
        <v>0</v>
      </c>
      <c r="BY325" s="80">
        <v>0</v>
      </c>
      <c r="BZ325" s="80">
        <v>0</v>
      </c>
      <c r="CA325" s="80">
        <v>0</v>
      </c>
      <c r="CB325" s="80">
        <v>0</v>
      </c>
      <c r="CC325" s="80">
        <v>0</v>
      </c>
    </row>
    <row r="326" spans="1:81">
      <c r="A326" s="80" t="s">
        <v>2034</v>
      </c>
      <c r="B326" s="80">
        <v>320</v>
      </c>
      <c r="C326" s="80">
        <v>14</v>
      </c>
      <c r="D326" s="80">
        <v>19</v>
      </c>
      <c r="E326" s="80">
        <v>2017</v>
      </c>
      <c r="F326" s="80" t="s">
        <v>71</v>
      </c>
      <c r="G326" s="80" t="s">
        <v>2020</v>
      </c>
      <c r="H326" s="80" t="s">
        <v>2021</v>
      </c>
      <c r="I326" s="177"/>
      <c r="J326" s="81">
        <v>21.209488294504382</v>
      </c>
      <c r="K326" s="81">
        <v>3.4439312693434903</v>
      </c>
      <c r="L326" s="81">
        <v>12.657940784018695</v>
      </c>
      <c r="M326" s="81">
        <v>72.485054006344456</v>
      </c>
      <c r="N326" s="81">
        <v>78.184892940123177</v>
      </c>
      <c r="O326" s="81">
        <v>53.687085893492025</v>
      </c>
      <c r="P326" s="81">
        <v>50.017496375567788</v>
      </c>
      <c r="Q326" s="81">
        <v>3.4969937339110246</v>
      </c>
      <c r="R326" s="81">
        <v>3.2039082539452584</v>
      </c>
      <c r="S326" s="81">
        <v>6.042507815066025</v>
      </c>
      <c r="T326" s="82"/>
      <c r="U326" s="81">
        <v>1808345</v>
      </c>
      <c r="V326" s="81">
        <v>1325</v>
      </c>
      <c r="W326" s="81">
        <v>261</v>
      </c>
      <c r="X326" s="81">
        <v>17197</v>
      </c>
      <c r="Y326" s="81">
        <v>22852</v>
      </c>
      <c r="Z326" s="81">
        <v>32099</v>
      </c>
      <c r="AA326" s="81">
        <v>10360</v>
      </c>
      <c r="AB326" s="81">
        <v>51200</v>
      </c>
      <c r="AC326" s="81">
        <v>558053.49999999977</v>
      </c>
      <c r="AD326" s="81">
        <v>6.042507815066025</v>
      </c>
      <c r="AE326" s="82"/>
      <c r="AF326" s="81">
        <v>16099736.35986162</v>
      </c>
      <c r="AG326" s="81">
        <v>2632549.6919963108</v>
      </c>
      <c r="AH326" s="81">
        <v>2057862.078147749</v>
      </c>
      <c r="AI326" s="81">
        <v>114927432.26074959</v>
      </c>
      <c r="AJ326" s="81">
        <v>109936060.3263249</v>
      </c>
      <c r="AK326" s="81">
        <v>0</v>
      </c>
      <c r="AL326" s="81">
        <v>0</v>
      </c>
      <c r="AM326" s="81">
        <v>7033184.3673819685</v>
      </c>
      <c r="AN326" s="81">
        <v>0</v>
      </c>
      <c r="AO326" s="81">
        <v>0</v>
      </c>
      <c r="AP326" s="82"/>
      <c r="AQ326" s="81">
        <v>949</v>
      </c>
      <c r="AR326" s="81">
        <v>667</v>
      </c>
      <c r="AS326" s="81">
        <v>0</v>
      </c>
      <c r="AT326" s="81">
        <v>0</v>
      </c>
      <c r="AU326" s="81">
        <v>0</v>
      </c>
      <c r="AV326" s="81">
        <v>1</v>
      </c>
      <c r="AW326" s="81" t="s">
        <v>564</v>
      </c>
      <c r="AX326" s="82"/>
      <c r="AY326" s="81">
        <v>4139.7999999999993</v>
      </c>
      <c r="AZ326" s="81">
        <v>79215.10000000002</v>
      </c>
      <c r="BA326" s="81">
        <v>0</v>
      </c>
      <c r="BB326" s="81">
        <v>0</v>
      </c>
      <c r="BC326" s="81">
        <v>0</v>
      </c>
      <c r="BD326" s="81">
        <v>447.7</v>
      </c>
      <c r="BE326" s="81" t="s">
        <v>564</v>
      </c>
      <c r="BF326" s="82"/>
      <c r="BG326" s="81">
        <v>0</v>
      </c>
      <c r="BH326" s="81">
        <v>0</v>
      </c>
      <c r="BI326" s="81">
        <v>6.8639999999999999</v>
      </c>
      <c r="BJ326" s="81">
        <v>0</v>
      </c>
      <c r="BK326" s="81">
        <v>27.815000000000001</v>
      </c>
      <c r="BL326" s="81">
        <v>0</v>
      </c>
      <c r="BM326" s="82"/>
      <c r="BN326" s="81">
        <v>0</v>
      </c>
      <c r="BO326" s="81">
        <v>0</v>
      </c>
      <c r="BP326" s="81">
        <v>2</v>
      </c>
      <c r="BQ326" s="81">
        <v>0</v>
      </c>
      <c r="BR326" s="81">
        <v>6</v>
      </c>
      <c r="BS326" s="81">
        <v>0</v>
      </c>
      <c r="BT326"/>
      <c r="BU326" s="80">
        <v>34.679000000000002</v>
      </c>
      <c r="BV326" s="80">
        <v>0</v>
      </c>
      <c r="BW326" s="80">
        <v>0</v>
      </c>
      <c r="BX326" s="80">
        <v>0</v>
      </c>
      <c r="BY326" s="80">
        <v>0</v>
      </c>
      <c r="BZ326" s="80">
        <v>0</v>
      </c>
      <c r="CA326" s="80">
        <v>0</v>
      </c>
      <c r="CB326" s="80">
        <v>0</v>
      </c>
      <c r="CC326" s="80">
        <v>0</v>
      </c>
    </row>
    <row r="327" spans="1:81">
      <c r="A327" s="80" t="s">
        <v>2035</v>
      </c>
      <c r="B327" s="80">
        <v>321</v>
      </c>
      <c r="C327" s="80">
        <v>15</v>
      </c>
      <c r="D327" s="80">
        <v>19</v>
      </c>
      <c r="E327" s="80">
        <v>2018</v>
      </c>
      <c r="F327" s="80" t="s">
        <v>93</v>
      </c>
      <c r="G327" s="80" t="s">
        <v>2020</v>
      </c>
      <c r="H327" s="80" t="s">
        <v>2021</v>
      </c>
      <c r="I327" s="177"/>
      <c r="J327" s="81">
        <v>18.425509792894253</v>
      </c>
      <c r="K327" s="81">
        <v>3.1899148996665851</v>
      </c>
      <c r="L327" s="81">
        <v>11.639748609258719</v>
      </c>
      <c r="M327" s="81">
        <v>75.017253837193309</v>
      </c>
      <c r="N327" s="81">
        <v>70.24870842565818</v>
      </c>
      <c r="O327" s="81">
        <v>52.560261827722371</v>
      </c>
      <c r="P327" s="81">
        <v>48.606652277482802</v>
      </c>
      <c r="Q327" s="81">
        <v>3.1830484920473792</v>
      </c>
      <c r="R327" s="81">
        <v>3.1765767814603021</v>
      </c>
      <c r="S327" s="81">
        <v>7.3517352158310967</v>
      </c>
      <c r="T327" s="82"/>
      <c r="U327" s="81">
        <v>1637554</v>
      </c>
      <c r="V327" s="81">
        <v>1325</v>
      </c>
      <c r="W327" s="81">
        <v>261</v>
      </c>
      <c r="X327" s="81">
        <v>17197</v>
      </c>
      <c r="Y327" s="81">
        <v>22766</v>
      </c>
      <c r="Z327" s="81">
        <v>32027</v>
      </c>
      <c r="AA327" s="81">
        <v>10169</v>
      </c>
      <c r="AB327" s="81">
        <v>50222</v>
      </c>
      <c r="AC327" s="81">
        <v>551124.5</v>
      </c>
      <c r="AD327" s="81">
        <v>7.3517352158310967</v>
      </c>
      <c r="AE327" s="82"/>
      <c r="AF327" s="81">
        <v>14824717.962295361</v>
      </c>
      <c r="AG327" s="81">
        <v>2386213.8904677979</v>
      </c>
      <c r="AH327" s="81">
        <v>1904551.1900854411</v>
      </c>
      <c r="AI327" s="81">
        <v>116965700.72948641</v>
      </c>
      <c r="AJ327" s="81">
        <v>107522145.15797611</v>
      </c>
      <c r="AK327" s="81">
        <v>0</v>
      </c>
      <c r="AL327" s="81">
        <v>0</v>
      </c>
      <c r="AM327" s="81">
        <v>6913114.0821604291</v>
      </c>
      <c r="AN327" s="81">
        <v>0</v>
      </c>
      <c r="AO327" s="81">
        <v>0</v>
      </c>
      <c r="AP327" s="82"/>
      <c r="AQ327" s="81">
        <v>980</v>
      </c>
      <c r="AR327" s="81">
        <v>748</v>
      </c>
      <c r="AS327" s="81">
        <v>0</v>
      </c>
      <c r="AT327" s="81">
        <v>0</v>
      </c>
      <c r="AU327" s="81">
        <v>0</v>
      </c>
      <c r="AV327" s="81">
        <v>1</v>
      </c>
      <c r="AW327" s="81" t="s">
        <v>564</v>
      </c>
      <c r="AX327" s="82"/>
      <c r="AY327" s="81">
        <v>4313.7000000000007</v>
      </c>
      <c r="AZ327" s="81">
        <v>83576.100000000006</v>
      </c>
      <c r="BA327" s="81">
        <v>0</v>
      </c>
      <c r="BB327" s="81">
        <v>0</v>
      </c>
      <c r="BC327" s="81">
        <v>0</v>
      </c>
      <c r="BD327" s="81">
        <v>448</v>
      </c>
      <c r="BE327" s="81" t="s">
        <v>564</v>
      </c>
      <c r="BF327" s="82"/>
      <c r="BG327" s="81">
        <v>0</v>
      </c>
      <c r="BH327" s="81">
        <v>0</v>
      </c>
      <c r="BI327" s="81">
        <v>6.2489999999999997</v>
      </c>
      <c r="BJ327" s="81">
        <v>0</v>
      </c>
      <c r="BK327" s="81">
        <v>21.213999999999999</v>
      </c>
      <c r="BL327" s="81">
        <v>0</v>
      </c>
      <c r="BM327" s="82"/>
      <c r="BN327" s="81">
        <v>0</v>
      </c>
      <c r="BO327" s="81">
        <v>0</v>
      </c>
      <c r="BP327" s="81">
        <v>2</v>
      </c>
      <c r="BQ327" s="81">
        <v>0</v>
      </c>
      <c r="BR327" s="81">
        <v>4</v>
      </c>
      <c r="BS327" s="81">
        <v>0</v>
      </c>
      <c r="BT327"/>
      <c r="BU327" s="80">
        <v>27.463000000000001</v>
      </c>
      <c r="BV327" s="80">
        <v>0</v>
      </c>
      <c r="BW327" s="80">
        <v>0</v>
      </c>
      <c r="BX327" s="80">
        <v>0</v>
      </c>
      <c r="BY327" s="80">
        <v>0</v>
      </c>
      <c r="BZ327" s="80">
        <v>0</v>
      </c>
      <c r="CA327" s="80">
        <v>0</v>
      </c>
      <c r="CB327" s="80">
        <v>0</v>
      </c>
      <c r="CC327" s="80">
        <v>0</v>
      </c>
    </row>
    <row r="328" spans="1:81">
      <c r="A328" s="80" t="s">
        <v>2036</v>
      </c>
      <c r="B328" s="80">
        <v>322</v>
      </c>
      <c r="C328" s="80">
        <v>16</v>
      </c>
      <c r="D328" s="80">
        <v>19</v>
      </c>
      <c r="E328" s="80">
        <v>2019</v>
      </c>
      <c r="F328" s="80" t="s">
        <v>73</v>
      </c>
      <c r="G328" s="80" t="s">
        <v>2020</v>
      </c>
      <c r="H328" s="80" t="s">
        <v>2021</v>
      </c>
      <c r="I328" s="177"/>
      <c r="J328" s="81">
        <v>17.172812236572433</v>
      </c>
      <c r="K328" s="81">
        <v>2.9740935957909214</v>
      </c>
      <c r="L328" s="81">
        <v>11.722487250542866</v>
      </c>
      <c r="M328" s="81">
        <v>66.886621664152145</v>
      </c>
      <c r="N328" s="81">
        <v>65.322516448932788</v>
      </c>
      <c r="O328" s="81">
        <v>50.764411361279926</v>
      </c>
      <c r="P328" s="81">
        <v>47.465803577007293</v>
      </c>
      <c r="Q328" s="81">
        <v>3.041934799145424</v>
      </c>
      <c r="R328" s="81">
        <v>3.0346178233959722</v>
      </c>
      <c r="S328" s="81">
        <v>6.9303470314497249</v>
      </c>
      <c r="T328" s="82"/>
      <c r="U328" s="81">
        <v>1501931</v>
      </c>
      <c r="V328" s="81">
        <v>1325</v>
      </c>
      <c r="W328" s="81">
        <v>261</v>
      </c>
      <c r="X328" s="81">
        <v>17197</v>
      </c>
      <c r="Y328" s="81">
        <v>22804</v>
      </c>
      <c r="Z328" s="81">
        <v>31782</v>
      </c>
      <c r="AA328" s="81">
        <v>9856</v>
      </c>
      <c r="AB328" s="81">
        <v>49295</v>
      </c>
      <c r="AC328" s="81">
        <v>535118.5</v>
      </c>
      <c r="AD328" s="81">
        <v>6.9303470314497249</v>
      </c>
      <c r="AE328" s="82"/>
      <c r="AF328" s="81">
        <v>14419354.31101549</v>
      </c>
      <c r="AG328" s="81">
        <v>2343933.419500716</v>
      </c>
      <c r="AH328" s="81">
        <v>2094736.1292046451</v>
      </c>
      <c r="AI328" s="81">
        <v>112228411.9042508</v>
      </c>
      <c r="AJ328" s="81">
        <v>96623305.326177433</v>
      </c>
      <c r="AK328" s="81">
        <v>0</v>
      </c>
      <c r="AL328" s="81">
        <v>0</v>
      </c>
      <c r="AM328" s="81">
        <v>6713607.9074386824</v>
      </c>
      <c r="AN328" s="81">
        <v>0</v>
      </c>
      <c r="AO328" s="81">
        <v>0</v>
      </c>
      <c r="AP328" s="82"/>
      <c r="AQ328" s="81">
        <v>1037</v>
      </c>
      <c r="AR328" s="81">
        <v>809</v>
      </c>
      <c r="AS328" s="81">
        <v>0</v>
      </c>
      <c r="AT328" s="81">
        <v>0</v>
      </c>
      <c r="AU328" s="81">
        <v>0</v>
      </c>
      <c r="AV328" s="81">
        <v>1</v>
      </c>
      <c r="AW328" s="81" t="s">
        <v>564</v>
      </c>
      <c r="AX328" s="82"/>
      <c r="AY328" s="81">
        <v>4627.6000000000004</v>
      </c>
      <c r="AZ328" s="81">
        <v>90935.300000000047</v>
      </c>
      <c r="BA328" s="81">
        <v>0</v>
      </c>
      <c r="BB328" s="81">
        <v>0</v>
      </c>
      <c r="BC328" s="81">
        <v>0</v>
      </c>
      <c r="BD328" s="81">
        <v>447.7</v>
      </c>
      <c r="BE328" s="81" t="s">
        <v>564</v>
      </c>
      <c r="BF328" s="82"/>
      <c r="BG328" s="81">
        <v>0</v>
      </c>
      <c r="BH328" s="81">
        <v>0</v>
      </c>
      <c r="BI328" s="81">
        <v>3.258</v>
      </c>
      <c r="BJ328" s="81">
        <v>0</v>
      </c>
      <c r="BK328" s="81">
        <v>18.983999999999998</v>
      </c>
      <c r="BL328" s="81">
        <v>0</v>
      </c>
      <c r="BM328" s="82"/>
      <c r="BN328" s="81">
        <v>0</v>
      </c>
      <c r="BO328" s="81">
        <v>0</v>
      </c>
      <c r="BP328" s="81">
        <v>1</v>
      </c>
      <c r="BQ328" s="81">
        <v>0</v>
      </c>
      <c r="BR328" s="81">
        <v>4</v>
      </c>
      <c r="BS328" s="81">
        <v>0</v>
      </c>
      <c r="BT328"/>
      <c r="BU328" s="80">
        <v>22.242000000000001</v>
      </c>
      <c r="BV328" s="80">
        <v>0</v>
      </c>
      <c r="BW328" s="80">
        <v>0</v>
      </c>
      <c r="BX328" s="80">
        <v>0</v>
      </c>
      <c r="BY328" s="80">
        <v>0</v>
      </c>
      <c r="BZ328" s="80">
        <v>0</v>
      </c>
      <c r="CA328" s="80">
        <v>0</v>
      </c>
      <c r="CB328" s="80">
        <v>0</v>
      </c>
      <c r="CC328" s="80">
        <v>0</v>
      </c>
    </row>
    <row r="329" spans="1:81">
      <c r="A329" s="80" t="s">
        <v>2037</v>
      </c>
      <c r="B329" s="80">
        <v>323</v>
      </c>
      <c r="C329" s="80">
        <v>17</v>
      </c>
      <c r="D329" s="80">
        <v>19</v>
      </c>
      <c r="E329" s="80">
        <v>2020</v>
      </c>
      <c r="F329" s="80" t="s">
        <v>218</v>
      </c>
      <c r="G329" s="174" t="s">
        <v>2020</v>
      </c>
      <c r="H329" s="80" t="s">
        <v>2021</v>
      </c>
      <c r="I329" s="177"/>
      <c r="J329" s="81">
        <v>15.170522476862169</v>
      </c>
      <c r="K329" s="81">
        <v>2.9388896804932494</v>
      </c>
      <c r="L329" s="81">
        <v>14.63257282595405</v>
      </c>
      <c r="M329" s="81">
        <v>54.051741170658708</v>
      </c>
      <c r="N329" s="81">
        <v>64.820182756120943</v>
      </c>
      <c r="O329" s="81">
        <v>44.307476094053875</v>
      </c>
      <c r="P329" s="81">
        <v>43.878169083822627</v>
      </c>
      <c r="Q329" s="81">
        <v>2.8520485837948195</v>
      </c>
      <c r="R329" s="81">
        <v>2.4421836507368249</v>
      </c>
      <c r="S329" s="81">
        <v>6.9540286318467857</v>
      </c>
      <c r="T329" s="82"/>
      <c r="U329" s="81">
        <v>1352006</v>
      </c>
      <c r="V329" s="81">
        <v>1246</v>
      </c>
      <c r="W329" s="81">
        <v>347</v>
      </c>
      <c r="X329" s="81">
        <v>15417</v>
      </c>
      <c r="Y329" s="81">
        <v>22777</v>
      </c>
      <c r="Z329" s="81">
        <v>31661</v>
      </c>
      <c r="AA329" s="81">
        <v>9899</v>
      </c>
      <c r="AB329" s="81">
        <v>48370</v>
      </c>
      <c r="AC329" s="81">
        <v>432896.49999999994</v>
      </c>
      <c r="AD329" s="81">
        <v>6.9540286318467857</v>
      </c>
      <c r="AE329" s="82"/>
      <c r="AF329" s="81">
        <v>13207239.5399772</v>
      </c>
      <c r="AG329" s="81">
        <v>2257791.5921976813</v>
      </c>
      <c r="AH329" s="81">
        <v>2727050.4656392336</v>
      </c>
      <c r="AI329" s="81">
        <v>97190805.213522673</v>
      </c>
      <c r="AJ329" s="81">
        <v>110946919.35666867</v>
      </c>
      <c r="AK329" s="81"/>
      <c r="AL329" s="81"/>
      <c r="AM329" s="81">
        <v>6312822.4019086165</v>
      </c>
      <c r="AN329" s="81"/>
      <c r="AO329" s="81"/>
      <c r="AP329" s="82"/>
      <c r="AQ329" s="81">
        <v>1068</v>
      </c>
      <c r="AR329" s="81">
        <v>878</v>
      </c>
      <c r="AS329" s="81">
        <v>0</v>
      </c>
      <c r="AT329" s="81">
        <v>0</v>
      </c>
      <c r="AU329" s="81">
        <v>0</v>
      </c>
      <c r="AV329" s="81">
        <v>1</v>
      </c>
      <c r="AW329" s="81">
        <v>0</v>
      </c>
      <c r="AX329" s="82"/>
      <c r="AY329" s="81">
        <v>4808.2000000000007</v>
      </c>
      <c r="AZ329" s="81">
        <v>111063.2</v>
      </c>
      <c r="BA329" s="81">
        <v>0</v>
      </c>
      <c r="BB329" s="81">
        <v>0</v>
      </c>
      <c r="BC329" s="81">
        <v>0</v>
      </c>
      <c r="BD329" s="81">
        <v>447.7</v>
      </c>
      <c r="BE329" s="81">
        <v>0</v>
      </c>
      <c r="BF329" s="82"/>
      <c r="BG329" s="81">
        <v>0</v>
      </c>
      <c r="BH329" s="81">
        <v>0</v>
      </c>
      <c r="BI329" s="81">
        <v>2.7919999999999998</v>
      </c>
      <c r="BJ329" s="81">
        <v>0</v>
      </c>
      <c r="BK329" s="81">
        <v>13.172000000000001</v>
      </c>
      <c r="BL329" s="81">
        <v>0</v>
      </c>
      <c r="BM329" s="82"/>
      <c r="BN329" s="81">
        <v>0</v>
      </c>
      <c r="BO329" s="81">
        <v>0</v>
      </c>
      <c r="BP329" s="81">
        <v>1</v>
      </c>
      <c r="BQ329" s="81">
        <v>0</v>
      </c>
      <c r="BR329" s="81">
        <v>3</v>
      </c>
      <c r="BS329" s="81">
        <v>0</v>
      </c>
      <c r="BT329"/>
      <c r="BU329" s="80">
        <v>15.964</v>
      </c>
      <c r="BV329" s="80">
        <v>0</v>
      </c>
      <c r="BW329" s="80">
        <v>0</v>
      </c>
      <c r="BX329" s="80">
        <v>0</v>
      </c>
      <c r="BY329" s="80">
        <v>0</v>
      </c>
      <c r="BZ329" s="80">
        <v>0</v>
      </c>
      <c r="CA329" s="80">
        <v>0</v>
      </c>
      <c r="CB329" s="80">
        <v>0</v>
      </c>
      <c r="CC329" s="80">
        <v>0</v>
      </c>
    </row>
    <row r="330" spans="1:81">
      <c r="A330" s="80" t="s">
        <v>2038</v>
      </c>
      <c r="B330" s="80">
        <v>323</v>
      </c>
      <c r="C330" s="80">
        <v>18</v>
      </c>
      <c r="D330" s="80">
        <v>19</v>
      </c>
      <c r="E330" s="80">
        <v>2021</v>
      </c>
      <c r="F330" s="80" t="s">
        <v>75</v>
      </c>
      <c r="G330" s="174" t="s">
        <v>2020</v>
      </c>
      <c r="H330" s="80" t="s">
        <v>2021</v>
      </c>
      <c r="I330" s="177"/>
      <c r="J330" s="81">
        <v>18.793852580480312</v>
      </c>
      <c r="K330" s="81">
        <v>3.2211072726952397</v>
      </c>
      <c r="L330" s="81">
        <v>13.996995306124211</v>
      </c>
      <c r="M330" s="81">
        <v>61.715150370715953</v>
      </c>
      <c r="N330" s="81">
        <v>62.603400309698955</v>
      </c>
      <c r="O330" s="81">
        <v>42.430756153796203</v>
      </c>
      <c r="P330" s="81">
        <v>44.630221281773863</v>
      </c>
      <c r="Q330" s="81">
        <v>2.8207569664641676</v>
      </c>
      <c r="R330" s="81">
        <v>2.4931505036838364</v>
      </c>
      <c r="S330" s="81">
        <v>6.7285023759646672</v>
      </c>
      <c r="T330" s="82"/>
      <c r="U330" s="81">
        <v>1652540</v>
      </c>
      <c r="V330" s="81">
        <v>1246</v>
      </c>
      <c r="W330" s="81">
        <v>347</v>
      </c>
      <c r="X330" s="81">
        <v>15417</v>
      </c>
      <c r="Y330" s="81">
        <v>22599</v>
      </c>
      <c r="Z330" s="81">
        <v>31220</v>
      </c>
      <c r="AA330" s="81">
        <v>9819</v>
      </c>
      <c r="AB330" s="81">
        <v>47272</v>
      </c>
      <c r="AC330" s="81">
        <v>428347.5</v>
      </c>
      <c r="AD330" s="81">
        <v>6.7285023759646672</v>
      </c>
      <c r="AE330" s="82"/>
      <c r="AF330" s="81">
        <v>16406091.886374505</v>
      </c>
      <c r="AG330" s="81">
        <v>2392725.3477021158</v>
      </c>
      <c r="AH330" s="81">
        <v>2491456.4065380348</v>
      </c>
      <c r="AI330" s="81">
        <v>103504503.79336543</v>
      </c>
      <c r="AJ330" s="81">
        <v>101825341.89369112</v>
      </c>
      <c r="AK330" s="81">
        <v>0</v>
      </c>
      <c r="AL330" s="81">
        <v>0</v>
      </c>
      <c r="AM330" s="81">
        <v>6205106.50445046</v>
      </c>
      <c r="AN330" s="81">
        <v>0</v>
      </c>
      <c r="AO330" s="81">
        <v>0</v>
      </c>
      <c r="AP330" s="82"/>
      <c r="AQ330" s="81">
        <v>1098</v>
      </c>
      <c r="AR330" s="81">
        <v>950</v>
      </c>
      <c r="AS330" s="81">
        <v>0</v>
      </c>
      <c r="AT330" s="81">
        <v>0</v>
      </c>
      <c r="AU330" s="81">
        <v>0</v>
      </c>
      <c r="AV330" s="81">
        <v>1</v>
      </c>
      <c r="AW330" s="81"/>
      <c r="AX330" s="82"/>
      <c r="AY330" s="81">
        <v>4978.300000000002</v>
      </c>
      <c r="AZ330" s="81">
        <v>122549.6</v>
      </c>
      <c r="BA330" s="81">
        <v>0</v>
      </c>
      <c r="BB330" s="81">
        <v>0</v>
      </c>
      <c r="BC330" s="81">
        <v>0</v>
      </c>
      <c r="BD330" s="81">
        <v>447.7</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2039</v>
      </c>
      <c r="B331" s="80">
        <v>323</v>
      </c>
      <c r="C331" s="80">
        <v>19</v>
      </c>
      <c r="D331" s="80">
        <v>19</v>
      </c>
      <c r="E331" s="80">
        <v>2022</v>
      </c>
      <c r="F331" s="80" t="s">
        <v>568</v>
      </c>
      <c r="G331" s="80" t="s">
        <v>2020</v>
      </c>
      <c r="H331" s="80" t="s">
        <v>2021</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1136</v>
      </c>
      <c r="AR331" s="81">
        <v>979</v>
      </c>
      <c r="AS331" s="81">
        <v>0</v>
      </c>
      <c r="AT331" s="81">
        <v>0</v>
      </c>
      <c r="AU331" s="81">
        <v>0</v>
      </c>
      <c r="AV331" s="81">
        <v>1</v>
      </c>
      <c r="AW331" s="81"/>
      <c r="AX331" s="82"/>
      <c r="AY331" s="81">
        <v>5204.0000000000018</v>
      </c>
      <c r="AZ331" s="81">
        <v>130625.99999999999</v>
      </c>
      <c r="BA331" s="81">
        <v>0</v>
      </c>
      <c r="BB331" s="81">
        <v>0</v>
      </c>
      <c r="BC331" s="81">
        <v>0</v>
      </c>
      <c r="BD331" s="81">
        <v>447.7</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2040</v>
      </c>
      <c r="B332" s="80">
        <v>460</v>
      </c>
      <c r="C332" s="80">
        <v>1</v>
      </c>
      <c r="D332" s="80">
        <v>28</v>
      </c>
      <c r="E332" s="80">
        <v>1990</v>
      </c>
      <c r="F332" s="80" t="s">
        <v>562</v>
      </c>
      <c r="G332" s="80" t="s">
        <v>2041</v>
      </c>
      <c r="H332" s="80" t="s">
        <v>2042</v>
      </c>
      <c r="I332" s="177"/>
      <c r="J332" s="81">
        <v>65.338199496513099</v>
      </c>
      <c r="K332" s="81">
        <v>7.9792385807516677</v>
      </c>
      <c r="L332" s="81">
        <v>12.140316913999769</v>
      </c>
      <c r="M332" s="81">
        <v>27.778146342002803</v>
      </c>
      <c r="N332" s="81">
        <v>49.341702946212131</v>
      </c>
      <c r="O332" s="81">
        <v>41.737203831533314</v>
      </c>
      <c r="P332" s="81">
        <v>60.396746267573512</v>
      </c>
      <c r="Q332" s="81">
        <v>2.8454227422354985</v>
      </c>
      <c r="R332" s="81">
        <v>0</v>
      </c>
      <c r="S332" s="81">
        <v>2.4611157701479307</v>
      </c>
      <c r="T332" s="82"/>
      <c r="U332" s="81">
        <v>16956550</v>
      </c>
      <c r="V332" s="81">
        <v>2347</v>
      </c>
      <c r="W332" s="81">
        <v>164</v>
      </c>
      <c r="X332" s="81">
        <v>10199</v>
      </c>
      <c r="Y332" s="81">
        <v>14501</v>
      </c>
      <c r="Z332" s="81">
        <v>17167</v>
      </c>
      <c r="AA332" s="81">
        <v>14665</v>
      </c>
      <c r="AB332" s="81">
        <v>46200</v>
      </c>
      <c r="AC332" s="81">
        <v>0</v>
      </c>
      <c r="AD332" s="81">
        <v>2.4611157701479307</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2043</v>
      </c>
      <c r="B333" s="80">
        <v>461</v>
      </c>
      <c r="C333" s="80">
        <v>2</v>
      </c>
      <c r="D333" s="80">
        <v>28</v>
      </c>
      <c r="E333" s="80">
        <v>2005</v>
      </c>
      <c r="F333" s="80" t="s">
        <v>565</v>
      </c>
      <c r="G333" s="80" t="s">
        <v>2041</v>
      </c>
      <c r="H333" s="80" t="s">
        <v>2042</v>
      </c>
      <c r="I333" s="177"/>
      <c r="J333" s="81">
        <v>81.690703602207847</v>
      </c>
      <c r="K333" s="81">
        <v>4.9382538765044535</v>
      </c>
      <c r="L333" s="81">
        <v>24.048603099612375</v>
      </c>
      <c r="M333" s="81">
        <v>52.69850980906552</v>
      </c>
      <c r="N333" s="81">
        <v>71.786180249273627</v>
      </c>
      <c r="O333" s="81">
        <v>62.000219802052236</v>
      </c>
      <c r="P333" s="81">
        <v>74.801369682009039</v>
      </c>
      <c r="Q333" s="81">
        <v>2.9536936430689051</v>
      </c>
      <c r="R333" s="81">
        <v>0</v>
      </c>
      <c r="S333" s="81">
        <v>3.4665602857042979</v>
      </c>
      <c r="T333" s="82"/>
      <c r="U333" s="81">
        <v>18647428</v>
      </c>
      <c r="V333" s="81">
        <v>2036</v>
      </c>
      <c r="W333" s="81">
        <v>326</v>
      </c>
      <c r="X333" s="81">
        <v>10612</v>
      </c>
      <c r="Y333" s="81">
        <v>19269</v>
      </c>
      <c r="Z333" s="81">
        <v>29510</v>
      </c>
      <c r="AA333" s="81">
        <v>14875</v>
      </c>
      <c r="AB333" s="81">
        <v>50135</v>
      </c>
      <c r="AC333" s="81">
        <v>0</v>
      </c>
      <c r="AD333" s="81">
        <v>3.4665602857042979</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2044</v>
      </c>
      <c r="B334" s="80">
        <v>462</v>
      </c>
      <c r="C334" s="80">
        <v>3</v>
      </c>
      <c r="D334" s="80">
        <v>28</v>
      </c>
      <c r="E334" s="80">
        <v>2006</v>
      </c>
      <c r="F334" s="80" t="s">
        <v>566</v>
      </c>
      <c r="G334" s="80" t="s">
        <v>2041</v>
      </c>
      <c r="H334" s="80" t="s">
        <v>2042</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2045</v>
      </c>
      <c r="B335" s="80">
        <v>463</v>
      </c>
      <c r="C335" s="80">
        <v>4</v>
      </c>
      <c r="D335" s="80">
        <v>28</v>
      </c>
      <c r="E335" s="80">
        <v>2007</v>
      </c>
      <c r="F335" s="80" t="s">
        <v>567</v>
      </c>
      <c r="G335" s="80" t="s">
        <v>2041</v>
      </c>
      <c r="H335" s="80" t="s">
        <v>2042</v>
      </c>
      <c r="I335" s="177"/>
      <c r="J335" s="81">
        <v>116.54292623891041</v>
      </c>
      <c r="K335" s="81">
        <v>4.9868239007439232</v>
      </c>
      <c r="L335" s="81">
        <v>19.735746961293678</v>
      </c>
      <c r="M335" s="81">
        <v>51.78182758951337</v>
      </c>
      <c r="N335" s="81">
        <v>76.077224792829156</v>
      </c>
      <c r="O335" s="81">
        <v>60.061689051092173</v>
      </c>
      <c r="P335" s="81">
        <v>74.805139160770651</v>
      </c>
      <c r="Q335" s="81">
        <v>3.0792474881001262</v>
      </c>
      <c r="R335" s="81">
        <v>0</v>
      </c>
      <c r="S335" s="81">
        <v>6.1113708011677108</v>
      </c>
      <c r="T335" s="82"/>
      <c r="U335" s="81">
        <v>23488213</v>
      </c>
      <c r="V335" s="81">
        <v>1787</v>
      </c>
      <c r="W335" s="81">
        <v>297</v>
      </c>
      <c r="X335" s="81">
        <v>12685</v>
      </c>
      <c r="Y335" s="81">
        <v>19611</v>
      </c>
      <c r="Z335" s="81">
        <v>29718</v>
      </c>
      <c r="AA335" s="81">
        <v>14649</v>
      </c>
      <c r="AB335" s="81">
        <v>49502</v>
      </c>
      <c r="AC335" s="81">
        <v>0</v>
      </c>
      <c r="AD335" s="81">
        <v>6.1113708011677108</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2046</v>
      </c>
      <c r="B336" s="80">
        <v>464</v>
      </c>
      <c r="C336" s="80">
        <v>5</v>
      </c>
      <c r="D336" s="80">
        <v>28</v>
      </c>
      <c r="E336" s="80">
        <v>2008</v>
      </c>
      <c r="F336" s="80" t="s">
        <v>84</v>
      </c>
      <c r="G336" s="80" t="s">
        <v>2041</v>
      </c>
      <c r="H336" s="80" t="s">
        <v>2042</v>
      </c>
      <c r="I336" s="177"/>
      <c r="J336" s="81">
        <v>105.58357436746033</v>
      </c>
      <c r="K336" s="81">
        <v>3.8174542881699955</v>
      </c>
      <c r="L336" s="81">
        <v>17.477403282899445</v>
      </c>
      <c r="M336" s="81">
        <v>62.326328509611784</v>
      </c>
      <c r="N336" s="81">
        <v>74.080250440693632</v>
      </c>
      <c r="O336" s="81">
        <v>58.532765649381908</v>
      </c>
      <c r="P336" s="81">
        <v>73.505925364484753</v>
      </c>
      <c r="Q336" s="81">
        <v>3.0181449983361408</v>
      </c>
      <c r="R336" s="81">
        <v>0</v>
      </c>
      <c r="S336" s="81">
        <v>5.4448030286097522</v>
      </c>
      <c r="T336" s="82"/>
      <c r="U336" s="81">
        <v>23401040</v>
      </c>
      <c r="V336" s="81">
        <v>1787</v>
      </c>
      <c r="W336" s="81">
        <v>297</v>
      </c>
      <c r="X336" s="81">
        <v>12685</v>
      </c>
      <c r="Y336" s="81">
        <v>19808</v>
      </c>
      <c r="Z336" s="81">
        <v>29978</v>
      </c>
      <c r="AA336" s="81">
        <v>14411</v>
      </c>
      <c r="AB336" s="81">
        <v>49317</v>
      </c>
      <c r="AC336" s="81">
        <v>0</v>
      </c>
      <c r="AD336" s="81">
        <v>5.4448030286097522</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2047</v>
      </c>
      <c r="B337" s="80">
        <v>465</v>
      </c>
      <c r="C337" s="80">
        <v>6</v>
      </c>
      <c r="D337" s="80">
        <v>28</v>
      </c>
      <c r="E337" s="80">
        <v>2009</v>
      </c>
      <c r="F337" s="80" t="s">
        <v>85</v>
      </c>
      <c r="G337" s="80" t="s">
        <v>2041</v>
      </c>
      <c r="H337" s="80" t="s">
        <v>2042</v>
      </c>
      <c r="I337" s="177"/>
      <c r="J337" s="81">
        <v>107.29977541842074</v>
      </c>
      <c r="K337" s="81">
        <v>3.6239633237218634</v>
      </c>
      <c r="L337" s="81">
        <v>20.354317942833042</v>
      </c>
      <c r="M337" s="81">
        <v>69.238379667894449</v>
      </c>
      <c r="N337" s="81">
        <v>67.276432513636138</v>
      </c>
      <c r="O337" s="81">
        <v>59.971385269265312</v>
      </c>
      <c r="P337" s="81">
        <v>71.148302498386883</v>
      </c>
      <c r="Q337" s="81">
        <v>2.8683306069786783</v>
      </c>
      <c r="R337" s="81">
        <v>0</v>
      </c>
      <c r="S337" s="81">
        <v>7.086010716489632</v>
      </c>
      <c r="T337" s="82"/>
      <c r="U337" s="81">
        <v>17793767</v>
      </c>
      <c r="V337" s="81">
        <v>1685</v>
      </c>
      <c r="W337" s="81">
        <v>591</v>
      </c>
      <c r="X337" s="81">
        <v>14654</v>
      </c>
      <c r="Y337" s="81">
        <v>19972</v>
      </c>
      <c r="Z337" s="81">
        <v>30317</v>
      </c>
      <c r="AA337" s="81">
        <v>14320</v>
      </c>
      <c r="AB337" s="81">
        <v>49201</v>
      </c>
      <c r="AC337" s="81">
        <v>0</v>
      </c>
      <c r="AD337" s="81">
        <v>7.086010716489632</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63.921999999999997</v>
      </c>
      <c r="BJ337" s="81">
        <v>0</v>
      </c>
      <c r="BK337" s="81">
        <v>29.869999999999997</v>
      </c>
      <c r="BL337" s="81">
        <v>0</v>
      </c>
      <c r="BM337" s="82"/>
      <c r="BN337" s="81">
        <v>0</v>
      </c>
      <c r="BO337" s="81">
        <v>0</v>
      </c>
      <c r="BP337" s="81">
        <v>7</v>
      </c>
      <c r="BQ337" s="81">
        <v>0</v>
      </c>
      <c r="BR337" s="81">
        <v>2</v>
      </c>
      <c r="BS337" s="81">
        <v>0</v>
      </c>
      <c r="BT337"/>
      <c r="BU337" s="80"/>
      <c r="BV337" s="80"/>
      <c r="BW337" s="80"/>
      <c r="BX337" s="80"/>
      <c r="BY337" s="80"/>
      <c r="BZ337" s="80"/>
      <c r="CA337" s="80"/>
      <c r="CB337" s="80"/>
      <c r="CC337" s="80"/>
    </row>
    <row r="338" spans="1:81">
      <c r="A338" s="80" t="s">
        <v>2048</v>
      </c>
      <c r="B338" s="80">
        <v>466</v>
      </c>
      <c r="C338" s="80">
        <v>7</v>
      </c>
      <c r="D338" s="80">
        <v>28</v>
      </c>
      <c r="E338" s="80">
        <v>2010</v>
      </c>
      <c r="F338" s="80" t="s">
        <v>86</v>
      </c>
      <c r="G338" s="80" t="s">
        <v>2041</v>
      </c>
      <c r="H338" s="80" t="s">
        <v>2042</v>
      </c>
      <c r="I338" s="177"/>
      <c r="J338" s="81">
        <v>86.828909255717932</v>
      </c>
      <c r="K338" s="81">
        <v>3.8027610707037196</v>
      </c>
      <c r="L338" s="81">
        <v>19.172852742203254</v>
      </c>
      <c r="M338" s="81">
        <v>71.695221540747767</v>
      </c>
      <c r="N338" s="81">
        <v>66.106635933432855</v>
      </c>
      <c r="O338" s="81">
        <v>60.133084943316149</v>
      </c>
      <c r="P338" s="81">
        <v>72.374450088274031</v>
      </c>
      <c r="Q338" s="81">
        <v>2.9850554056802174</v>
      </c>
      <c r="R338" s="81">
        <v>0</v>
      </c>
      <c r="S338" s="81">
        <v>5.6419193305940416</v>
      </c>
      <c r="T338" s="82"/>
      <c r="U338" s="81">
        <v>17022909</v>
      </c>
      <c r="V338" s="81">
        <v>1685</v>
      </c>
      <c r="W338" s="81">
        <v>591</v>
      </c>
      <c r="X338" s="81">
        <v>14654</v>
      </c>
      <c r="Y338" s="81">
        <v>20167</v>
      </c>
      <c r="Z338" s="81">
        <v>30540</v>
      </c>
      <c r="AA338" s="81">
        <v>14203</v>
      </c>
      <c r="AB338" s="81">
        <v>49063</v>
      </c>
      <c r="AC338" s="81">
        <v>0</v>
      </c>
      <c r="AD338" s="81">
        <v>5.6419193305940416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105.393</v>
      </c>
      <c r="BJ338" s="81">
        <v>0</v>
      </c>
      <c r="BK338" s="81">
        <v>5.6689999999999996</v>
      </c>
      <c r="BL338" s="81">
        <v>0</v>
      </c>
      <c r="BM338" s="82"/>
      <c r="BN338" s="81">
        <v>0</v>
      </c>
      <c r="BO338" s="81">
        <v>0</v>
      </c>
      <c r="BP338" s="81">
        <v>10</v>
      </c>
      <c r="BQ338" s="81">
        <v>0</v>
      </c>
      <c r="BR338" s="81">
        <v>1</v>
      </c>
      <c r="BS338" s="81">
        <v>0</v>
      </c>
      <c r="BT338"/>
      <c r="BU338" s="80">
        <v>111.062</v>
      </c>
      <c r="BV338" s="80">
        <v>0</v>
      </c>
      <c r="BW338" s="80">
        <v>0</v>
      </c>
      <c r="BX338" s="80">
        <v>0</v>
      </c>
      <c r="BY338" s="80">
        <v>0</v>
      </c>
      <c r="BZ338" s="80">
        <v>0</v>
      </c>
      <c r="CA338" s="80">
        <v>0</v>
      </c>
      <c r="CB338" s="80">
        <v>0</v>
      </c>
      <c r="CC338" s="80">
        <v>0</v>
      </c>
    </row>
    <row r="339" spans="1:81">
      <c r="A339" s="80" t="s">
        <v>2049</v>
      </c>
      <c r="B339" s="80">
        <v>467</v>
      </c>
      <c r="C339" s="80">
        <v>8</v>
      </c>
      <c r="D339" s="80">
        <v>28</v>
      </c>
      <c r="E339" s="80">
        <v>2011</v>
      </c>
      <c r="F339" s="80" t="s">
        <v>87</v>
      </c>
      <c r="G339" s="80" t="s">
        <v>2041</v>
      </c>
      <c r="H339" s="80" t="s">
        <v>2042</v>
      </c>
      <c r="I339" s="177"/>
      <c r="J339" s="81">
        <v>74.500260023123928</v>
      </c>
      <c r="K339" s="81">
        <v>4.3905574897049746</v>
      </c>
      <c r="L339" s="81">
        <v>20.100175972979525</v>
      </c>
      <c r="M339" s="81">
        <v>81.59907998865161</v>
      </c>
      <c r="N339" s="81">
        <v>77.069620733133789</v>
      </c>
      <c r="O339" s="81">
        <v>59.239896810844705</v>
      </c>
      <c r="P339" s="81">
        <v>69.431806950665376</v>
      </c>
      <c r="Q339" s="81">
        <v>3.426315910892074</v>
      </c>
      <c r="R339" s="81">
        <v>0</v>
      </c>
      <c r="S339" s="81">
        <v>3.9501319922105482</v>
      </c>
      <c r="T339" s="82"/>
      <c r="U339" s="81">
        <v>15819789</v>
      </c>
      <c r="V339" s="81">
        <v>1685</v>
      </c>
      <c r="W339" s="81">
        <v>591</v>
      </c>
      <c r="X339" s="81">
        <v>14654</v>
      </c>
      <c r="Y339" s="81">
        <v>20313</v>
      </c>
      <c r="Z339" s="81">
        <v>30740</v>
      </c>
      <c r="AA339" s="81">
        <v>14031</v>
      </c>
      <c r="AB339" s="81">
        <v>48823</v>
      </c>
      <c r="AC339" s="81">
        <v>0</v>
      </c>
      <c r="AD339" s="81">
        <v>3.9501319922105482</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100.84</v>
      </c>
      <c r="BJ339" s="81">
        <v>0</v>
      </c>
      <c r="BK339" s="81">
        <v>5.367</v>
      </c>
      <c r="BL339" s="81">
        <v>0</v>
      </c>
      <c r="BM339" s="82"/>
      <c r="BN339" s="81">
        <v>0</v>
      </c>
      <c r="BO339" s="81">
        <v>0</v>
      </c>
      <c r="BP339" s="81">
        <v>8</v>
      </c>
      <c r="BQ339" s="81">
        <v>0</v>
      </c>
      <c r="BR339" s="81">
        <v>1</v>
      </c>
      <c r="BS339" s="81">
        <v>0</v>
      </c>
      <c r="BT339"/>
      <c r="BU339" s="80">
        <v>106.20699999999999</v>
      </c>
      <c r="BV339" s="80">
        <v>0</v>
      </c>
      <c r="BW339" s="80">
        <v>0</v>
      </c>
      <c r="BX339" s="80">
        <v>0</v>
      </c>
      <c r="BY339" s="80">
        <v>0</v>
      </c>
      <c r="BZ339" s="80">
        <v>0</v>
      </c>
      <c r="CA339" s="80">
        <v>0</v>
      </c>
      <c r="CB339" s="80">
        <v>0</v>
      </c>
      <c r="CC339" s="80">
        <v>0</v>
      </c>
    </row>
    <row r="340" spans="1:81">
      <c r="A340" s="80" t="s">
        <v>2050</v>
      </c>
      <c r="B340" s="80">
        <v>468</v>
      </c>
      <c r="C340" s="80">
        <v>9</v>
      </c>
      <c r="D340" s="80">
        <v>28</v>
      </c>
      <c r="E340" s="80">
        <v>2012</v>
      </c>
      <c r="F340" s="80" t="s">
        <v>88</v>
      </c>
      <c r="G340" s="80" t="s">
        <v>2041</v>
      </c>
      <c r="H340" s="80" t="s">
        <v>2042</v>
      </c>
      <c r="I340" s="177"/>
      <c r="J340" s="81">
        <v>112.35871978821697</v>
      </c>
      <c r="K340" s="81">
        <v>4.2034746338179678</v>
      </c>
      <c r="L340" s="81">
        <v>19.805568243098694</v>
      </c>
      <c r="M340" s="81">
        <v>80.289656511001624</v>
      </c>
      <c r="N340" s="81">
        <v>89.35879942667502</v>
      </c>
      <c r="O340" s="81">
        <v>59.624549985947702</v>
      </c>
      <c r="P340" s="81">
        <v>69.578017266593903</v>
      </c>
      <c r="Q340" s="81">
        <v>3.7313025068613803</v>
      </c>
      <c r="R340" s="81">
        <v>0</v>
      </c>
      <c r="S340" s="81">
        <v>4.4203299486260477</v>
      </c>
      <c r="T340" s="82"/>
      <c r="U340" s="81">
        <v>18776804</v>
      </c>
      <c r="V340" s="81">
        <v>1685</v>
      </c>
      <c r="W340" s="81">
        <v>591</v>
      </c>
      <c r="X340" s="81">
        <v>14654</v>
      </c>
      <c r="Y340" s="81">
        <v>20619</v>
      </c>
      <c r="Z340" s="81">
        <v>31185</v>
      </c>
      <c r="AA340" s="81">
        <v>13981</v>
      </c>
      <c r="AB340" s="81">
        <v>48937</v>
      </c>
      <c r="AC340" s="81">
        <v>0</v>
      </c>
      <c r="AD340" s="81">
        <v>4.4203299486260477</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134.93100000000001</v>
      </c>
      <c r="BJ340" s="81">
        <v>0</v>
      </c>
      <c r="BK340" s="81">
        <v>5.99</v>
      </c>
      <c r="BL340" s="81">
        <v>0</v>
      </c>
      <c r="BM340" s="82"/>
      <c r="BN340" s="81">
        <v>0</v>
      </c>
      <c r="BO340" s="81">
        <v>0</v>
      </c>
      <c r="BP340" s="81">
        <v>11</v>
      </c>
      <c r="BQ340" s="81">
        <v>0</v>
      </c>
      <c r="BR340" s="81">
        <v>1</v>
      </c>
      <c r="BS340" s="81">
        <v>0</v>
      </c>
      <c r="BT340"/>
      <c r="BU340" s="80">
        <v>140.92099999999999</v>
      </c>
      <c r="BV340" s="80">
        <v>0</v>
      </c>
      <c r="BW340" s="80">
        <v>0</v>
      </c>
      <c r="BX340" s="80">
        <v>0</v>
      </c>
      <c r="BY340" s="80">
        <v>0</v>
      </c>
      <c r="BZ340" s="80">
        <v>0</v>
      </c>
      <c r="CA340" s="80">
        <v>0</v>
      </c>
      <c r="CB340" s="80">
        <v>0</v>
      </c>
      <c r="CC340" s="80">
        <v>0</v>
      </c>
    </row>
    <row r="341" spans="1:81">
      <c r="A341" s="80" t="s">
        <v>2051</v>
      </c>
      <c r="B341" s="80">
        <v>469</v>
      </c>
      <c r="C341" s="80">
        <v>10</v>
      </c>
      <c r="D341" s="80">
        <v>28</v>
      </c>
      <c r="E341" s="80">
        <v>2013</v>
      </c>
      <c r="F341" s="80" t="s">
        <v>89</v>
      </c>
      <c r="G341" s="80" t="s">
        <v>2041</v>
      </c>
      <c r="H341" s="80" t="s">
        <v>2042</v>
      </c>
      <c r="I341" s="177"/>
      <c r="J341" s="81">
        <v>136.16882063661811</v>
      </c>
      <c r="K341" s="81">
        <v>4.1160516566793328</v>
      </c>
      <c r="L341" s="81">
        <v>16.25701455200754</v>
      </c>
      <c r="M341" s="81">
        <v>83.022443847199639</v>
      </c>
      <c r="N341" s="81">
        <v>82.333479323467117</v>
      </c>
      <c r="O341" s="81">
        <v>58.101139930041022</v>
      </c>
      <c r="P341" s="81">
        <v>70.214832028784869</v>
      </c>
      <c r="Q341" s="81">
        <v>3.7796246957224588</v>
      </c>
      <c r="R341" s="81">
        <v>0</v>
      </c>
      <c r="S341" s="81">
        <v>4.1469115021369456</v>
      </c>
      <c r="T341" s="82"/>
      <c r="U341" s="81">
        <v>19656697</v>
      </c>
      <c r="V341" s="81">
        <v>1685</v>
      </c>
      <c r="W341" s="81">
        <v>591</v>
      </c>
      <c r="X341" s="81">
        <v>14654</v>
      </c>
      <c r="Y341" s="81">
        <v>20743</v>
      </c>
      <c r="Z341" s="81">
        <v>31745</v>
      </c>
      <c r="AA341" s="81">
        <v>14056</v>
      </c>
      <c r="AB341" s="81">
        <v>48860</v>
      </c>
      <c r="AC341" s="81">
        <v>0</v>
      </c>
      <c r="AD341" s="81">
        <v>4.1469115021369456</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116.723</v>
      </c>
      <c r="BJ341" s="81">
        <v>0</v>
      </c>
      <c r="BK341" s="81">
        <v>6.3710000000000004</v>
      </c>
      <c r="BL341" s="81">
        <v>0</v>
      </c>
      <c r="BM341" s="82"/>
      <c r="BN341" s="81">
        <v>0</v>
      </c>
      <c r="BO341" s="81">
        <v>0</v>
      </c>
      <c r="BP341" s="81">
        <v>9</v>
      </c>
      <c r="BQ341" s="81">
        <v>0</v>
      </c>
      <c r="BR341" s="81">
        <v>1</v>
      </c>
      <c r="BS341" s="81">
        <v>0</v>
      </c>
      <c r="BT341"/>
      <c r="BU341" s="80">
        <v>123.09399999999999</v>
      </c>
      <c r="BV341" s="80">
        <v>0</v>
      </c>
      <c r="BW341" s="80">
        <v>0</v>
      </c>
      <c r="BX341" s="80">
        <v>0</v>
      </c>
      <c r="BY341" s="80">
        <v>0</v>
      </c>
      <c r="BZ341" s="80">
        <v>0</v>
      </c>
      <c r="CA341" s="80">
        <v>0</v>
      </c>
      <c r="CB341" s="80">
        <v>0</v>
      </c>
      <c r="CC341" s="80">
        <v>0</v>
      </c>
    </row>
    <row r="342" spans="1:81">
      <c r="A342" s="80" t="s">
        <v>2052</v>
      </c>
      <c r="B342" s="80">
        <v>470</v>
      </c>
      <c r="C342" s="80">
        <v>11</v>
      </c>
      <c r="D342" s="80">
        <v>28</v>
      </c>
      <c r="E342" s="80">
        <v>2014</v>
      </c>
      <c r="F342" s="80" t="s">
        <v>90</v>
      </c>
      <c r="G342" s="80" t="s">
        <v>2041</v>
      </c>
      <c r="H342" s="80" t="s">
        <v>2042</v>
      </c>
      <c r="I342" s="177"/>
      <c r="J342" s="81">
        <v>106.42495990919255</v>
      </c>
      <c r="K342" s="81">
        <v>3.5764649166281965</v>
      </c>
      <c r="L342" s="81">
        <v>22.356078614209217</v>
      </c>
      <c r="M342" s="81">
        <v>77.356864462804964</v>
      </c>
      <c r="N342" s="81">
        <v>70.514931271564222</v>
      </c>
      <c r="O342" s="81">
        <v>55.587985008547385</v>
      </c>
      <c r="P342" s="81">
        <v>70.313894044186355</v>
      </c>
      <c r="Q342" s="81">
        <v>3.6028515484181933</v>
      </c>
      <c r="R342" s="81">
        <v>0</v>
      </c>
      <c r="S342" s="81">
        <v>5.0669919213471051</v>
      </c>
      <c r="T342" s="82"/>
      <c r="U342" s="81">
        <v>19065339</v>
      </c>
      <c r="V342" s="81">
        <v>1350</v>
      </c>
      <c r="W342" s="81">
        <v>781</v>
      </c>
      <c r="X342" s="81">
        <v>14189</v>
      </c>
      <c r="Y342" s="81">
        <v>20898</v>
      </c>
      <c r="Z342" s="81">
        <v>31988</v>
      </c>
      <c r="AA342" s="81">
        <v>14003</v>
      </c>
      <c r="AB342" s="81">
        <v>48543</v>
      </c>
      <c r="AC342" s="81">
        <v>0</v>
      </c>
      <c r="AD342" s="81">
        <v>5.0669919213471051</v>
      </c>
      <c r="AE342" s="82"/>
      <c r="AF342" s="81">
        <v>151617011.64821503</v>
      </c>
      <c r="AG342" s="81">
        <v>2901033.3009842364</v>
      </c>
      <c r="AH342" s="81">
        <v>5845045.1961206011</v>
      </c>
      <c r="AI342" s="81">
        <v>95658732.051179737</v>
      </c>
      <c r="AJ342" s="81">
        <v>93602446.690233678</v>
      </c>
      <c r="AK342" s="81">
        <v>0</v>
      </c>
      <c r="AL342" s="81">
        <v>0</v>
      </c>
      <c r="AM342" s="81">
        <v>6664228.5115158316</v>
      </c>
      <c r="AN342" s="81">
        <v>0</v>
      </c>
      <c r="AO342" s="81">
        <v>0</v>
      </c>
      <c r="AP342" s="82"/>
      <c r="AQ342" s="81">
        <v>1734</v>
      </c>
      <c r="AR342" s="81">
        <v>787</v>
      </c>
      <c r="AS342" s="81">
        <v>0</v>
      </c>
      <c r="AT342" s="81">
        <v>4</v>
      </c>
      <c r="AU342" s="81">
        <v>0</v>
      </c>
      <c r="AV342" s="81">
        <v>0</v>
      </c>
      <c r="AW342" s="81" t="s">
        <v>564</v>
      </c>
      <c r="AX342" s="82"/>
      <c r="AY342" s="81">
        <v>7360.1</v>
      </c>
      <c r="AZ342" s="81">
        <v>51398.899999999994</v>
      </c>
      <c r="BA342" s="81">
        <v>0</v>
      </c>
      <c r="BB342" s="81">
        <v>732</v>
      </c>
      <c r="BC342" s="81">
        <v>0</v>
      </c>
      <c r="BD342" s="81">
        <v>0</v>
      </c>
      <c r="BE342" s="81" t="s">
        <v>564</v>
      </c>
      <c r="BF342" s="82"/>
      <c r="BG342" s="81">
        <v>0</v>
      </c>
      <c r="BH342" s="81">
        <v>0</v>
      </c>
      <c r="BI342" s="81">
        <v>130.16</v>
      </c>
      <c r="BJ342" s="81">
        <v>0</v>
      </c>
      <c r="BK342" s="81">
        <v>6.3029999999999999</v>
      </c>
      <c r="BL342" s="81">
        <v>0</v>
      </c>
      <c r="BM342" s="82"/>
      <c r="BN342" s="81">
        <v>0</v>
      </c>
      <c r="BO342" s="81">
        <v>0</v>
      </c>
      <c r="BP342" s="81">
        <v>10</v>
      </c>
      <c r="BQ342" s="81">
        <v>0</v>
      </c>
      <c r="BR342" s="81">
        <v>1</v>
      </c>
      <c r="BS342" s="81">
        <v>0</v>
      </c>
      <c r="BT342"/>
      <c r="BU342" s="80">
        <v>136.46299999999999</v>
      </c>
      <c r="BV342" s="80">
        <v>0</v>
      </c>
      <c r="BW342" s="80">
        <v>0</v>
      </c>
      <c r="BX342" s="80">
        <v>0</v>
      </c>
      <c r="BY342" s="80">
        <v>0</v>
      </c>
      <c r="BZ342" s="80">
        <v>0</v>
      </c>
      <c r="CA342" s="80">
        <v>0</v>
      </c>
      <c r="CB342" s="80">
        <v>0</v>
      </c>
      <c r="CC342" s="80">
        <v>0</v>
      </c>
    </row>
    <row r="343" spans="1:81">
      <c r="A343" s="80" t="s">
        <v>2053</v>
      </c>
      <c r="B343" s="80">
        <v>471</v>
      </c>
      <c r="C343" s="80">
        <v>12</v>
      </c>
      <c r="D343" s="80">
        <v>28</v>
      </c>
      <c r="E343" s="80">
        <v>2015</v>
      </c>
      <c r="F343" s="80" t="s">
        <v>91</v>
      </c>
      <c r="G343" s="80" t="s">
        <v>2041</v>
      </c>
      <c r="H343" s="80" t="s">
        <v>2042</v>
      </c>
      <c r="I343" s="177"/>
      <c r="J343" s="81">
        <v>104.00233306201783</v>
      </c>
      <c r="K343" s="81">
        <v>3.3172389829807831</v>
      </c>
      <c r="L343" s="81">
        <v>22.555945799825313</v>
      </c>
      <c r="M343" s="81">
        <v>69.541898680504275</v>
      </c>
      <c r="N343" s="81">
        <v>74.496615622392312</v>
      </c>
      <c r="O343" s="81">
        <v>55.492980794818621</v>
      </c>
      <c r="P343" s="81">
        <v>70.700887724047845</v>
      </c>
      <c r="Q343" s="81">
        <v>3.4922825250144922</v>
      </c>
      <c r="R343" s="81">
        <v>0</v>
      </c>
      <c r="S343" s="81">
        <v>5.1144508077262296</v>
      </c>
      <c r="T343" s="82"/>
      <c r="U343" s="81">
        <v>21105383</v>
      </c>
      <c r="V343" s="81">
        <v>1350</v>
      </c>
      <c r="W343" s="81">
        <v>781</v>
      </c>
      <c r="X343" s="81">
        <v>14189</v>
      </c>
      <c r="Y343" s="81">
        <v>20950</v>
      </c>
      <c r="Z343" s="81">
        <v>32241</v>
      </c>
      <c r="AA343" s="81">
        <v>14069</v>
      </c>
      <c r="AB343" s="81">
        <v>48065</v>
      </c>
      <c r="AC343" s="81">
        <v>0</v>
      </c>
      <c r="AD343" s="81">
        <v>5.1144508077262296</v>
      </c>
      <c r="AE343" s="82"/>
      <c r="AF343" s="81">
        <v>157986748.01723504</v>
      </c>
      <c r="AG343" s="81">
        <v>2481526.4773450112</v>
      </c>
      <c r="AH343" s="81">
        <v>4739204.341823115</v>
      </c>
      <c r="AI343" s="81">
        <v>90901976.935714781</v>
      </c>
      <c r="AJ343" s="81">
        <v>105241890.89703642</v>
      </c>
      <c r="AK343" s="81">
        <v>0</v>
      </c>
      <c r="AL343" s="81">
        <v>0</v>
      </c>
      <c r="AM343" s="81">
        <v>6587106.6249082638</v>
      </c>
      <c r="AN343" s="81">
        <v>0</v>
      </c>
      <c r="AO343" s="81">
        <v>0</v>
      </c>
      <c r="AP343" s="82"/>
      <c r="AQ343" s="81">
        <v>1861</v>
      </c>
      <c r="AR343" s="81">
        <v>1283</v>
      </c>
      <c r="AS343" s="81">
        <v>0</v>
      </c>
      <c r="AT343" s="81">
        <v>5</v>
      </c>
      <c r="AU343" s="81">
        <v>0</v>
      </c>
      <c r="AV343" s="81">
        <v>0</v>
      </c>
      <c r="AW343" s="81" t="s">
        <v>564</v>
      </c>
      <c r="AX343" s="82"/>
      <c r="AY343" s="81">
        <v>8036.6</v>
      </c>
      <c r="AZ343" s="81">
        <v>92352.8</v>
      </c>
      <c r="BA343" s="81">
        <v>0</v>
      </c>
      <c r="BB343" s="81">
        <v>744</v>
      </c>
      <c r="BC343" s="81">
        <v>0</v>
      </c>
      <c r="BD343" s="81">
        <v>0</v>
      </c>
      <c r="BE343" s="81" t="s">
        <v>564</v>
      </c>
      <c r="BF343" s="82"/>
      <c r="BG343" s="81">
        <v>0</v>
      </c>
      <c r="BH343" s="81">
        <v>0</v>
      </c>
      <c r="BI343" s="81">
        <v>148.83099999999999</v>
      </c>
      <c r="BJ343" s="81">
        <v>0</v>
      </c>
      <c r="BK343" s="81">
        <v>0</v>
      </c>
      <c r="BL343" s="81">
        <v>0</v>
      </c>
      <c r="BM343" s="82"/>
      <c r="BN343" s="81">
        <v>0</v>
      </c>
      <c r="BO343" s="81">
        <v>0</v>
      </c>
      <c r="BP343" s="81">
        <v>12</v>
      </c>
      <c r="BQ343" s="81">
        <v>0</v>
      </c>
      <c r="BR343" s="81">
        <v>0</v>
      </c>
      <c r="BS343" s="81">
        <v>0</v>
      </c>
      <c r="BT343"/>
      <c r="BU343" s="80">
        <v>148.83099999999999</v>
      </c>
      <c r="BV343" s="80">
        <v>0</v>
      </c>
      <c r="BW343" s="80">
        <v>0</v>
      </c>
      <c r="BX343" s="80">
        <v>0</v>
      </c>
      <c r="BY343" s="80">
        <v>0</v>
      </c>
      <c r="BZ343" s="80">
        <v>0</v>
      </c>
      <c r="CA343" s="80">
        <v>0</v>
      </c>
      <c r="CB343" s="80">
        <v>0</v>
      </c>
      <c r="CC343" s="80">
        <v>0</v>
      </c>
    </row>
    <row r="344" spans="1:81">
      <c r="A344" s="80" t="s">
        <v>2054</v>
      </c>
      <c r="B344" s="80">
        <v>472</v>
      </c>
      <c r="C344" s="80">
        <v>13</v>
      </c>
      <c r="D344" s="80">
        <v>28</v>
      </c>
      <c r="E344" s="80">
        <v>2016</v>
      </c>
      <c r="F344" s="80" t="s">
        <v>92</v>
      </c>
      <c r="G344" s="80" t="s">
        <v>2041</v>
      </c>
      <c r="H344" s="80" t="s">
        <v>2042</v>
      </c>
      <c r="I344" s="177"/>
      <c r="J344" s="81">
        <v>102.8157648107081</v>
      </c>
      <c r="K344" s="81">
        <v>3.6283220670388823</v>
      </c>
      <c r="L344" s="81">
        <v>26.212623900098169</v>
      </c>
      <c r="M344" s="81">
        <v>59.061443480304447</v>
      </c>
      <c r="N344" s="81">
        <v>69.848986439968698</v>
      </c>
      <c r="O344" s="81">
        <v>55.220373577212108</v>
      </c>
      <c r="P344" s="81">
        <v>68.93068807851941</v>
      </c>
      <c r="Q344" s="81">
        <v>3.3747982907354044</v>
      </c>
      <c r="R344" s="81">
        <v>0</v>
      </c>
      <c r="S344" s="81">
        <v>3.7146461413387599</v>
      </c>
      <c r="T344" s="82"/>
      <c r="U344" s="81">
        <v>19938755</v>
      </c>
      <c r="V344" s="81">
        <v>1350</v>
      </c>
      <c r="W344" s="81">
        <v>781</v>
      </c>
      <c r="X344" s="81">
        <v>14189</v>
      </c>
      <c r="Y344" s="81">
        <v>21098</v>
      </c>
      <c r="Z344" s="81">
        <v>32477</v>
      </c>
      <c r="AA344" s="81">
        <v>14187</v>
      </c>
      <c r="AB344" s="81">
        <v>47780</v>
      </c>
      <c r="AC344" s="81">
        <v>0</v>
      </c>
      <c r="AD344" s="81">
        <v>3.7146461413387599</v>
      </c>
      <c r="AE344" s="82"/>
      <c r="AF344" s="81">
        <v>154700366.90504089</v>
      </c>
      <c r="AG344" s="81">
        <v>2725802.0368093322</v>
      </c>
      <c r="AH344" s="81">
        <v>4488775.2375337621</v>
      </c>
      <c r="AI344" s="81">
        <v>90855179.419145659</v>
      </c>
      <c r="AJ344" s="81">
        <v>96470669.487087786</v>
      </c>
      <c r="AK344" s="81">
        <v>0</v>
      </c>
      <c r="AL344" s="81">
        <v>0</v>
      </c>
      <c r="AM344" s="81">
        <v>6553135.7616887642</v>
      </c>
      <c r="AN344" s="81">
        <v>0</v>
      </c>
      <c r="AO344" s="81">
        <v>0</v>
      </c>
      <c r="AP344" s="82"/>
      <c r="AQ344" s="81">
        <v>1954</v>
      </c>
      <c r="AR344" s="81">
        <v>1510</v>
      </c>
      <c r="AS344" s="81">
        <v>0</v>
      </c>
      <c r="AT344" s="81">
        <v>5</v>
      </c>
      <c r="AU344" s="81">
        <v>0</v>
      </c>
      <c r="AV344" s="81">
        <v>0</v>
      </c>
      <c r="AW344" s="81" t="s">
        <v>564</v>
      </c>
      <c r="AX344" s="82"/>
      <c r="AY344" s="81">
        <v>8617.4</v>
      </c>
      <c r="AZ344" s="81">
        <v>109835.7</v>
      </c>
      <c r="BA344" s="81">
        <v>0</v>
      </c>
      <c r="BB344" s="81">
        <v>744</v>
      </c>
      <c r="BC344" s="81">
        <v>0</v>
      </c>
      <c r="BD344" s="81">
        <v>0</v>
      </c>
      <c r="BE344" s="81" t="s">
        <v>564</v>
      </c>
      <c r="BF344" s="82"/>
      <c r="BG344" s="81">
        <v>0</v>
      </c>
      <c r="BH344" s="81">
        <v>0</v>
      </c>
      <c r="BI344" s="81">
        <v>114.574</v>
      </c>
      <c r="BJ344" s="81">
        <v>0</v>
      </c>
      <c r="BK344" s="81">
        <v>5.2450000000000001</v>
      </c>
      <c r="BL344" s="81">
        <v>0</v>
      </c>
      <c r="BM344" s="82"/>
      <c r="BN344" s="81">
        <v>0</v>
      </c>
      <c r="BO344" s="81">
        <v>0</v>
      </c>
      <c r="BP344" s="81">
        <v>12</v>
      </c>
      <c r="BQ344" s="81">
        <v>0</v>
      </c>
      <c r="BR344" s="81">
        <v>1</v>
      </c>
      <c r="BS344" s="81">
        <v>0</v>
      </c>
      <c r="BT344"/>
      <c r="BU344" s="80">
        <v>119.819</v>
      </c>
      <c r="BV344" s="80">
        <v>0</v>
      </c>
      <c r="BW344" s="80">
        <v>0</v>
      </c>
      <c r="BX344" s="80">
        <v>0</v>
      </c>
      <c r="BY344" s="80">
        <v>0</v>
      </c>
      <c r="BZ344" s="80">
        <v>0</v>
      </c>
      <c r="CA344" s="80">
        <v>0</v>
      </c>
      <c r="CB344" s="80">
        <v>0</v>
      </c>
      <c r="CC344" s="80">
        <v>0</v>
      </c>
    </row>
    <row r="345" spans="1:81">
      <c r="A345" s="80" t="s">
        <v>2055</v>
      </c>
      <c r="B345" s="80">
        <v>473</v>
      </c>
      <c r="C345" s="80">
        <v>14</v>
      </c>
      <c r="D345" s="80">
        <v>28</v>
      </c>
      <c r="E345" s="80">
        <v>2017</v>
      </c>
      <c r="F345" s="80" t="s">
        <v>71</v>
      </c>
      <c r="G345" s="80" t="s">
        <v>2041</v>
      </c>
      <c r="H345" s="80" t="s">
        <v>2042</v>
      </c>
      <c r="I345" s="177"/>
      <c r="J345" s="81">
        <v>108.82268779127998</v>
      </c>
      <c r="K345" s="81">
        <v>3.632139421956099</v>
      </c>
      <c r="L345" s="81">
        <v>24.436963942167079</v>
      </c>
      <c r="M345" s="81">
        <v>59.693930212577911</v>
      </c>
      <c r="N345" s="81">
        <v>76.079100776582152</v>
      </c>
      <c r="O345" s="81">
        <v>54.744135592382541</v>
      </c>
      <c r="P345" s="81">
        <v>67.818124670617834</v>
      </c>
      <c r="Q345" s="81">
        <v>3.2502234534301548</v>
      </c>
      <c r="R345" s="81">
        <v>0</v>
      </c>
      <c r="S345" s="81">
        <v>5.2611487318703078</v>
      </c>
      <c r="T345" s="82"/>
      <c r="U345" s="81">
        <v>25131255</v>
      </c>
      <c r="V345" s="81">
        <v>1350</v>
      </c>
      <c r="W345" s="81">
        <v>781</v>
      </c>
      <c r="X345" s="81">
        <v>14189</v>
      </c>
      <c r="Y345" s="81">
        <v>21279</v>
      </c>
      <c r="Z345" s="81">
        <v>32731</v>
      </c>
      <c r="AA345" s="81">
        <v>14047</v>
      </c>
      <c r="AB345" s="81">
        <v>47587</v>
      </c>
      <c r="AC345" s="81">
        <v>0</v>
      </c>
      <c r="AD345" s="81">
        <v>5.2611487318703078</v>
      </c>
      <c r="AE345" s="82"/>
      <c r="AF345" s="81">
        <v>170775922.93514249</v>
      </c>
      <c r="AG345" s="81">
        <v>2769432.388900449</v>
      </c>
      <c r="AH345" s="81">
        <v>5370101.9018403627</v>
      </c>
      <c r="AI345" s="81">
        <v>94378992.527838722</v>
      </c>
      <c r="AJ345" s="81">
        <v>106664234.0143023</v>
      </c>
      <c r="AK345" s="81">
        <v>0</v>
      </c>
      <c r="AL345" s="81">
        <v>0</v>
      </c>
      <c r="AM345" s="81">
        <v>6536877.8220821451</v>
      </c>
      <c r="AN345" s="81">
        <v>0</v>
      </c>
      <c r="AO345" s="81">
        <v>0</v>
      </c>
      <c r="AP345" s="82"/>
      <c r="AQ345" s="81">
        <v>2023</v>
      </c>
      <c r="AR345" s="81">
        <v>1715</v>
      </c>
      <c r="AS345" s="81">
        <v>0</v>
      </c>
      <c r="AT345" s="81">
        <v>5</v>
      </c>
      <c r="AU345" s="81">
        <v>0</v>
      </c>
      <c r="AV345" s="81">
        <v>0</v>
      </c>
      <c r="AW345" s="81" t="s">
        <v>564</v>
      </c>
      <c r="AX345" s="82"/>
      <c r="AY345" s="81">
        <v>9036.1</v>
      </c>
      <c r="AZ345" s="81">
        <v>118449.9999999998</v>
      </c>
      <c r="BA345" s="81">
        <v>0</v>
      </c>
      <c r="BB345" s="81">
        <v>744</v>
      </c>
      <c r="BC345" s="81">
        <v>0</v>
      </c>
      <c r="BD345" s="81">
        <v>0</v>
      </c>
      <c r="BE345" s="81" t="s">
        <v>564</v>
      </c>
      <c r="BF345" s="82"/>
      <c r="BG345" s="81">
        <v>0</v>
      </c>
      <c r="BH345" s="81">
        <v>0</v>
      </c>
      <c r="BI345" s="81">
        <v>150.90100000000001</v>
      </c>
      <c r="BJ345" s="81">
        <v>0</v>
      </c>
      <c r="BK345" s="81">
        <v>5.9349999999999996</v>
      </c>
      <c r="BL345" s="81">
        <v>0</v>
      </c>
      <c r="BM345" s="82"/>
      <c r="BN345" s="81">
        <v>0</v>
      </c>
      <c r="BO345" s="81">
        <v>0</v>
      </c>
      <c r="BP345" s="81">
        <v>13</v>
      </c>
      <c r="BQ345" s="81">
        <v>0</v>
      </c>
      <c r="BR345" s="81">
        <v>1</v>
      </c>
      <c r="BS345" s="81">
        <v>0</v>
      </c>
      <c r="BT345"/>
      <c r="BU345" s="80">
        <v>156.83600000000001</v>
      </c>
      <c r="BV345" s="80">
        <v>0</v>
      </c>
      <c r="BW345" s="80">
        <v>0</v>
      </c>
      <c r="BX345" s="80">
        <v>0</v>
      </c>
      <c r="BY345" s="80">
        <v>0</v>
      </c>
      <c r="BZ345" s="80">
        <v>0</v>
      </c>
      <c r="CA345" s="80">
        <v>0</v>
      </c>
      <c r="CB345" s="80">
        <v>0</v>
      </c>
      <c r="CC345" s="80">
        <v>0</v>
      </c>
    </row>
    <row r="346" spans="1:81">
      <c r="A346" s="80" t="s">
        <v>2056</v>
      </c>
      <c r="B346" s="80">
        <v>474</v>
      </c>
      <c r="C346" s="80">
        <v>15</v>
      </c>
      <c r="D346" s="80">
        <v>28</v>
      </c>
      <c r="E346" s="80">
        <v>2018</v>
      </c>
      <c r="F346" s="80" t="s">
        <v>93</v>
      </c>
      <c r="G346" s="80" t="s">
        <v>2041</v>
      </c>
      <c r="H346" s="80" t="s">
        <v>2042</v>
      </c>
      <c r="I346" s="177"/>
      <c r="J346" s="81">
        <v>96.049448981412453</v>
      </c>
      <c r="K346" s="81">
        <v>3.4678662359320334</v>
      </c>
      <c r="L346" s="81">
        <v>21.62448523163021</v>
      </c>
      <c r="M346" s="81">
        <v>55.485598025141542</v>
      </c>
      <c r="N346" s="81">
        <v>70.239604121458498</v>
      </c>
      <c r="O346" s="81">
        <v>53.817362416601604</v>
      </c>
      <c r="P346" s="81">
        <v>67.162166501220455</v>
      </c>
      <c r="Q346" s="81">
        <v>2.98625494404437</v>
      </c>
      <c r="R346" s="81">
        <v>0</v>
      </c>
      <c r="S346" s="81">
        <v>5.9615170299280908</v>
      </c>
      <c r="T346" s="82"/>
      <c r="U346" s="81">
        <v>22514814</v>
      </c>
      <c r="V346" s="81">
        <v>1350</v>
      </c>
      <c r="W346" s="81">
        <v>781</v>
      </c>
      <c r="X346" s="81">
        <v>14189</v>
      </c>
      <c r="Y346" s="81">
        <v>21305</v>
      </c>
      <c r="Z346" s="81">
        <v>32793</v>
      </c>
      <c r="AA346" s="81">
        <v>14051</v>
      </c>
      <c r="AB346" s="81">
        <v>47117</v>
      </c>
      <c r="AC346" s="81">
        <v>0</v>
      </c>
      <c r="AD346" s="81">
        <v>5.9615170299280908</v>
      </c>
      <c r="AE346" s="82"/>
      <c r="AF346" s="81">
        <v>146939838.5278258</v>
      </c>
      <c r="AG346" s="81">
        <v>2499320.5319387838</v>
      </c>
      <c r="AH346" s="81">
        <v>5018546.5950136986</v>
      </c>
      <c r="AI346" s="81">
        <v>86632093.96213074</v>
      </c>
      <c r="AJ346" s="81">
        <v>100662738.532591</v>
      </c>
      <c r="AK346" s="81">
        <v>0</v>
      </c>
      <c r="AL346" s="81">
        <v>0</v>
      </c>
      <c r="AM346" s="81">
        <v>6485707.3834007606</v>
      </c>
      <c r="AN346" s="81">
        <v>0</v>
      </c>
      <c r="AO346" s="81">
        <v>0</v>
      </c>
      <c r="AP346" s="82"/>
      <c r="AQ346" s="81">
        <v>2105</v>
      </c>
      <c r="AR346" s="81">
        <v>1849</v>
      </c>
      <c r="AS346" s="81">
        <v>1</v>
      </c>
      <c r="AT346" s="81">
        <v>5</v>
      </c>
      <c r="AU346" s="81">
        <v>0</v>
      </c>
      <c r="AV346" s="81">
        <v>0</v>
      </c>
      <c r="AW346" s="81" t="s">
        <v>564</v>
      </c>
      <c r="AX346" s="82"/>
      <c r="AY346" s="81">
        <v>9471.7000000000007</v>
      </c>
      <c r="AZ346" s="81">
        <v>124516.5</v>
      </c>
      <c r="BA346" s="81">
        <v>13</v>
      </c>
      <c r="BB346" s="81">
        <v>744</v>
      </c>
      <c r="BC346" s="81">
        <v>0</v>
      </c>
      <c r="BD346" s="81">
        <v>0</v>
      </c>
      <c r="BE346" s="81" t="s">
        <v>564</v>
      </c>
      <c r="BF346" s="82"/>
      <c r="BG346" s="81">
        <v>0</v>
      </c>
      <c r="BH346" s="81">
        <v>0</v>
      </c>
      <c r="BI346" s="81">
        <v>147.08699999999999</v>
      </c>
      <c r="BJ346" s="81">
        <v>0</v>
      </c>
      <c r="BK346" s="81">
        <v>5.9240000000000004</v>
      </c>
      <c r="BL346" s="81">
        <v>0</v>
      </c>
      <c r="BM346" s="82"/>
      <c r="BN346" s="81">
        <v>0</v>
      </c>
      <c r="BO346" s="81">
        <v>0</v>
      </c>
      <c r="BP346" s="81">
        <v>13</v>
      </c>
      <c r="BQ346" s="81">
        <v>0</v>
      </c>
      <c r="BR346" s="81">
        <v>1</v>
      </c>
      <c r="BS346" s="81">
        <v>0</v>
      </c>
      <c r="BT346"/>
      <c r="BU346" s="80">
        <v>153.011</v>
      </c>
      <c r="BV346" s="80">
        <v>0</v>
      </c>
      <c r="BW346" s="80">
        <v>0</v>
      </c>
      <c r="BX346" s="80">
        <v>0</v>
      </c>
      <c r="BY346" s="80">
        <v>0</v>
      </c>
      <c r="BZ346" s="80">
        <v>0</v>
      </c>
      <c r="CA346" s="80">
        <v>0</v>
      </c>
      <c r="CB346" s="80">
        <v>0</v>
      </c>
      <c r="CC346" s="80">
        <v>0</v>
      </c>
    </row>
    <row r="347" spans="1:81">
      <c r="A347" s="80" t="s">
        <v>2057</v>
      </c>
      <c r="B347" s="80">
        <v>475</v>
      </c>
      <c r="C347" s="80">
        <v>16</v>
      </c>
      <c r="D347" s="80">
        <v>28</v>
      </c>
      <c r="E347" s="80">
        <v>2019</v>
      </c>
      <c r="F347" s="80" t="s">
        <v>73</v>
      </c>
      <c r="G347" s="80" t="s">
        <v>2041</v>
      </c>
      <c r="H347" s="80" t="s">
        <v>2042</v>
      </c>
      <c r="I347" s="177"/>
      <c r="J347" s="81">
        <v>97.807253399836995</v>
      </c>
      <c r="K347" s="81">
        <v>3.1286632790760276</v>
      </c>
      <c r="L347" s="81">
        <v>21.797788472519173</v>
      </c>
      <c r="M347" s="81">
        <v>53.929967277093269</v>
      </c>
      <c r="N347" s="81">
        <v>61.61942103014951</v>
      </c>
      <c r="O347" s="81">
        <v>52.361680613097931</v>
      </c>
      <c r="P347" s="81">
        <v>66.507989792864308</v>
      </c>
      <c r="Q347" s="81">
        <v>2.8788384673847718</v>
      </c>
      <c r="R347" s="81">
        <v>0</v>
      </c>
      <c r="S347" s="81">
        <v>4.6692294248281092</v>
      </c>
      <c r="T347" s="82"/>
      <c r="U347" s="81">
        <v>22959188</v>
      </c>
      <c r="V347" s="81">
        <v>1350</v>
      </c>
      <c r="W347" s="81">
        <v>781</v>
      </c>
      <c r="X347" s="81">
        <v>14189</v>
      </c>
      <c r="Y347" s="81">
        <v>21378</v>
      </c>
      <c r="Z347" s="81">
        <v>32782</v>
      </c>
      <c r="AA347" s="81">
        <v>13810</v>
      </c>
      <c r="AB347" s="81">
        <v>46652</v>
      </c>
      <c r="AC347" s="81">
        <v>0</v>
      </c>
      <c r="AD347" s="81">
        <v>4.6692294248281092</v>
      </c>
      <c r="AE347" s="82"/>
      <c r="AF347" s="81">
        <v>153570749.14172691</v>
      </c>
      <c r="AG347" s="81">
        <v>2337301.4423462739</v>
      </c>
      <c r="AH347" s="81">
        <v>5345585.0307857944</v>
      </c>
      <c r="AI347" s="81">
        <v>86752279.409233198</v>
      </c>
      <c r="AJ347" s="81">
        <v>87030312.67576775</v>
      </c>
      <c r="AK347" s="81">
        <v>0</v>
      </c>
      <c r="AL347" s="81">
        <v>0</v>
      </c>
      <c r="AM347" s="81">
        <v>6353651.2039320292</v>
      </c>
      <c r="AN347" s="81">
        <v>0</v>
      </c>
      <c r="AO347" s="81">
        <v>0</v>
      </c>
      <c r="AP347" s="82"/>
      <c r="AQ347" s="81">
        <v>2174</v>
      </c>
      <c r="AR347" s="81">
        <v>1994</v>
      </c>
      <c r="AS347" s="81">
        <v>1</v>
      </c>
      <c r="AT347" s="81">
        <v>5</v>
      </c>
      <c r="AU347" s="81">
        <v>0</v>
      </c>
      <c r="AV347" s="81">
        <v>0</v>
      </c>
      <c r="AW347" s="81" t="s">
        <v>564</v>
      </c>
      <c r="AX347" s="82"/>
      <c r="AY347" s="81">
        <v>9865.4000000000015</v>
      </c>
      <c r="AZ347" s="81">
        <v>133510.39999999979</v>
      </c>
      <c r="BA347" s="81">
        <v>12.8</v>
      </c>
      <c r="BB347" s="81">
        <v>744</v>
      </c>
      <c r="BC347" s="81">
        <v>0</v>
      </c>
      <c r="BD347" s="81">
        <v>0</v>
      </c>
      <c r="BE347" s="81" t="s">
        <v>564</v>
      </c>
      <c r="BF347" s="82"/>
      <c r="BG347" s="81">
        <v>0</v>
      </c>
      <c r="BH347" s="81">
        <v>0</v>
      </c>
      <c r="BI347" s="81">
        <v>144.09399999999999</v>
      </c>
      <c r="BJ347" s="81">
        <v>0</v>
      </c>
      <c r="BK347" s="81">
        <v>5.6609999999999996</v>
      </c>
      <c r="BL347" s="81">
        <v>0</v>
      </c>
      <c r="BM347" s="82"/>
      <c r="BN347" s="81">
        <v>0</v>
      </c>
      <c r="BO347" s="81">
        <v>0</v>
      </c>
      <c r="BP347" s="81">
        <v>13</v>
      </c>
      <c r="BQ347" s="81">
        <v>0</v>
      </c>
      <c r="BR347" s="81">
        <v>1</v>
      </c>
      <c r="BS347" s="81">
        <v>0</v>
      </c>
      <c r="BT347"/>
      <c r="BU347" s="80">
        <v>149.755</v>
      </c>
      <c r="BV347" s="80">
        <v>0</v>
      </c>
      <c r="BW347" s="80">
        <v>0</v>
      </c>
      <c r="BX347" s="80">
        <v>0</v>
      </c>
      <c r="BY347" s="80">
        <v>0</v>
      </c>
      <c r="BZ347" s="80">
        <v>0</v>
      </c>
      <c r="CA347" s="80">
        <v>0</v>
      </c>
      <c r="CB347" s="80">
        <v>0</v>
      </c>
      <c r="CC347" s="80">
        <v>0</v>
      </c>
    </row>
    <row r="348" spans="1:81">
      <c r="A348" s="80" t="s">
        <v>2058</v>
      </c>
      <c r="B348" s="80">
        <v>476</v>
      </c>
      <c r="C348" s="80">
        <v>17</v>
      </c>
      <c r="D348" s="80">
        <v>28</v>
      </c>
      <c r="E348" s="80">
        <v>2020</v>
      </c>
      <c r="F348" s="80" t="s">
        <v>218</v>
      </c>
      <c r="G348" s="80" t="s">
        <v>2041</v>
      </c>
      <c r="H348" s="80" t="s">
        <v>2042</v>
      </c>
      <c r="I348" s="177"/>
      <c r="J348" s="81">
        <v>97.240825539846057</v>
      </c>
      <c r="K348" s="81">
        <v>3.0357826734874416</v>
      </c>
      <c r="L348" s="81">
        <v>30.415612526648108</v>
      </c>
      <c r="M348" s="81">
        <v>53.015876625070788</v>
      </c>
      <c r="N348" s="81">
        <v>61.369113984656728</v>
      </c>
      <c r="O348" s="81">
        <v>46.296071638403411</v>
      </c>
      <c r="P348" s="81">
        <v>62.512760742413427</v>
      </c>
      <c r="Q348" s="81">
        <v>2.7436153122298275</v>
      </c>
      <c r="R348" s="81">
        <v>0</v>
      </c>
      <c r="S348" s="81">
        <v>2.9541469884112899</v>
      </c>
      <c r="T348" s="82"/>
      <c r="U348" s="81">
        <v>24282376</v>
      </c>
      <c r="V348" s="81">
        <v>1134</v>
      </c>
      <c r="W348" s="81">
        <v>1208</v>
      </c>
      <c r="X348" s="81">
        <v>14252</v>
      </c>
      <c r="Y348" s="81">
        <v>21642</v>
      </c>
      <c r="Z348" s="81">
        <v>33082</v>
      </c>
      <c r="AA348" s="81">
        <v>14103</v>
      </c>
      <c r="AB348" s="81">
        <v>46531</v>
      </c>
      <c r="AC348" s="81">
        <v>0</v>
      </c>
      <c r="AD348" s="81">
        <v>2.9541469884112899</v>
      </c>
      <c r="AE348" s="82"/>
      <c r="AF348" s="81">
        <v>157158912.66503751</v>
      </c>
      <c r="AG348" s="81">
        <v>2323739.8070186903</v>
      </c>
      <c r="AH348" s="81">
        <v>7902512.5369485244</v>
      </c>
      <c r="AI348" s="81">
        <v>86903119.609563947</v>
      </c>
      <c r="AJ348" s="81">
        <v>89475873.49471873</v>
      </c>
      <c r="AK348" s="81"/>
      <c r="AL348" s="81"/>
      <c r="AM348" s="81">
        <v>6072812.4701924715</v>
      </c>
      <c r="AN348" s="81"/>
      <c r="AO348" s="81"/>
      <c r="AP348" s="82"/>
      <c r="AQ348" s="81">
        <v>2251</v>
      </c>
      <c r="AR348" s="81">
        <v>2130</v>
      </c>
      <c r="AS348" s="81">
        <v>1</v>
      </c>
      <c r="AT348" s="81">
        <v>7</v>
      </c>
      <c r="AU348" s="81">
        <v>0</v>
      </c>
      <c r="AV348" s="81">
        <v>0</v>
      </c>
      <c r="AW348" s="81">
        <v>1</v>
      </c>
      <c r="AX348" s="82"/>
      <c r="AY348" s="81">
        <v>10348.19999999999</v>
      </c>
      <c r="AZ348" s="81">
        <v>143048.89999999959</v>
      </c>
      <c r="BA348" s="81">
        <v>12.8</v>
      </c>
      <c r="BB348" s="81">
        <v>1533.9</v>
      </c>
      <c r="BC348" s="81">
        <v>0</v>
      </c>
      <c r="BD348" s="81">
        <v>0</v>
      </c>
      <c r="BE348" s="81">
        <v>12.8</v>
      </c>
      <c r="BF348" s="82"/>
      <c r="BG348" s="81">
        <v>0</v>
      </c>
      <c r="BH348" s="81">
        <v>0</v>
      </c>
      <c r="BI348" s="81">
        <v>134.74100000000001</v>
      </c>
      <c r="BJ348" s="81">
        <v>0</v>
      </c>
      <c r="BK348" s="81">
        <v>4.9379999999999997</v>
      </c>
      <c r="BL348" s="81">
        <v>0</v>
      </c>
      <c r="BM348" s="82"/>
      <c r="BN348" s="81">
        <v>0</v>
      </c>
      <c r="BO348" s="81">
        <v>0</v>
      </c>
      <c r="BP348" s="81">
        <v>13</v>
      </c>
      <c r="BQ348" s="81">
        <v>0</v>
      </c>
      <c r="BR348" s="81">
        <v>1</v>
      </c>
      <c r="BS348" s="81">
        <v>0</v>
      </c>
      <c r="BT348"/>
      <c r="BU348" s="80">
        <v>139.679</v>
      </c>
      <c r="BV348" s="80">
        <v>0</v>
      </c>
      <c r="BW348" s="80">
        <v>0</v>
      </c>
      <c r="BX348" s="80">
        <v>0</v>
      </c>
      <c r="BY348" s="80">
        <v>0</v>
      </c>
      <c r="BZ348" s="80">
        <v>0</v>
      </c>
      <c r="CA348" s="80">
        <v>0</v>
      </c>
      <c r="CB348" s="80">
        <v>0</v>
      </c>
      <c r="CC348" s="80">
        <v>0</v>
      </c>
    </row>
    <row r="349" spans="1:81">
      <c r="A349" s="80" t="s">
        <v>2059</v>
      </c>
      <c r="B349" s="80">
        <v>476</v>
      </c>
      <c r="C349" s="80">
        <v>18</v>
      </c>
      <c r="D349" s="80">
        <v>28</v>
      </c>
      <c r="E349" s="80">
        <v>2021</v>
      </c>
      <c r="F349" s="80" t="s">
        <v>75</v>
      </c>
      <c r="G349" s="174" t="s">
        <v>2041</v>
      </c>
      <c r="H349" s="80" t="s">
        <v>2042</v>
      </c>
      <c r="I349" s="177"/>
      <c r="J349" s="81">
        <v>104.71538894290489</v>
      </c>
      <c r="K349" s="81">
        <v>3.1761043328154699</v>
      </c>
      <c r="L349" s="81">
        <v>27.594830577214285</v>
      </c>
      <c r="M349" s="81">
        <v>59.089020513722922</v>
      </c>
      <c r="N349" s="81">
        <v>58.574881950978941</v>
      </c>
      <c r="O349" s="81">
        <v>45.027975084286425</v>
      </c>
      <c r="P349" s="81">
        <v>64.429512849490223</v>
      </c>
      <c r="Q349" s="81">
        <v>2.7674112918995428</v>
      </c>
      <c r="R349" s="81">
        <v>0</v>
      </c>
      <c r="S349" s="81">
        <v>3.9911929518399649</v>
      </c>
      <c r="T349" s="82"/>
      <c r="U349" s="81">
        <v>27877223</v>
      </c>
      <c r="V349" s="81">
        <v>1134</v>
      </c>
      <c r="W349" s="81">
        <v>1208</v>
      </c>
      <c r="X349" s="81">
        <v>14252</v>
      </c>
      <c r="Y349" s="81">
        <v>21809</v>
      </c>
      <c r="Z349" s="81">
        <v>33131</v>
      </c>
      <c r="AA349" s="81">
        <v>14175</v>
      </c>
      <c r="AB349" s="81">
        <v>46378</v>
      </c>
      <c r="AC349" s="81">
        <v>0</v>
      </c>
      <c r="AD349" s="81">
        <v>3.9911929518399649</v>
      </c>
      <c r="AE349" s="82"/>
      <c r="AF349" s="81">
        <v>168468067.37526247</v>
      </c>
      <c r="AG349" s="81">
        <v>2247730.3121886207</v>
      </c>
      <c r="AH349" s="81">
        <v>6934837.3097771052</v>
      </c>
      <c r="AI349" s="81">
        <v>95799141.709699243</v>
      </c>
      <c r="AJ349" s="81">
        <v>79290400.98983103</v>
      </c>
      <c r="AK349" s="81">
        <v>0</v>
      </c>
      <c r="AL349" s="81">
        <v>0</v>
      </c>
      <c r="AM349" s="81">
        <v>6087756.5887502842</v>
      </c>
      <c r="AN349" s="81">
        <v>0</v>
      </c>
      <c r="AO349" s="81">
        <v>0</v>
      </c>
      <c r="AP349" s="82"/>
      <c r="AQ349" s="81">
        <v>2336</v>
      </c>
      <c r="AR349" s="81">
        <v>2205</v>
      </c>
      <c r="AS349" s="81">
        <v>1</v>
      </c>
      <c r="AT349" s="81">
        <v>8</v>
      </c>
      <c r="AU349" s="81">
        <v>0</v>
      </c>
      <c r="AV349" s="81">
        <v>0</v>
      </c>
      <c r="AW349" s="81"/>
      <c r="AX349" s="82"/>
      <c r="AY349" s="81">
        <v>10881.199999999981</v>
      </c>
      <c r="AZ349" s="81">
        <v>150876.19999999969</v>
      </c>
      <c r="BA349" s="81">
        <v>12.8</v>
      </c>
      <c r="BB349" s="81">
        <v>1763.9</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2060</v>
      </c>
      <c r="B350" s="80">
        <v>476</v>
      </c>
      <c r="C350" s="80">
        <v>19</v>
      </c>
      <c r="D350" s="80">
        <v>28</v>
      </c>
      <c r="E350" s="80">
        <v>2022</v>
      </c>
      <c r="F350" s="80" t="s">
        <v>568</v>
      </c>
      <c r="G350" s="174" t="s">
        <v>2041</v>
      </c>
      <c r="H350" s="80" t="s">
        <v>2042</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2429</v>
      </c>
      <c r="AR350" s="81">
        <v>2242</v>
      </c>
      <c r="AS350" s="81">
        <v>1</v>
      </c>
      <c r="AT350" s="81">
        <v>8</v>
      </c>
      <c r="AU350" s="81">
        <v>0</v>
      </c>
      <c r="AV350" s="81">
        <v>0</v>
      </c>
      <c r="AW350" s="81"/>
      <c r="AX350" s="82"/>
      <c r="AY350" s="81">
        <v>11469.599999999977</v>
      </c>
      <c r="AZ350" s="81">
        <v>154124.69999999975</v>
      </c>
      <c r="BA350" s="81">
        <v>12.8</v>
      </c>
      <c r="BB350" s="81">
        <v>1763.9</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2061</v>
      </c>
      <c r="B351" s="80">
        <v>426</v>
      </c>
      <c r="C351" s="80">
        <v>1</v>
      </c>
      <c r="D351" s="80">
        <v>26</v>
      </c>
      <c r="E351" s="80">
        <v>1990</v>
      </c>
      <c r="F351" s="80" t="s">
        <v>562</v>
      </c>
      <c r="G351" s="80" t="s">
        <v>2062</v>
      </c>
      <c r="H351" s="80" t="s">
        <v>2063</v>
      </c>
      <c r="I351" s="177"/>
      <c r="J351" s="81">
        <v>32.146245105215826</v>
      </c>
      <c r="K351" s="81">
        <v>3.4903126284212824</v>
      </c>
      <c r="L351" s="81">
        <v>8.0726239956118775</v>
      </c>
      <c r="M351" s="81">
        <v>27.955124774852106</v>
      </c>
      <c r="N351" s="81">
        <v>39.731890477310706</v>
      </c>
      <c r="O351" s="81">
        <v>33.429635503208665</v>
      </c>
      <c r="P351" s="81">
        <v>31.250631481646632</v>
      </c>
      <c r="Q351" s="81">
        <v>2.2687011284196283</v>
      </c>
      <c r="R351" s="81">
        <v>1.3271265911923553</v>
      </c>
      <c r="S351" s="81">
        <v>2.3202318374212001</v>
      </c>
      <c r="T351" s="82"/>
      <c r="U351" s="81">
        <v>1518784</v>
      </c>
      <c r="V351" s="81">
        <v>815</v>
      </c>
      <c r="W351" s="81">
        <v>85</v>
      </c>
      <c r="X351" s="81">
        <v>6061</v>
      </c>
      <c r="Y351" s="81">
        <v>9134</v>
      </c>
      <c r="Z351" s="81">
        <v>13750</v>
      </c>
      <c r="AA351" s="81">
        <v>7588</v>
      </c>
      <c r="AB351" s="81">
        <v>36836</v>
      </c>
      <c r="AC351" s="81">
        <v>229860.71428571429</v>
      </c>
      <c r="AD351" s="81">
        <v>2.3202318374212001</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2064</v>
      </c>
      <c r="B352" s="80">
        <v>427</v>
      </c>
      <c r="C352" s="80">
        <v>2</v>
      </c>
      <c r="D352" s="80">
        <v>26</v>
      </c>
      <c r="E352" s="80">
        <v>2005</v>
      </c>
      <c r="F352" s="80" t="s">
        <v>565</v>
      </c>
      <c r="G352" s="80" t="s">
        <v>2062</v>
      </c>
      <c r="H352" s="80" t="s">
        <v>2063</v>
      </c>
      <c r="I352" s="177"/>
      <c r="J352" s="81">
        <v>50.567906010687999</v>
      </c>
      <c r="K352" s="81">
        <v>3.6689293708354214</v>
      </c>
      <c r="L352" s="81">
        <v>12.604332542349825</v>
      </c>
      <c r="M352" s="81">
        <v>60.786176307788807</v>
      </c>
      <c r="N352" s="81">
        <v>65.35173177772856</v>
      </c>
      <c r="O352" s="81">
        <v>47.887868856258102</v>
      </c>
      <c r="P352" s="81">
        <v>41.672534491079588</v>
      </c>
      <c r="Q352" s="81">
        <v>2.3997766662636026</v>
      </c>
      <c r="R352" s="81">
        <v>1.8997304812090781</v>
      </c>
      <c r="S352" s="81">
        <v>4.4410784177192513</v>
      </c>
      <c r="T352" s="82"/>
      <c r="U352" s="81">
        <v>2062897</v>
      </c>
      <c r="V352" s="81">
        <v>973</v>
      </c>
      <c r="W352" s="81">
        <v>137</v>
      </c>
      <c r="X352" s="81">
        <v>5666</v>
      </c>
      <c r="Y352" s="81">
        <v>13181</v>
      </c>
      <c r="Z352" s="81">
        <v>22793</v>
      </c>
      <c r="AA352" s="81">
        <v>8287</v>
      </c>
      <c r="AB352" s="81">
        <v>40733</v>
      </c>
      <c r="AC352" s="81">
        <v>335928</v>
      </c>
      <c r="AD352" s="81">
        <v>4.4410784177192513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2065</v>
      </c>
      <c r="B353" s="80">
        <v>428</v>
      </c>
      <c r="C353" s="80">
        <v>3</v>
      </c>
      <c r="D353" s="80">
        <v>26</v>
      </c>
      <c r="E353" s="80">
        <v>2006</v>
      </c>
      <c r="F353" s="80" t="s">
        <v>566</v>
      </c>
      <c r="G353" s="80" t="s">
        <v>2062</v>
      </c>
      <c r="H353" s="80" t="s">
        <v>2063</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2066</v>
      </c>
      <c r="B354" s="80">
        <v>429</v>
      </c>
      <c r="C354" s="80">
        <v>4</v>
      </c>
      <c r="D354" s="80">
        <v>26</v>
      </c>
      <c r="E354" s="80">
        <v>2007</v>
      </c>
      <c r="F354" s="80" t="s">
        <v>567</v>
      </c>
      <c r="G354" s="80" t="s">
        <v>2062</v>
      </c>
      <c r="H354" s="80" t="s">
        <v>2063</v>
      </c>
      <c r="I354" s="177"/>
      <c r="J354" s="81">
        <v>43.294599902938408</v>
      </c>
      <c r="K354" s="81">
        <v>3.3517202128122476</v>
      </c>
      <c r="L354" s="81">
        <v>12.503227878763923</v>
      </c>
      <c r="M354" s="81">
        <v>59.231432495215422</v>
      </c>
      <c r="N354" s="81">
        <v>60.068199439272441</v>
      </c>
      <c r="O354" s="81">
        <v>45.097803670707002</v>
      </c>
      <c r="P354" s="81">
        <v>41.607773491839666</v>
      </c>
      <c r="Q354" s="81">
        <v>2.5148659992808371</v>
      </c>
      <c r="R354" s="81">
        <v>1.8394805700635457</v>
      </c>
      <c r="S354" s="81">
        <v>4.0815717508216851</v>
      </c>
      <c r="T354" s="82"/>
      <c r="U354" s="81">
        <v>1941492</v>
      </c>
      <c r="V354" s="81">
        <v>901</v>
      </c>
      <c r="W354" s="81">
        <v>166</v>
      </c>
      <c r="X354" s="81">
        <v>7667</v>
      </c>
      <c r="Y354" s="81">
        <v>13644</v>
      </c>
      <c r="Z354" s="81">
        <v>22314</v>
      </c>
      <c r="AA354" s="81">
        <v>8148</v>
      </c>
      <c r="AB354" s="81">
        <v>40429</v>
      </c>
      <c r="AC354" s="81">
        <v>334607</v>
      </c>
      <c r="AD354" s="81">
        <v>4.0815717508216851</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2067</v>
      </c>
      <c r="B355" s="80">
        <v>430</v>
      </c>
      <c r="C355" s="80">
        <v>5</v>
      </c>
      <c r="D355" s="80">
        <v>26</v>
      </c>
      <c r="E355" s="80">
        <v>2008</v>
      </c>
      <c r="F355" s="80" t="s">
        <v>84</v>
      </c>
      <c r="G355" s="80" t="s">
        <v>2062</v>
      </c>
      <c r="H355" s="80" t="s">
        <v>2063</v>
      </c>
      <c r="I355" s="177"/>
      <c r="J355" s="81">
        <v>39.097288911788219</v>
      </c>
      <c r="K355" s="81">
        <v>2.5947540974835737</v>
      </c>
      <c r="L355" s="81">
        <v>11.358931758036281</v>
      </c>
      <c r="M355" s="81">
        <v>66.207096036142005</v>
      </c>
      <c r="N355" s="81">
        <v>64.424210923632629</v>
      </c>
      <c r="O355" s="81">
        <v>44.152426100122526</v>
      </c>
      <c r="P355" s="81">
        <v>40.203573917345693</v>
      </c>
      <c r="Q355" s="81">
        <v>2.484613191951031</v>
      </c>
      <c r="R355" s="81">
        <v>2.0723577068736398</v>
      </c>
      <c r="S355" s="81">
        <v>5.2609819618439353</v>
      </c>
      <c r="T355" s="82"/>
      <c r="U355" s="81">
        <v>2030026</v>
      </c>
      <c r="V355" s="81">
        <v>901</v>
      </c>
      <c r="W355" s="81">
        <v>166</v>
      </c>
      <c r="X355" s="81">
        <v>7667</v>
      </c>
      <c r="Y355" s="81">
        <v>13846</v>
      </c>
      <c r="Z355" s="81">
        <v>22613</v>
      </c>
      <c r="AA355" s="81">
        <v>7882</v>
      </c>
      <c r="AB355" s="81">
        <v>40599</v>
      </c>
      <c r="AC355" s="81">
        <v>391439.85714285716</v>
      </c>
      <c r="AD355" s="81">
        <v>5.2609819618439353</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2068</v>
      </c>
      <c r="B356" s="80">
        <v>431</v>
      </c>
      <c r="C356" s="80">
        <v>6</v>
      </c>
      <c r="D356" s="80">
        <v>26</v>
      </c>
      <c r="E356" s="80">
        <v>2009</v>
      </c>
      <c r="F356" s="80" t="s">
        <v>85</v>
      </c>
      <c r="G356" s="80" t="s">
        <v>2062</v>
      </c>
      <c r="H356" s="80" t="s">
        <v>2063</v>
      </c>
      <c r="I356" s="177"/>
      <c r="J356" s="81">
        <v>42.884954953866171</v>
      </c>
      <c r="K356" s="81">
        <v>2.5883065214618255</v>
      </c>
      <c r="L356" s="81">
        <v>6.5363343925642825</v>
      </c>
      <c r="M356" s="81">
        <v>57.309306874722253</v>
      </c>
      <c r="N356" s="81">
        <v>58.718120747534776</v>
      </c>
      <c r="O356" s="81">
        <v>45.255973618440208</v>
      </c>
      <c r="P356" s="81">
        <v>39.67809663073448</v>
      </c>
      <c r="Q356" s="81">
        <v>2.3743698087646106</v>
      </c>
      <c r="R356" s="81">
        <v>2.0810166485686481</v>
      </c>
      <c r="S356" s="81">
        <v>4.4015602195320662</v>
      </c>
      <c r="T356" s="82"/>
      <c r="U356" s="81">
        <v>1993203</v>
      </c>
      <c r="V356" s="81">
        <v>897</v>
      </c>
      <c r="W356" s="81">
        <v>145</v>
      </c>
      <c r="X356" s="81">
        <v>7406</v>
      </c>
      <c r="Y356" s="81">
        <v>14155</v>
      </c>
      <c r="Z356" s="81">
        <v>22878</v>
      </c>
      <c r="AA356" s="81">
        <v>7986</v>
      </c>
      <c r="AB356" s="81">
        <v>40728</v>
      </c>
      <c r="AC356" s="81">
        <v>383476.57142857142</v>
      </c>
      <c r="AD356" s="81">
        <v>4.4015602195320662</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0</v>
      </c>
      <c r="BJ356" s="81">
        <v>0</v>
      </c>
      <c r="BK356" s="81">
        <v>0</v>
      </c>
      <c r="BL356" s="81">
        <v>0</v>
      </c>
      <c r="BM356" s="82"/>
      <c r="BN356" s="81">
        <v>0</v>
      </c>
      <c r="BO356" s="81">
        <v>0</v>
      </c>
      <c r="BP356" s="81">
        <v>0</v>
      </c>
      <c r="BQ356" s="81">
        <v>0</v>
      </c>
      <c r="BR356" s="81">
        <v>0</v>
      </c>
      <c r="BS356" s="81">
        <v>0</v>
      </c>
      <c r="BT356"/>
      <c r="BU356" s="80"/>
      <c r="BV356" s="80"/>
      <c r="BW356" s="80"/>
      <c r="BX356" s="80"/>
      <c r="BY356" s="80"/>
      <c r="BZ356" s="80"/>
      <c r="CA356" s="80"/>
      <c r="CB356" s="80"/>
      <c r="CC356" s="80"/>
    </row>
    <row r="357" spans="1:81">
      <c r="A357" s="80" t="s">
        <v>2069</v>
      </c>
      <c r="B357" s="80">
        <v>432</v>
      </c>
      <c r="C357" s="80">
        <v>7</v>
      </c>
      <c r="D357" s="80">
        <v>26</v>
      </c>
      <c r="E357" s="80">
        <v>2010</v>
      </c>
      <c r="F357" s="80" t="s">
        <v>86</v>
      </c>
      <c r="G357" s="80" t="s">
        <v>2062</v>
      </c>
      <c r="H357" s="80" t="s">
        <v>2063</v>
      </c>
      <c r="I357" s="177"/>
      <c r="J357" s="81">
        <v>40.601491525880569</v>
      </c>
      <c r="K357" s="81">
        <v>2.7440798144204233</v>
      </c>
      <c r="L357" s="81">
        <v>6.3726997869439561</v>
      </c>
      <c r="M357" s="81">
        <v>59.413683452237727</v>
      </c>
      <c r="N357" s="81">
        <v>63.004273378466458</v>
      </c>
      <c r="O357" s="81">
        <v>45.562527360456308</v>
      </c>
      <c r="P357" s="81">
        <v>40.674002718059796</v>
      </c>
      <c r="Q357" s="81">
        <v>2.4807420889714287</v>
      </c>
      <c r="R357" s="81">
        <v>1.9325998649342242</v>
      </c>
      <c r="S357" s="81">
        <v>3.8440096446841916</v>
      </c>
      <c r="T357" s="82"/>
      <c r="U357" s="81">
        <v>2139758</v>
      </c>
      <c r="V357" s="81">
        <v>897</v>
      </c>
      <c r="W357" s="81">
        <v>145</v>
      </c>
      <c r="X357" s="81">
        <v>7406</v>
      </c>
      <c r="Y357" s="81">
        <v>14390</v>
      </c>
      <c r="Z357" s="81">
        <v>23140</v>
      </c>
      <c r="AA357" s="81">
        <v>7982</v>
      </c>
      <c r="AB357" s="81">
        <v>40774</v>
      </c>
      <c r="AC357" s="81">
        <v>337487.14285714284</v>
      </c>
      <c r="AD357" s="81">
        <v>3.8440096446841916</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0</v>
      </c>
      <c r="BJ357" s="81">
        <v>0</v>
      </c>
      <c r="BK357" s="81">
        <v>7.944</v>
      </c>
      <c r="BL357" s="81">
        <v>0</v>
      </c>
      <c r="BM357" s="82"/>
      <c r="BN357" s="81">
        <v>0</v>
      </c>
      <c r="BO357" s="81">
        <v>0</v>
      </c>
      <c r="BP357" s="81">
        <v>0</v>
      </c>
      <c r="BQ357" s="81">
        <v>0</v>
      </c>
      <c r="BR357" s="81">
        <v>1</v>
      </c>
      <c r="BS357" s="81">
        <v>0</v>
      </c>
      <c r="BT357"/>
      <c r="BU357" s="80">
        <v>7.944</v>
      </c>
      <c r="BV357" s="80">
        <v>0</v>
      </c>
      <c r="BW357" s="80">
        <v>0</v>
      </c>
      <c r="BX357" s="80">
        <v>0</v>
      </c>
      <c r="BY357" s="80">
        <v>0</v>
      </c>
      <c r="BZ357" s="80">
        <v>0</v>
      </c>
      <c r="CA357" s="80">
        <v>0</v>
      </c>
      <c r="CB357" s="80">
        <v>0</v>
      </c>
      <c r="CC357" s="80">
        <v>0</v>
      </c>
    </row>
    <row r="358" spans="1:81">
      <c r="A358" s="80" t="s">
        <v>2070</v>
      </c>
      <c r="B358" s="80">
        <v>433</v>
      </c>
      <c r="C358" s="80">
        <v>8</v>
      </c>
      <c r="D358" s="80">
        <v>26</v>
      </c>
      <c r="E358" s="80">
        <v>2011</v>
      </c>
      <c r="F358" s="80" t="s">
        <v>87</v>
      </c>
      <c r="G358" s="80" t="s">
        <v>2062</v>
      </c>
      <c r="H358" s="80" t="s">
        <v>2063</v>
      </c>
      <c r="I358" s="177"/>
      <c r="J358" s="81">
        <v>38.586212426848959</v>
      </c>
      <c r="K358" s="81">
        <v>3.1003028054006574</v>
      </c>
      <c r="L358" s="81">
        <v>7.1543548420086651</v>
      </c>
      <c r="M358" s="81">
        <v>57.834431240037489</v>
      </c>
      <c r="N358" s="81">
        <v>66.124156468526323</v>
      </c>
      <c r="O358" s="81">
        <v>45.247024633110691</v>
      </c>
      <c r="P358" s="81">
        <v>39.508484548080141</v>
      </c>
      <c r="Q358" s="81">
        <v>2.8753459537732224</v>
      </c>
      <c r="R358" s="81">
        <v>2.1298322640320619</v>
      </c>
      <c r="S358" s="81">
        <v>4.4945427035870846</v>
      </c>
      <c r="T358" s="82"/>
      <c r="U358" s="81">
        <v>2157799</v>
      </c>
      <c r="V358" s="81">
        <v>897</v>
      </c>
      <c r="W358" s="81">
        <v>145</v>
      </c>
      <c r="X358" s="81">
        <v>7406</v>
      </c>
      <c r="Y358" s="81">
        <v>14646</v>
      </c>
      <c r="Z358" s="81">
        <v>23479</v>
      </c>
      <c r="AA358" s="81">
        <v>7984</v>
      </c>
      <c r="AB358" s="81">
        <v>40972</v>
      </c>
      <c r="AC358" s="81">
        <v>371314.42857142858</v>
      </c>
      <c r="AD358" s="81">
        <v>4.4945427035870846</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0</v>
      </c>
      <c r="BJ358" s="81">
        <v>0</v>
      </c>
      <c r="BK358" s="81">
        <v>9.5760000000000005</v>
      </c>
      <c r="BL358" s="81">
        <v>0</v>
      </c>
      <c r="BM358" s="82"/>
      <c r="BN358" s="81">
        <v>0</v>
      </c>
      <c r="BO358" s="81">
        <v>0</v>
      </c>
      <c r="BP358" s="81">
        <v>0</v>
      </c>
      <c r="BQ358" s="81">
        <v>0</v>
      </c>
      <c r="BR358" s="81">
        <v>1</v>
      </c>
      <c r="BS358" s="81">
        <v>0</v>
      </c>
      <c r="BT358"/>
      <c r="BU358" s="80">
        <v>9.5760000000000005</v>
      </c>
      <c r="BV358" s="80">
        <v>0</v>
      </c>
      <c r="BW358" s="80">
        <v>0</v>
      </c>
      <c r="BX358" s="80">
        <v>0</v>
      </c>
      <c r="BY358" s="80">
        <v>0</v>
      </c>
      <c r="BZ358" s="80">
        <v>0</v>
      </c>
      <c r="CA358" s="80">
        <v>0</v>
      </c>
      <c r="CB358" s="80">
        <v>0</v>
      </c>
      <c r="CC358" s="80">
        <v>0</v>
      </c>
    </row>
    <row r="359" spans="1:81">
      <c r="A359" s="80" t="s">
        <v>2071</v>
      </c>
      <c r="B359" s="80">
        <v>434</v>
      </c>
      <c r="C359" s="80">
        <v>9</v>
      </c>
      <c r="D359" s="80">
        <v>26</v>
      </c>
      <c r="E359" s="80">
        <v>2012</v>
      </c>
      <c r="F359" s="80" t="s">
        <v>88</v>
      </c>
      <c r="G359" s="80" t="s">
        <v>2062</v>
      </c>
      <c r="H359" s="80" t="s">
        <v>2063</v>
      </c>
      <c r="I359" s="177"/>
      <c r="J359" s="81">
        <v>34.115717074125456</v>
      </c>
      <c r="K359" s="81">
        <v>2.743858377696287</v>
      </c>
      <c r="L359" s="81">
        <v>6.9027080759384623</v>
      </c>
      <c r="M359" s="81">
        <v>59.947082505610652</v>
      </c>
      <c r="N359" s="81">
        <v>59.272577091904729</v>
      </c>
      <c r="O359" s="81">
        <v>45.978873755397473</v>
      </c>
      <c r="P359" s="81">
        <v>39.121149684049399</v>
      </c>
      <c r="Q359" s="81">
        <v>3.1528922892949081</v>
      </c>
      <c r="R359" s="81">
        <v>2.3664529153863514</v>
      </c>
      <c r="S359" s="81">
        <v>4.2420225071790778</v>
      </c>
      <c r="T359" s="82"/>
      <c r="U359" s="81">
        <v>2148248</v>
      </c>
      <c r="V359" s="81">
        <v>897</v>
      </c>
      <c r="W359" s="81">
        <v>145</v>
      </c>
      <c r="X359" s="81">
        <v>7406</v>
      </c>
      <c r="Y359" s="81">
        <v>15083</v>
      </c>
      <c r="Z359" s="81">
        <v>24048</v>
      </c>
      <c r="AA359" s="81">
        <v>7861</v>
      </c>
      <c r="AB359" s="81">
        <v>41351</v>
      </c>
      <c r="AC359" s="81">
        <v>401881</v>
      </c>
      <c r="AD359" s="81">
        <v>4.2420225071790778</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0</v>
      </c>
      <c r="BJ359" s="81">
        <v>0</v>
      </c>
      <c r="BK359" s="81">
        <v>6.97</v>
      </c>
      <c r="BL359" s="81">
        <v>0</v>
      </c>
      <c r="BM359" s="82"/>
      <c r="BN359" s="81">
        <v>0</v>
      </c>
      <c r="BO359" s="81">
        <v>0</v>
      </c>
      <c r="BP359" s="81">
        <v>0</v>
      </c>
      <c r="BQ359" s="81">
        <v>0</v>
      </c>
      <c r="BR359" s="81">
        <v>1</v>
      </c>
      <c r="BS359" s="81">
        <v>0</v>
      </c>
      <c r="BT359"/>
      <c r="BU359" s="80">
        <v>6.97</v>
      </c>
      <c r="BV359" s="80">
        <v>0</v>
      </c>
      <c r="BW359" s="80">
        <v>0</v>
      </c>
      <c r="BX359" s="80">
        <v>0</v>
      </c>
      <c r="BY359" s="80">
        <v>0</v>
      </c>
      <c r="BZ359" s="80">
        <v>0</v>
      </c>
      <c r="CA359" s="80">
        <v>0</v>
      </c>
      <c r="CB359" s="80">
        <v>0</v>
      </c>
      <c r="CC359" s="80">
        <v>0</v>
      </c>
    </row>
    <row r="360" spans="1:81">
      <c r="A360" s="80" t="s">
        <v>2072</v>
      </c>
      <c r="B360" s="80">
        <v>435</v>
      </c>
      <c r="C360" s="80">
        <v>10</v>
      </c>
      <c r="D360" s="80">
        <v>26</v>
      </c>
      <c r="E360" s="80">
        <v>2013</v>
      </c>
      <c r="F360" s="80" t="s">
        <v>89</v>
      </c>
      <c r="G360" s="80" t="s">
        <v>2062</v>
      </c>
      <c r="H360" s="80" t="s">
        <v>2063</v>
      </c>
      <c r="I360" s="177"/>
      <c r="J360" s="81">
        <v>35.129287341109489</v>
      </c>
      <c r="K360" s="81">
        <v>2.5492040669831599</v>
      </c>
      <c r="L360" s="81">
        <v>6.1869414332817207</v>
      </c>
      <c r="M360" s="81">
        <v>61.877921006169423</v>
      </c>
      <c r="N360" s="81">
        <v>60.524939456366916</v>
      </c>
      <c r="O360" s="81">
        <v>45.366292501052982</v>
      </c>
      <c r="P360" s="81">
        <v>39.193623512937251</v>
      </c>
      <c r="Q360" s="81">
        <v>3.2337218820156761</v>
      </c>
      <c r="R360" s="81">
        <v>2.4404045921870545</v>
      </c>
      <c r="S360" s="81">
        <v>5.379516115261775</v>
      </c>
      <c r="T360" s="82"/>
      <c r="U360" s="81">
        <v>2135571</v>
      </c>
      <c r="V360" s="81">
        <v>897</v>
      </c>
      <c r="W360" s="81">
        <v>145</v>
      </c>
      <c r="X360" s="81">
        <v>7406</v>
      </c>
      <c r="Y360" s="81">
        <v>15395</v>
      </c>
      <c r="Z360" s="81">
        <v>24787</v>
      </c>
      <c r="AA360" s="81">
        <v>7846</v>
      </c>
      <c r="AB360" s="81">
        <v>41803</v>
      </c>
      <c r="AC360" s="81">
        <v>404550.28571428574</v>
      </c>
      <c r="AD360" s="81">
        <v>5.379516115261775</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0</v>
      </c>
      <c r="BJ360" s="81">
        <v>0</v>
      </c>
      <c r="BK360" s="81">
        <v>6.4690000000000003</v>
      </c>
      <c r="BL360" s="81">
        <v>0</v>
      </c>
      <c r="BM360" s="82"/>
      <c r="BN360" s="81">
        <v>0</v>
      </c>
      <c r="BO360" s="81">
        <v>0</v>
      </c>
      <c r="BP360" s="81">
        <v>0</v>
      </c>
      <c r="BQ360" s="81">
        <v>0</v>
      </c>
      <c r="BR360" s="81">
        <v>1</v>
      </c>
      <c r="BS360" s="81">
        <v>0</v>
      </c>
      <c r="BT360"/>
      <c r="BU360" s="80">
        <v>6.4690000000000003</v>
      </c>
      <c r="BV360" s="80">
        <v>0</v>
      </c>
      <c r="BW360" s="80">
        <v>0</v>
      </c>
      <c r="BX360" s="80">
        <v>0</v>
      </c>
      <c r="BY360" s="80">
        <v>0</v>
      </c>
      <c r="BZ360" s="80">
        <v>0</v>
      </c>
      <c r="CA360" s="80">
        <v>0</v>
      </c>
      <c r="CB360" s="80">
        <v>0</v>
      </c>
      <c r="CC360" s="80">
        <v>0</v>
      </c>
    </row>
    <row r="361" spans="1:81">
      <c r="A361" s="80" t="s">
        <v>2073</v>
      </c>
      <c r="B361" s="80">
        <v>436</v>
      </c>
      <c r="C361" s="80">
        <v>11</v>
      </c>
      <c r="D361" s="80">
        <v>26</v>
      </c>
      <c r="E361" s="80">
        <v>2014</v>
      </c>
      <c r="F361" s="80" t="s">
        <v>90</v>
      </c>
      <c r="G361" s="80" t="s">
        <v>2062</v>
      </c>
      <c r="H361" s="80" t="s">
        <v>2063</v>
      </c>
      <c r="I361" s="177"/>
      <c r="J361" s="81">
        <v>37.247606273192233</v>
      </c>
      <c r="K361" s="81">
        <v>2.8943684388694293</v>
      </c>
      <c r="L361" s="81">
        <v>9.0193329698830045</v>
      </c>
      <c r="M361" s="81">
        <v>59.204456957762112</v>
      </c>
      <c r="N361" s="81">
        <v>62.001798703566671</v>
      </c>
      <c r="O361" s="81">
        <v>44.448839581987777</v>
      </c>
      <c r="P361" s="81">
        <v>39.276960595131442</v>
      </c>
      <c r="Q361" s="81">
        <v>3.1304425480333427</v>
      </c>
      <c r="R361" s="81">
        <v>2.3087880647096934</v>
      </c>
      <c r="S361" s="81">
        <v>3.962164808246353</v>
      </c>
      <c r="T361" s="82"/>
      <c r="U361" s="81">
        <v>2233321</v>
      </c>
      <c r="V361" s="81">
        <v>934</v>
      </c>
      <c r="W361" s="81">
        <v>188</v>
      </c>
      <c r="X361" s="81">
        <v>8020</v>
      </c>
      <c r="Y361" s="81">
        <v>15729</v>
      </c>
      <c r="Z361" s="81">
        <v>25578</v>
      </c>
      <c r="AA361" s="81">
        <v>7822</v>
      </c>
      <c r="AB361" s="81">
        <v>42178</v>
      </c>
      <c r="AC361" s="81">
        <v>383935.42857142858</v>
      </c>
      <c r="AD361" s="81">
        <v>3.962164808246353</v>
      </c>
      <c r="AE361" s="82"/>
      <c r="AF361" s="81">
        <v>23203175.296366673</v>
      </c>
      <c r="AG361" s="81">
        <v>1824050.4301395267</v>
      </c>
      <c r="AH361" s="81">
        <v>2159025.1386671704</v>
      </c>
      <c r="AI361" s="81">
        <v>55664128.182089902</v>
      </c>
      <c r="AJ361" s="81">
        <v>64706340.153955996</v>
      </c>
      <c r="AK361" s="81">
        <v>0</v>
      </c>
      <c r="AL361" s="81">
        <v>0</v>
      </c>
      <c r="AM361" s="81">
        <v>5790409.1250791</v>
      </c>
      <c r="AN361" s="81">
        <v>0</v>
      </c>
      <c r="AO361" s="81">
        <v>0</v>
      </c>
      <c r="AP361" s="82"/>
      <c r="AQ361" s="81">
        <v>811</v>
      </c>
      <c r="AR361" s="81">
        <v>392</v>
      </c>
      <c r="AS361" s="81">
        <v>1</v>
      </c>
      <c r="AT361" s="81">
        <v>0</v>
      </c>
      <c r="AU361" s="81">
        <v>0</v>
      </c>
      <c r="AV361" s="81">
        <v>0</v>
      </c>
      <c r="AW361" s="81" t="s">
        <v>564</v>
      </c>
      <c r="AX361" s="82"/>
      <c r="AY361" s="81">
        <v>3869.3509999999997</v>
      </c>
      <c r="AZ361" s="81">
        <v>8230.64</v>
      </c>
      <c r="BA361" s="81">
        <v>1980</v>
      </c>
      <c r="BB361" s="81">
        <v>0</v>
      </c>
      <c r="BC361" s="81">
        <v>0</v>
      </c>
      <c r="BD361" s="81">
        <v>0</v>
      </c>
      <c r="BE361" s="81" t="s">
        <v>564</v>
      </c>
      <c r="BF361" s="82"/>
      <c r="BG361" s="81">
        <v>0</v>
      </c>
      <c r="BH361" s="81">
        <v>0</v>
      </c>
      <c r="BI361" s="81">
        <v>0</v>
      </c>
      <c r="BJ361" s="81">
        <v>0</v>
      </c>
      <c r="BK361" s="81">
        <v>5.9109999999999996</v>
      </c>
      <c r="BL361" s="81">
        <v>0</v>
      </c>
      <c r="BM361" s="82"/>
      <c r="BN361" s="81">
        <v>0</v>
      </c>
      <c r="BO361" s="81">
        <v>0</v>
      </c>
      <c r="BP361" s="81">
        <v>0</v>
      </c>
      <c r="BQ361" s="81">
        <v>0</v>
      </c>
      <c r="BR361" s="81">
        <v>1</v>
      </c>
      <c r="BS361" s="81">
        <v>0</v>
      </c>
      <c r="BT361"/>
      <c r="BU361" s="80">
        <v>5.9109999999999996</v>
      </c>
      <c r="BV361" s="80">
        <v>0</v>
      </c>
      <c r="BW361" s="80">
        <v>0</v>
      </c>
      <c r="BX361" s="80">
        <v>0</v>
      </c>
      <c r="BY361" s="80">
        <v>0</v>
      </c>
      <c r="BZ361" s="80">
        <v>0</v>
      </c>
      <c r="CA361" s="80">
        <v>0</v>
      </c>
      <c r="CB361" s="80">
        <v>0</v>
      </c>
      <c r="CC361" s="80">
        <v>0</v>
      </c>
    </row>
    <row r="362" spans="1:81">
      <c r="A362" s="80" t="s">
        <v>2074</v>
      </c>
      <c r="B362" s="80">
        <v>437</v>
      </c>
      <c r="C362" s="80">
        <v>12</v>
      </c>
      <c r="D362" s="80">
        <v>26</v>
      </c>
      <c r="E362" s="80">
        <v>2015</v>
      </c>
      <c r="F362" s="80" t="s">
        <v>91</v>
      </c>
      <c r="G362" s="80" t="s">
        <v>2062</v>
      </c>
      <c r="H362" s="80" t="s">
        <v>2063</v>
      </c>
      <c r="I362" s="177"/>
      <c r="J362" s="81">
        <v>44.005961855679253</v>
      </c>
      <c r="K362" s="81">
        <v>2.8785595418332819</v>
      </c>
      <c r="L362" s="81">
        <v>10.359112127052166</v>
      </c>
      <c r="M362" s="81">
        <v>53.599650927199669</v>
      </c>
      <c r="N362" s="81">
        <v>61.059014266257506</v>
      </c>
      <c r="O362" s="81">
        <v>44.859450961674817</v>
      </c>
      <c r="P362" s="81">
        <v>39.297813775112246</v>
      </c>
      <c r="Q362" s="81">
        <v>3.1123564806308286</v>
      </c>
      <c r="R362" s="81">
        <v>2.12945654362764</v>
      </c>
      <c r="S362" s="81">
        <v>3.4845857948750911</v>
      </c>
      <c r="T362" s="82"/>
      <c r="U362" s="81">
        <v>2560578</v>
      </c>
      <c r="V362" s="81">
        <v>934</v>
      </c>
      <c r="W362" s="81">
        <v>188</v>
      </c>
      <c r="X362" s="81">
        <v>8020</v>
      </c>
      <c r="Y362" s="81">
        <v>16357</v>
      </c>
      <c r="Z362" s="81">
        <v>26063</v>
      </c>
      <c r="AA362" s="81">
        <v>7820</v>
      </c>
      <c r="AB362" s="81">
        <v>42836</v>
      </c>
      <c r="AC362" s="81">
        <v>364781.85714285716</v>
      </c>
      <c r="AD362" s="81">
        <v>3.4845857948750911</v>
      </c>
      <c r="AE362" s="82"/>
      <c r="AF362" s="81">
        <v>33229695.122956209</v>
      </c>
      <c r="AG362" s="81">
        <v>1843539.0822352476</v>
      </c>
      <c r="AH362" s="81">
        <v>2083005.4673682945</v>
      </c>
      <c r="AI362" s="81">
        <v>54021505.940360375</v>
      </c>
      <c r="AJ362" s="81">
        <v>63342686.520037219</v>
      </c>
      <c r="AK362" s="81">
        <v>0</v>
      </c>
      <c r="AL362" s="81">
        <v>0</v>
      </c>
      <c r="AM362" s="81">
        <v>5870494.1097382801</v>
      </c>
      <c r="AN362" s="81">
        <v>0</v>
      </c>
      <c r="AO362" s="81">
        <v>0</v>
      </c>
      <c r="AP362" s="82"/>
      <c r="AQ362" s="81">
        <v>849</v>
      </c>
      <c r="AR362" s="81">
        <v>465</v>
      </c>
      <c r="AS362" s="81">
        <v>1</v>
      </c>
      <c r="AT362" s="81">
        <v>0</v>
      </c>
      <c r="AU362" s="81">
        <v>0</v>
      </c>
      <c r="AV362" s="81">
        <v>0</v>
      </c>
      <c r="AW362" s="81" t="s">
        <v>564</v>
      </c>
      <c r="AX362" s="82"/>
      <c r="AY362" s="81">
        <v>4107.2510000000002</v>
      </c>
      <c r="AZ362" s="81">
        <v>9972.94</v>
      </c>
      <c r="BA362" s="81">
        <v>1980</v>
      </c>
      <c r="BB362" s="81">
        <v>0</v>
      </c>
      <c r="BC362" s="81">
        <v>0</v>
      </c>
      <c r="BD362" s="81">
        <v>0</v>
      </c>
      <c r="BE362" s="81" t="s">
        <v>564</v>
      </c>
      <c r="BF362" s="82"/>
      <c r="BG362" s="81">
        <v>0</v>
      </c>
      <c r="BH362" s="81">
        <v>0</v>
      </c>
      <c r="BI362" s="81">
        <v>0</v>
      </c>
      <c r="BJ362" s="81">
        <v>0</v>
      </c>
      <c r="BK362" s="81">
        <v>5.6239999999999997</v>
      </c>
      <c r="BL362" s="81">
        <v>0</v>
      </c>
      <c r="BM362" s="82"/>
      <c r="BN362" s="81">
        <v>0</v>
      </c>
      <c r="BO362" s="81">
        <v>0</v>
      </c>
      <c r="BP362" s="81">
        <v>0</v>
      </c>
      <c r="BQ362" s="81">
        <v>0</v>
      </c>
      <c r="BR362" s="81">
        <v>1</v>
      </c>
      <c r="BS362" s="81">
        <v>0</v>
      </c>
      <c r="BT362"/>
      <c r="BU362" s="80">
        <v>5.6239999999999997</v>
      </c>
      <c r="BV362" s="80">
        <v>0</v>
      </c>
      <c r="BW362" s="80">
        <v>0</v>
      </c>
      <c r="BX362" s="80">
        <v>0</v>
      </c>
      <c r="BY362" s="80">
        <v>0</v>
      </c>
      <c r="BZ362" s="80">
        <v>0</v>
      </c>
      <c r="CA362" s="80">
        <v>0</v>
      </c>
      <c r="CB362" s="80">
        <v>0</v>
      </c>
      <c r="CC362" s="80">
        <v>0</v>
      </c>
    </row>
    <row r="363" spans="1:81">
      <c r="A363" s="80" t="s">
        <v>2075</v>
      </c>
      <c r="B363" s="80">
        <v>438</v>
      </c>
      <c r="C363" s="80">
        <v>13</v>
      </c>
      <c r="D363" s="80">
        <v>26</v>
      </c>
      <c r="E363" s="80">
        <v>2016</v>
      </c>
      <c r="F363" s="80" t="s">
        <v>92</v>
      </c>
      <c r="G363" s="80" t="s">
        <v>2062</v>
      </c>
      <c r="H363" s="80" t="s">
        <v>2063</v>
      </c>
      <c r="I363" s="177"/>
      <c r="J363" s="81">
        <v>51.361052602598107</v>
      </c>
      <c r="K363" s="81">
        <v>2.7449263604334426</v>
      </c>
      <c r="L363" s="81">
        <v>9.8864013382493798</v>
      </c>
      <c r="M363" s="81">
        <v>55.552397638435096</v>
      </c>
      <c r="N363" s="81">
        <v>62.697951281064071</v>
      </c>
      <c r="O363" s="81">
        <v>45.0951364970539</v>
      </c>
      <c r="P363" s="81">
        <v>38.330457337805008</v>
      </c>
      <c r="Q363" s="81">
        <v>3.054623308485434</v>
      </c>
      <c r="R363" s="81">
        <v>2.3235828143965671</v>
      </c>
      <c r="S363" s="81">
        <v>3.4283873512825456</v>
      </c>
      <c r="T363" s="82"/>
      <c r="U363" s="81">
        <v>2469278</v>
      </c>
      <c r="V363" s="81">
        <v>934</v>
      </c>
      <c r="W363" s="81">
        <v>188</v>
      </c>
      <c r="X363" s="81">
        <v>8020</v>
      </c>
      <c r="Y363" s="81">
        <v>16873</v>
      </c>
      <c r="Z363" s="81">
        <v>26522</v>
      </c>
      <c r="AA363" s="81">
        <v>7889</v>
      </c>
      <c r="AB363" s="81">
        <v>43247</v>
      </c>
      <c r="AC363" s="81">
        <v>396845.07255786163</v>
      </c>
      <c r="AD363" s="81">
        <v>3.428387351282546</v>
      </c>
      <c r="AE363" s="82"/>
      <c r="AF363" s="81">
        <v>42639486.01461935</v>
      </c>
      <c r="AG363" s="81">
        <v>1607183.1139265259</v>
      </c>
      <c r="AH363" s="81">
        <v>1565590.0759758891</v>
      </c>
      <c r="AI363" s="81">
        <v>57991203.911724053</v>
      </c>
      <c r="AJ363" s="81">
        <v>69226680.626891389</v>
      </c>
      <c r="AK363" s="81">
        <v>0</v>
      </c>
      <c r="AL363" s="81">
        <v>0</v>
      </c>
      <c r="AM363" s="81">
        <v>5931424.4932137718</v>
      </c>
      <c r="AN363" s="81">
        <v>0</v>
      </c>
      <c r="AO363" s="81">
        <v>0</v>
      </c>
      <c r="AP363" s="82"/>
      <c r="AQ363" s="81">
        <v>916</v>
      </c>
      <c r="AR363" s="81">
        <v>502</v>
      </c>
      <c r="AS363" s="81">
        <v>1</v>
      </c>
      <c r="AT363" s="81">
        <v>0</v>
      </c>
      <c r="AU363" s="81">
        <v>0</v>
      </c>
      <c r="AV363" s="81">
        <v>0</v>
      </c>
      <c r="AW363" s="81" t="s">
        <v>564</v>
      </c>
      <c r="AX363" s="82"/>
      <c r="AY363" s="81">
        <v>4515.8509999999997</v>
      </c>
      <c r="AZ363" s="81">
        <v>11239.44</v>
      </c>
      <c r="BA363" s="81">
        <v>1980</v>
      </c>
      <c r="BB363" s="81">
        <v>0</v>
      </c>
      <c r="BC363" s="81">
        <v>0</v>
      </c>
      <c r="BD363" s="81">
        <v>0</v>
      </c>
      <c r="BE363" s="81" t="s">
        <v>564</v>
      </c>
      <c r="BF363" s="82"/>
      <c r="BG363" s="81">
        <v>0</v>
      </c>
      <c r="BH363" s="81">
        <v>0</v>
      </c>
      <c r="BI363" s="81">
        <v>0</v>
      </c>
      <c r="BJ363" s="81">
        <v>0</v>
      </c>
      <c r="BK363" s="81">
        <v>6.1050000000000004</v>
      </c>
      <c r="BL363" s="81">
        <v>0</v>
      </c>
      <c r="BM363" s="82"/>
      <c r="BN363" s="81">
        <v>0</v>
      </c>
      <c r="BO363" s="81">
        <v>0</v>
      </c>
      <c r="BP363" s="81">
        <v>0</v>
      </c>
      <c r="BQ363" s="81">
        <v>0</v>
      </c>
      <c r="BR363" s="81">
        <v>1</v>
      </c>
      <c r="BS363" s="81">
        <v>0</v>
      </c>
      <c r="BT363"/>
      <c r="BU363" s="80">
        <v>6.1050000000000004</v>
      </c>
      <c r="BV363" s="80">
        <v>0</v>
      </c>
      <c r="BW363" s="80">
        <v>0</v>
      </c>
      <c r="BX363" s="80">
        <v>0</v>
      </c>
      <c r="BY363" s="80">
        <v>0</v>
      </c>
      <c r="BZ363" s="80">
        <v>0</v>
      </c>
      <c r="CA363" s="80">
        <v>0</v>
      </c>
      <c r="CB363" s="80">
        <v>0</v>
      </c>
      <c r="CC363" s="80">
        <v>0</v>
      </c>
    </row>
    <row r="364" spans="1:81">
      <c r="A364" s="80" t="s">
        <v>2076</v>
      </c>
      <c r="B364" s="80">
        <v>439</v>
      </c>
      <c r="C364" s="80">
        <v>14</v>
      </c>
      <c r="D364" s="80">
        <v>26</v>
      </c>
      <c r="E364" s="80">
        <v>2017</v>
      </c>
      <c r="F364" s="80" t="s">
        <v>71</v>
      </c>
      <c r="G364" s="80" t="s">
        <v>2062</v>
      </c>
      <c r="H364" s="80" t="s">
        <v>2063</v>
      </c>
      <c r="I364" s="177"/>
      <c r="J364" s="81">
        <v>48.257930037748821</v>
      </c>
      <c r="K364" s="81">
        <v>2.9549930577350798</v>
      </c>
      <c r="L364" s="81">
        <v>7.6757129549261949</v>
      </c>
      <c r="M364" s="81">
        <v>55.781591050585163</v>
      </c>
      <c r="N364" s="81">
        <v>66.110142462050746</v>
      </c>
      <c r="O364" s="81">
        <v>45.250758866270807</v>
      </c>
      <c r="P364" s="81">
        <v>38.135927014537643</v>
      </c>
      <c r="Q364" s="81">
        <v>2.9826214719953223</v>
      </c>
      <c r="R364" s="81">
        <v>2.4984652038793356</v>
      </c>
      <c r="S364" s="81">
        <v>3.1807925484166932</v>
      </c>
      <c r="T364" s="82"/>
      <c r="U364" s="81">
        <v>2553639</v>
      </c>
      <c r="V364" s="81">
        <v>934</v>
      </c>
      <c r="W364" s="81">
        <v>188</v>
      </c>
      <c r="X364" s="81">
        <v>8020</v>
      </c>
      <c r="Y364" s="81">
        <v>17299</v>
      </c>
      <c r="Z364" s="81">
        <v>27055</v>
      </c>
      <c r="AA364" s="81">
        <v>7899</v>
      </c>
      <c r="AB364" s="81">
        <v>43669</v>
      </c>
      <c r="AC364" s="81">
        <v>435180.14285714272</v>
      </c>
      <c r="AD364" s="81">
        <v>3.1807925484166928</v>
      </c>
      <c r="AE364" s="82"/>
      <c r="AF364" s="81">
        <v>38008568.107501037</v>
      </c>
      <c r="AG364" s="81">
        <v>1738614.71273055</v>
      </c>
      <c r="AH364" s="81">
        <v>1636776.831657538</v>
      </c>
      <c r="AI364" s="81">
        <v>59465067.659721293</v>
      </c>
      <c r="AJ364" s="81">
        <v>72513227.976843044</v>
      </c>
      <c r="AK364" s="81">
        <v>0</v>
      </c>
      <c r="AL364" s="81">
        <v>0</v>
      </c>
      <c r="AM364" s="81">
        <v>5998674.3777188128</v>
      </c>
      <c r="AN364" s="81">
        <v>0</v>
      </c>
      <c r="AO364" s="81">
        <v>0</v>
      </c>
      <c r="AP364" s="82"/>
      <c r="AQ364" s="81">
        <v>956</v>
      </c>
      <c r="AR364" s="81">
        <v>520</v>
      </c>
      <c r="AS364" s="81">
        <v>1</v>
      </c>
      <c r="AT364" s="81">
        <v>0</v>
      </c>
      <c r="AU364" s="81">
        <v>0</v>
      </c>
      <c r="AV364" s="81">
        <v>0</v>
      </c>
      <c r="AW364" s="81" t="s">
        <v>564</v>
      </c>
      <c r="AX364" s="82"/>
      <c r="AY364" s="81">
        <v>4756.6629999999996</v>
      </c>
      <c r="AZ364" s="81">
        <v>11758.240000000011</v>
      </c>
      <c r="BA364" s="81">
        <v>1980</v>
      </c>
      <c r="BB364" s="81">
        <v>0</v>
      </c>
      <c r="BC364" s="81">
        <v>0</v>
      </c>
      <c r="BD364" s="81">
        <v>0</v>
      </c>
      <c r="BE364" s="81" t="s">
        <v>564</v>
      </c>
      <c r="BF364" s="82"/>
      <c r="BG364" s="81">
        <v>0</v>
      </c>
      <c r="BH364" s="81">
        <v>0</v>
      </c>
      <c r="BI364" s="81">
        <v>0</v>
      </c>
      <c r="BJ364" s="81">
        <v>0</v>
      </c>
      <c r="BK364" s="81">
        <v>6.0270000000000001</v>
      </c>
      <c r="BL364" s="81">
        <v>0</v>
      </c>
      <c r="BM364" s="82"/>
      <c r="BN364" s="81">
        <v>0</v>
      </c>
      <c r="BO364" s="81">
        <v>0</v>
      </c>
      <c r="BP364" s="81">
        <v>0</v>
      </c>
      <c r="BQ364" s="81">
        <v>0</v>
      </c>
      <c r="BR364" s="81">
        <v>1</v>
      </c>
      <c r="BS364" s="81">
        <v>0</v>
      </c>
      <c r="BT364"/>
      <c r="BU364" s="80">
        <v>6.0270000000000001</v>
      </c>
      <c r="BV364" s="80">
        <v>0</v>
      </c>
      <c r="BW364" s="80">
        <v>0</v>
      </c>
      <c r="BX364" s="80">
        <v>0</v>
      </c>
      <c r="BY364" s="80">
        <v>0</v>
      </c>
      <c r="BZ364" s="80">
        <v>0</v>
      </c>
      <c r="CA364" s="80">
        <v>0</v>
      </c>
      <c r="CB364" s="80">
        <v>0</v>
      </c>
      <c r="CC364" s="80">
        <v>0</v>
      </c>
    </row>
    <row r="365" spans="1:81">
      <c r="A365" s="80" t="s">
        <v>2077</v>
      </c>
      <c r="B365" s="80">
        <v>440</v>
      </c>
      <c r="C365" s="80">
        <v>15</v>
      </c>
      <c r="D365" s="80">
        <v>26</v>
      </c>
      <c r="E365" s="80">
        <v>2018</v>
      </c>
      <c r="F365" s="80" t="s">
        <v>93</v>
      </c>
      <c r="G365" s="80" t="s">
        <v>2062</v>
      </c>
      <c r="H365" s="80" t="s">
        <v>2063</v>
      </c>
      <c r="I365" s="177"/>
      <c r="J365" s="81">
        <v>94.742921382796212</v>
      </c>
      <c r="K365" s="81">
        <v>2.819285180648198</v>
      </c>
      <c r="L365" s="81">
        <v>7.2257305631038031</v>
      </c>
      <c r="M365" s="81">
        <v>64.54029507481475</v>
      </c>
      <c r="N365" s="81">
        <v>60.725118941643103</v>
      </c>
      <c r="O365" s="81">
        <v>45.396757819291729</v>
      </c>
      <c r="P365" s="81">
        <v>38.26776065822866</v>
      </c>
      <c r="Q365" s="81">
        <v>2.7852149652148874</v>
      </c>
      <c r="R365" s="81">
        <v>2.5498732156962407</v>
      </c>
      <c r="S365" s="81">
        <v>6.9460352566811681</v>
      </c>
      <c r="T365" s="82"/>
      <c r="U365" s="81">
        <v>5167631</v>
      </c>
      <c r="V365" s="81">
        <v>934</v>
      </c>
      <c r="W365" s="81">
        <v>188</v>
      </c>
      <c r="X365" s="81">
        <v>8020</v>
      </c>
      <c r="Y365" s="81">
        <v>17699</v>
      </c>
      <c r="Z365" s="81">
        <v>27662</v>
      </c>
      <c r="AA365" s="81">
        <v>8006</v>
      </c>
      <c r="AB365" s="81">
        <v>43945</v>
      </c>
      <c r="AC365" s="81">
        <v>442393.71428571432</v>
      </c>
      <c r="AD365" s="81">
        <v>6.9460352566811681</v>
      </c>
      <c r="AE365" s="82"/>
      <c r="AF365" s="81">
        <v>60665153.489793822</v>
      </c>
      <c r="AG365" s="81">
        <v>1556853.681381905</v>
      </c>
      <c r="AH365" s="81">
        <v>1511966.550474324</v>
      </c>
      <c r="AI365" s="81">
        <v>69733173.089765757</v>
      </c>
      <c r="AJ365" s="81">
        <v>65480103.603782423</v>
      </c>
      <c r="AK365" s="81">
        <v>0</v>
      </c>
      <c r="AL365" s="81">
        <v>0</v>
      </c>
      <c r="AM365" s="81">
        <v>6049078.0602234099</v>
      </c>
      <c r="AN365" s="81">
        <v>0</v>
      </c>
      <c r="AO365" s="81">
        <v>0</v>
      </c>
      <c r="AP365" s="82"/>
      <c r="AQ365" s="81">
        <v>1004</v>
      </c>
      <c r="AR365" s="81">
        <v>536</v>
      </c>
      <c r="AS365" s="81">
        <v>1</v>
      </c>
      <c r="AT365" s="81">
        <v>0</v>
      </c>
      <c r="AU365" s="81">
        <v>0</v>
      </c>
      <c r="AV365" s="81">
        <v>0</v>
      </c>
      <c r="AW365" s="81" t="s">
        <v>564</v>
      </c>
      <c r="AX365" s="82"/>
      <c r="AY365" s="81">
        <v>5063.2790000000023</v>
      </c>
      <c r="AZ365" s="81">
        <v>12413.44</v>
      </c>
      <c r="BA365" s="81">
        <v>1980</v>
      </c>
      <c r="BB365" s="81">
        <v>0</v>
      </c>
      <c r="BC365" s="81">
        <v>0</v>
      </c>
      <c r="BD365" s="81">
        <v>0</v>
      </c>
      <c r="BE365" s="81" t="s">
        <v>564</v>
      </c>
      <c r="BF365" s="82"/>
      <c r="BG365" s="81">
        <v>0</v>
      </c>
      <c r="BH365" s="81">
        <v>0</v>
      </c>
      <c r="BI365" s="81">
        <v>0</v>
      </c>
      <c r="BJ365" s="81">
        <v>0</v>
      </c>
      <c r="BK365" s="81">
        <v>6.3840000000000003</v>
      </c>
      <c r="BL365" s="81">
        <v>0</v>
      </c>
      <c r="BM365" s="82"/>
      <c r="BN365" s="81">
        <v>0</v>
      </c>
      <c r="BO365" s="81">
        <v>0</v>
      </c>
      <c r="BP365" s="81">
        <v>0</v>
      </c>
      <c r="BQ365" s="81">
        <v>0</v>
      </c>
      <c r="BR365" s="81">
        <v>1</v>
      </c>
      <c r="BS365" s="81">
        <v>0</v>
      </c>
      <c r="BT365"/>
      <c r="BU365" s="80">
        <v>6.3840000000000003</v>
      </c>
      <c r="BV365" s="80">
        <v>0</v>
      </c>
      <c r="BW365" s="80">
        <v>0</v>
      </c>
      <c r="BX365" s="80">
        <v>0</v>
      </c>
      <c r="BY365" s="80">
        <v>0</v>
      </c>
      <c r="BZ365" s="80">
        <v>0</v>
      </c>
      <c r="CA365" s="80">
        <v>0</v>
      </c>
      <c r="CB365" s="80">
        <v>0</v>
      </c>
      <c r="CC365" s="80">
        <v>0</v>
      </c>
    </row>
    <row r="366" spans="1:81">
      <c r="A366" s="80" t="s">
        <v>2078</v>
      </c>
      <c r="B366" s="80">
        <v>441</v>
      </c>
      <c r="C366" s="80">
        <v>16</v>
      </c>
      <c r="D366" s="80">
        <v>26</v>
      </c>
      <c r="E366" s="80">
        <v>2019</v>
      </c>
      <c r="F366" s="80" t="s">
        <v>73</v>
      </c>
      <c r="G366" s="80" t="s">
        <v>2062</v>
      </c>
      <c r="H366" s="80" t="s">
        <v>2063</v>
      </c>
      <c r="I366" s="177"/>
      <c r="J366" s="81">
        <v>42.066796697788739</v>
      </c>
      <c r="K366" s="81">
        <v>2.6379421240853391</v>
      </c>
      <c r="L366" s="81">
        <v>7.348159586703594</v>
      </c>
      <c r="M366" s="81">
        <v>53.117479643430443</v>
      </c>
      <c r="N366" s="81">
        <v>61.004367527585373</v>
      </c>
      <c r="O366" s="81">
        <v>44.940767669151462</v>
      </c>
      <c r="P366" s="81">
        <v>38.956055715747965</v>
      </c>
      <c r="Q366" s="81">
        <v>2.7303054100454265</v>
      </c>
      <c r="R366" s="81">
        <v>2.7701310649980089</v>
      </c>
      <c r="S366" s="81">
        <v>7.095860218635833</v>
      </c>
      <c r="T366" s="82"/>
      <c r="U366" s="81">
        <v>2306072</v>
      </c>
      <c r="V366" s="81">
        <v>934</v>
      </c>
      <c r="W366" s="81">
        <v>188</v>
      </c>
      <c r="X366" s="81">
        <v>8020</v>
      </c>
      <c r="Y366" s="81">
        <v>18109</v>
      </c>
      <c r="Z366" s="81">
        <v>28136</v>
      </c>
      <c r="AA366" s="81">
        <v>8089</v>
      </c>
      <c r="AB366" s="81">
        <v>44245</v>
      </c>
      <c r="AC366" s="81">
        <v>488479.42857142858</v>
      </c>
      <c r="AD366" s="81">
        <v>7.095860218635833</v>
      </c>
      <c r="AE366" s="82"/>
      <c r="AF366" s="81">
        <v>34290370.883490443</v>
      </c>
      <c r="AG366" s="81">
        <v>1513462.004198381</v>
      </c>
      <c r="AH366" s="81">
        <v>1670369.5557160571</v>
      </c>
      <c r="AI366" s="81">
        <v>55061120.74889005</v>
      </c>
      <c r="AJ366" s="81">
        <v>64684890.046364427</v>
      </c>
      <c r="AK366" s="81">
        <v>0</v>
      </c>
      <c r="AL366" s="81">
        <v>0</v>
      </c>
      <c r="AM366" s="81">
        <v>6025835.9238183284</v>
      </c>
      <c r="AN366" s="81">
        <v>0</v>
      </c>
      <c r="AO366" s="81">
        <v>0</v>
      </c>
      <c r="AP366" s="82"/>
      <c r="AQ366" s="81">
        <v>1066</v>
      </c>
      <c r="AR366" s="81">
        <v>546</v>
      </c>
      <c r="AS366" s="81">
        <v>1</v>
      </c>
      <c r="AT366" s="81">
        <v>0</v>
      </c>
      <c r="AU366" s="81">
        <v>0</v>
      </c>
      <c r="AV366" s="81">
        <v>0</v>
      </c>
      <c r="AW366" s="81" t="s">
        <v>564</v>
      </c>
      <c r="AX366" s="82"/>
      <c r="AY366" s="81">
        <v>5467.0180000000018</v>
      </c>
      <c r="AZ366" s="81">
        <v>12799.14</v>
      </c>
      <c r="BA366" s="81">
        <v>1980</v>
      </c>
      <c r="BB366" s="81">
        <v>0</v>
      </c>
      <c r="BC366" s="81">
        <v>0</v>
      </c>
      <c r="BD366" s="81">
        <v>0</v>
      </c>
      <c r="BE366" s="81" t="s">
        <v>564</v>
      </c>
      <c r="BF366" s="82"/>
      <c r="BG366" s="81">
        <v>0</v>
      </c>
      <c r="BH366" s="81">
        <v>0</v>
      </c>
      <c r="BI366" s="81">
        <v>0</v>
      </c>
      <c r="BJ366" s="81">
        <v>0</v>
      </c>
      <c r="BK366" s="81">
        <v>6.226</v>
      </c>
      <c r="BL366" s="81">
        <v>0</v>
      </c>
      <c r="BM366" s="82"/>
      <c r="BN366" s="81">
        <v>0</v>
      </c>
      <c r="BO366" s="81">
        <v>0</v>
      </c>
      <c r="BP366" s="81">
        <v>0</v>
      </c>
      <c r="BQ366" s="81">
        <v>0</v>
      </c>
      <c r="BR366" s="81">
        <v>1</v>
      </c>
      <c r="BS366" s="81">
        <v>0</v>
      </c>
      <c r="BT366"/>
      <c r="BU366" s="80">
        <v>6.226</v>
      </c>
      <c r="BV366" s="80">
        <v>0</v>
      </c>
      <c r="BW366" s="80">
        <v>0</v>
      </c>
      <c r="BX366" s="80">
        <v>0</v>
      </c>
      <c r="BY366" s="80">
        <v>0</v>
      </c>
      <c r="BZ366" s="80">
        <v>0</v>
      </c>
      <c r="CA366" s="80">
        <v>0</v>
      </c>
      <c r="CB366" s="80">
        <v>0</v>
      </c>
      <c r="CC366" s="80">
        <v>0</v>
      </c>
    </row>
    <row r="367" spans="1:81">
      <c r="A367" s="80" t="s">
        <v>2079</v>
      </c>
      <c r="B367" s="80">
        <v>442</v>
      </c>
      <c r="C367" s="80">
        <v>17</v>
      </c>
      <c r="D367" s="80">
        <v>26</v>
      </c>
      <c r="E367" s="80">
        <v>2020</v>
      </c>
      <c r="F367" s="80" t="s">
        <v>218</v>
      </c>
      <c r="G367" s="80" t="s">
        <v>2062</v>
      </c>
      <c r="H367" s="80" t="s">
        <v>2063</v>
      </c>
      <c r="I367" s="177"/>
      <c r="J367" s="81">
        <v>38.69067316055952</v>
      </c>
      <c r="K367" s="81">
        <v>2.8953203412654718</v>
      </c>
      <c r="L367" s="81">
        <v>10.121280510106764</v>
      </c>
      <c r="M367" s="81">
        <v>51.714900725812775</v>
      </c>
      <c r="N367" s="81">
        <v>58.527513822650697</v>
      </c>
      <c r="O367" s="81">
        <v>39.818092205050853</v>
      </c>
      <c r="P367" s="81">
        <v>37.544003650871566</v>
      </c>
      <c r="Q367" s="81">
        <v>2.6488614963489452</v>
      </c>
      <c r="R367" s="81">
        <v>2.8576503769252914</v>
      </c>
      <c r="S367" s="81">
        <v>5.6800145935935582</v>
      </c>
      <c r="T367" s="82"/>
      <c r="U367" s="81">
        <v>2478479</v>
      </c>
      <c r="V367" s="81">
        <v>1210</v>
      </c>
      <c r="W367" s="81">
        <v>255</v>
      </c>
      <c r="X367" s="81">
        <v>10104</v>
      </c>
      <c r="Y367" s="81">
        <v>18634</v>
      </c>
      <c r="Z367" s="81">
        <v>28453</v>
      </c>
      <c r="AA367" s="81">
        <v>8470</v>
      </c>
      <c r="AB367" s="81">
        <v>44924</v>
      </c>
      <c r="AC367" s="81">
        <v>506541.28571428568</v>
      </c>
      <c r="AD367" s="81">
        <v>5.6800145935935582</v>
      </c>
      <c r="AE367" s="82"/>
      <c r="AF367" s="81">
        <v>33007996.927075181</v>
      </c>
      <c r="AG367" s="81">
        <v>1656861.8948570031</v>
      </c>
      <c r="AH367" s="81">
        <v>2537429.8613705016</v>
      </c>
      <c r="AI367" s="81">
        <v>58083848.600457691</v>
      </c>
      <c r="AJ367" s="81">
        <v>69528205.771875352</v>
      </c>
      <c r="AK367" s="81"/>
      <c r="AL367" s="81"/>
      <c r="AM367" s="81">
        <v>5863081.116050086</v>
      </c>
      <c r="AN367" s="81"/>
      <c r="AO367" s="81"/>
      <c r="AP367" s="82"/>
      <c r="AQ367" s="81">
        <v>1150</v>
      </c>
      <c r="AR367" s="81">
        <v>554</v>
      </c>
      <c r="AS367" s="81">
        <v>1</v>
      </c>
      <c r="AT367" s="81">
        <v>0</v>
      </c>
      <c r="AU367" s="81">
        <v>0</v>
      </c>
      <c r="AV367" s="81">
        <v>0</v>
      </c>
      <c r="AW367" s="81">
        <v>1</v>
      </c>
      <c r="AX367" s="82"/>
      <c r="AY367" s="81">
        <v>5997.216000000004</v>
      </c>
      <c r="AZ367" s="81">
        <v>13117.240000000011</v>
      </c>
      <c r="BA367" s="81">
        <v>1980</v>
      </c>
      <c r="BB367" s="81">
        <v>0</v>
      </c>
      <c r="BC367" s="81">
        <v>0</v>
      </c>
      <c r="BD367" s="81">
        <v>0</v>
      </c>
      <c r="BE367" s="81">
        <v>1980</v>
      </c>
      <c r="BF367" s="82"/>
      <c r="BG367" s="81">
        <v>0</v>
      </c>
      <c r="BH367" s="81">
        <v>0</v>
      </c>
      <c r="BI367" s="81">
        <v>0</v>
      </c>
      <c r="BJ367" s="81">
        <v>0</v>
      </c>
      <c r="BK367" s="81">
        <v>6.4050000000000002</v>
      </c>
      <c r="BL367" s="81">
        <v>0</v>
      </c>
      <c r="BM367" s="82"/>
      <c r="BN367" s="81">
        <v>0</v>
      </c>
      <c r="BO367" s="81">
        <v>0</v>
      </c>
      <c r="BP367" s="81">
        <v>0</v>
      </c>
      <c r="BQ367" s="81">
        <v>0</v>
      </c>
      <c r="BR367" s="81">
        <v>1</v>
      </c>
      <c r="BS367" s="81">
        <v>0</v>
      </c>
      <c r="BT367"/>
      <c r="BU367" s="80">
        <v>6.4050000000000002</v>
      </c>
      <c r="BV367" s="80">
        <v>0</v>
      </c>
      <c r="BW367" s="80">
        <v>0</v>
      </c>
      <c r="BX367" s="80">
        <v>0</v>
      </c>
      <c r="BY367" s="80">
        <v>0</v>
      </c>
      <c r="BZ367" s="80">
        <v>0</v>
      </c>
      <c r="CA367" s="80">
        <v>0</v>
      </c>
      <c r="CB367" s="80">
        <v>0</v>
      </c>
      <c r="CC367" s="80">
        <v>0</v>
      </c>
    </row>
    <row r="368" spans="1:81">
      <c r="A368" s="80" t="s">
        <v>2080</v>
      </c>
      <c r="B368" s="80">
        <v>442</v>
      </c>
      <c r="C368" s="80">
        <v>18</v>
      </c>
      <c r="D368" s="80">
        <v>26</v>
      </c>
      <c r="E368" s="80">
        <v>2021</v>
      </c>
      <c r="F368" s="80" t="s">
        <v>75</v>
      </c>
      <c r="G368" s="174" t="s">
        <v>2062</v>
      </c>
      <c r="H368" s="80" t="s">
        <v>2063</v>
      </c>
      <c r="I368" s="177"/>
      <c r="J368" s="81">
        <v>35.488018580752076</v>
      </c>
      <c r="K368" s="81">
        <v>3.0660610002880864</v>
      </c>
      <c r="L368" s="81">
        <v>10.910460905206135</v>
      </c>
      <c r="M368" s="81">
        <v>55.670980278746256</v>
      </c>
      <c r="N368" s="81">
        <v>59.171443063661663</v>
      </c>
      <c r="O368" s="81">
        <v>39.265438053790078</v>
      </c>
      <c r="P368" s="81">
        <v>39.062238689842609</v>
      </c>
      <c r="Q368" s="81">
        <v>2.7196149995882841</v>
      </c>
      <c r="R368" s="81">
        <v>3.0565066930715119</v>
      </c>
      <c r="S368" s="81">
        <v>4.918555754892445</v>
      </c>
      <c r="T368" s="82"/>
      <c r="U368" s="81">
        <v>2407907</v>
      </c>
      <c r="V368" s="81">
        <v>1210</v>
      </c>
      <c r="W368" s="81">
        <v>255</v>
      </c>
      <c r="X368" s="81">
        <v>10104</v>
      </c>
      <c r="Y368" s="81">
        <v>19054</v>
      </c>
      <c r="Z368" s="81">
        <v>28891</v>
      </c>
      <c r="AA368" s="81">
        <v>8594</v>
      </c>
      <c r="AB368" s="81">
        <v>45577</v>
      </c>
      <c r="AC368" s="81">
        <v>525137.57142857136</v>
      </c>
      <c r="AD368" s="81">
        <v>4.918555754892445</v>
      </c>
      <c r="AE368" s="82"/>
      <c r="AF368" s="81">
        <v>29985614.611639407</v>
      </c>
      <c r="AG368" s="81">
        <v>1775589.2409909638</v>
      </c>
      <c r="AH368" s="81">
        <v>2682965.1196504557</v>
      </c>
      <c r="AI368" s="81">
        <v>63643282.547635876</v>
      </c>
      <c r="AJ368" s="81">
        <v>70511997.433124736</v>
      </c>
      <c r="AK368" s="81">
        <v>0</v>
      </c>
      <c r="AL368" s="81">
        <v>0</v>
      </c>
      <c r="AM368" s="81">
        <v>5982614.2146162344</v>
      </c>
      <c r="AN368" s="81">
        <v>0</v>
      </c>
      <c r="AO368" s="81">
        <v>0</v>
      </c>
      <c r="AP368" s="82"/>
      <c r="AQ368" s="81">
        <v>1238</v>
      </c>
      <c r="AR368" s="81">
        <v>554</v>
      </c>
      <c r="AS368" s="81">
        <v>1</v>
      </c>
      <c r="AT368" s="81">
        <v>0</v>
      </c>
      <c r="AU368" s="81">
        <v>0</v>
      </c>
      <c r="AV368" s="81">
        <v>0</v>
      </c>
      <c r="AW368" s="81"/>
      <c r="AX368" s="82"/>
      <c r="AY368" s="81">
        <v>6517.9560000000056</v>
      </c>
      <c r="AZ368" s="81">
        <v>13117.240000000011</v>
      </c>
      <c r="BA368" s="81">
        <v>1980</v>
      </c>
      <c r="BB368" s="81">
        <v>0</v>
      </c>
      <c r="BC368" s="81">
        <v>0</v>
      </c>
      <c r="BD368" s="81">
        <v>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2081</v>
      </c>
      <c r="B369" s="80">
        <v>442</v>
      </c>
      <c r="C369" s="80">
        <v>19</v>
      </c>
      <c r="D369" s="80">
        <v>26</v>
      </c>
      <c r="E369" s="80">
        <v>2022</v>
      </c>
      <c r="F369" s="80" t="s">
        <v>568</v>
      </c>
      <c r="G369" s="174" t="s">
        <v>2062</v>
      </c>
      <c r="H369" s="80" t="s">
        <v>2063</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1331</v>
      </c>
      <c r="AR369" s="81">
        <v>555</v>
      </c>
      <c r="AS369" s="81">
        <v>1</v>
      </c>
      <c r="AT369" s="81">
        <v>0</v>
      </c>
      <c r="AU369" s="81">
        <v>0</v>
      </c>
      <c r="AV369" s="81">
        <v>0</v>
      </c>
      <c r="AW369" s="81"/>
      <c r="AX369" s="82"/>
      <c r="AY369" s="81">
        <v>7100.4330000000036</v>
      </c>
      <c r="AZ369" s="81">
        <v>13128.240000000014</v>
      </c>
      <c r="BA369" s="81">
        <v>1980</v>
      </c>
      <c r="BB369" s="81">
        <v>0</v>
      </c>
      <c r="BC369" s="81">
        <v>0</v>
      </c>
      <c r="BD369" s="81">
        <v>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2082</v>
      </c>
      <c r="B370" s="80">
        <v>69</v>
      </c>
      <c r="C370" s="80">
        <v>1</v>
      </c>
      <c r="D370" s="80">
        <v>5</v>
      </c>
      <c r="E370" s="80">
        <v>1990</v>
      </c>
      <c r="F370" s="80" t="s">
        <v>562</v>
      </c>
      <c r="G370" s="80" t="s">
        <v>2083</v>
      </c>
      <c r="H370" s="80" t="s">
        <v>2084</v>
      </c>
      <c r="I370" s="177"/>
      <c r="J370" s="81">
        <v>253.6752059418622</v>
      </c>
      <c r="K370" s="81">
        <v>6.8990958193737395</v>
      </c>
      <c r="L370" s="81">
        <v>7.8461425262810316</v>
      </c>
      <c r="M370" s="81">
        <v>31.074281181640675</v>
      </c>
      <c r="N370" s="81">
        <v>46.740211998630407</v>
      </c>
      <c r="O370" s="81">
        <v>40.436487104681198</v>
      </c>
      <c r="P370" s="81">
        <v>59.408323553341148</v>
      </c>
      <c r="Q370" s="81">
        <v>3.5477863992150143</v>
      </c>
      <c r="R370" s="81">
        <v>0.25898691599434964</v>
      </c>
      <c r="S370" s="81">
        <v>3.2144428123570954</v>
      </c>
      <c r="T370" s="82"/>
      <c r="U370" s="81">
        <v>14955040</v>
      </c>
      <c r="V370" s="81">
        <v>1995</v>
      </c>
      <c r="W370" s="81">
        <v>87</v>
      </c>
      <c r="X370" s="81">
        <v>11995</v>
      </c>
      <c r="Y370" s="81">
        <v>16887</v>
      </c>
      <c r="Z370" s="81">
        <v>16632</v>
      </c>
      <c r="AA370" s="81">
        <v>14425</v>
      </c>
      <c r="AB370" s="81">
        <v>57604</v>
      </c>
      <c r="AC370" s="81">
        <v>44857</v>
      </c>
      <c r="AD370" s="81">
        <v>3.2144428123570954</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2085</v>
      </c>
      <c r="B371" s="80">
        <v>70</v>
      </c>
      <c r="C371" s="80">
        <v>2</v>
      </c>
      <c r="D371" s="80">
        <v>5</v>
      </c>
      <c r="E371" s="80">
        <v>2005</v>
      </c>
      <c r="F371" s="80" t="s">
        <v>565</v>
      </c>
      <c r="G371" s="80" t="s">
        <v>2083</v>
      </c>
      <c r="H371" s="80" t="s">
        <v>2084</v>
      </c>
      <c r="I371" s="177"/>
      <c r="J371" s="81">
        <v>212.4138504731975</v>
      </c>
      <c r="K371" s="81">
        <v>4.1793443569086923</v>
      </c>
      <c r="L371" s="81">
        <v>4.5961920592496455</v>
      </c>
      <c r="M371" s="81">
        <v>49.258487365584443</v>
      </c>
      <c r="N371" s="81">
        <v>65.815698014855059</v>
      </c>
      <c r="O371" s="81">
        <v>63.439398065840983</v>
      </c>
      <c r="P371" s="81">
        <v>56.07965544159763</v>
      </c>
      <c r="Q371" s="81">
        <v>3.2912754636490358</v>
      </c>
      <c r="R371" s="81">
        <v>0.10946715642865174</v>
      </c>
      <c r="S371" s="81">
        <v>5.4572686213398889</v>
      </c>
      <c r="T371" s="82"/>
      <c r="U371" s="81">
        <v>11577094</v>
      </c>
      <c r="V371" s="81">
        <v>1762</v>
      </c>
      <c r="W371" s="81">
        <v>50</v>
      </c>
      <c r="X371" s="81">
        <v>10719</v>
      </c>
      <c r="Y371" s="81">
        <v>20009</v>
      </c>
      <c r="Z371" s="81">
        <v>30195</v>
      </c>
      <c r="AA371" s="81">
        <v>11152</v>
      </c>
      <c r="AB371" s="81">
        <v>55865</v>
      </c>
      <c r="AC371" s="81">
        <v>19357</v>
      </c>
      <c r="AD371" s="81">
        <v>5.4572686213398889</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2086</v>
      </c>
      <c r="B372" s="80">
        <v>71</v>
      </c>
      <c r="C372" s="80">
        <v>3</v>
      </c>
      <c r="D372" s="80">
        <v>5</v>
      </c>
      <c r="E372" s="80">
        <v>2006</v>
      </c>
      <c r="F372" s="80" t="s">
        <v>566</v>
      </c>
      <c r="G372" s="80" t="s">
        <v>2083</v>
      </c>
      <c r="H372" s="80" t="s">
        <v>2084</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2087</v>
      </c>
      <c r="B373" s="80">
        <v>72</v>
      </c>
      <c r="C373" s="80">
        <v>4</v>
      </c>
      <c r="D373" s="80">
        <v>5</v>
      </c>
      <c r="E373" s="80">
        <v>2007</v>
      </c>
      <c r="F373" s="80" t="s">
        <v>567</v>
      </c>
      <c r="G373" s="80" t="s">
        <v>2083</v>
      </c>
      <c r="H373" s="80" t="s">
        <v>2084</v>
      </c>
      <c r="I373" s="177"/>
      <c r="J373" s="81">
        <v>234.80343141278348</v>
      </c>
      <c r="K373" s="81">
        <v>3.6879544301578702</v>
      </c>
      <c r="L373" s="81">
        <v>3.4297455659765115</v>
      </c>
      <c r="M373" s="81">
        <v>53.622195071389534</v>
      </c>
      <c r="N373" s="81">
        <v>64.445867127023263</v>
      </c>
      <c r="O373" s="81">
        <v>61.801816727012167</v>
      </c>
      <c r="P373" s="81">
        <v>55.185960742060786</v>
      </c>
      <c r="Q373" s="81">
        <v>3.4180754358129741</v>
      </c>
      <c r="R373" s="81">
        <v>6.9998852679767992E-2</v>
      </c>
      <c r="S373" s="81">
        <v>6.3954135881275525</v>
      </c>
      <c r="T373" s="82"/>
      <c r="U373" s="81">
        <v>16011933</v>
      </c>
      <c r="V373" s="81">
        <v>1561</v>
      </c>
      <c r="W373" s="81">
        <v>47</v>
      </c>
      <c r="X373" s="81">
        <v>12795</v>
      </c>
      <c r="Y373" s="81">
        <v>20184</v>
      </c>
      <c r="Z373" s="81">
        <v>30579</v>
      </c>
      <c r="AA373" s="81">
        <v>10807</v>
      </c>
      <c r="AB373" s="81">
        <v>54949</v>
      </c>
      <c r="AC373" s="81">
        <v>12733</v>
      </c>
      <c r="AD373" s="81">
        <v>6.3954135881275525</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2088</v>
      </c>
      <c r="B374" s="80">
        <v>73</v>
      </c>
      <c r="C374" s="80">
        <v>5</v>
      </c>
      <c r="D374" s="80">
        <v>5</v>
      </c>
      <c r="E374" s="80">
        <v>2008</v>
      </c>
      <c r="F374" s="80" t="s">
        <v>84</v>
      </c>
      <c r="G374" s="80" t="s">
        <v>2083</v>
      </c>
      <c r="H374" s="80" t="s">
        <v>2084</v>
      </c>
      <c r="I374" s="177"/>
      <c r="J374" s="81">
        <v>228.14784434687536</v>
      </c>
      <c r="K374" s="81">
        <v>2.7334686128226857</v>
      </c>
      <c r="L374" s="81">
        <v>3.024859610703984</v>
      </c>
      <c r="M374" s="81">
        <v>56.084803458554802</v>
      </c>
      <c r="N374" s="81">
        <v>63.971303821406615</v>
      </c>
      <c r="O374" s="81">
        <v>59.846814327813895</v>
      </c>
      <c r="P374" s="81">
        <v>53.41944045120038</v>
      </c>
      <c r="Q374" s="81">
        <v>3.3299532747220253</v>
      </c>
      <c r="R374" s="81">
        <v>0.1591328190437046</v>
      </c>
      <c r="S374" s="81">
        <v>5.540692283475245</v>
      </c>
      <c r="T374" s="82"/>
      <c r="U374" s="81">
        <v>16986936</v>
      </c>
      <c r="V374" s="81">
        <v>1561</v>
      </c>
      <c r="W374" s="81">
        <v>47</v>
      </c>
      <c r="X374" s="81">
        <v>12795</v>
      </c>
      <c r="Y374" s="81">
        <v>20246</v>
      </c>
      <c r="Z374" s="81">
        <v>30651</v>
      </c>
      <c r="AA374" s="81">
        <v>10473</v>
      </c>
      <c r="AB374" s="81">
        <v>54412</v>
      </c>
      <c r="AC374" s="81">
        <v>30058</v>
      </c>
      <c r="AD374" s="81">
        <v>5.540692283475245</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2089</v>
      </c>
      <c r="B375" s="80">
        <v>74</v>
      </c>
      <c r="C375" s="80">
        <v>6</v>
      </c>
      <c r="D375" s="80">
        <v>5</v>
      </c>
      <c r="E375" s="80">
        <v>2009</v>
      </c>
      <c r="F375" s="80" t="s">
        <v>85</v>
      </c>
      <c r="G375" s="80" t="s">
        <v>2083</v>
      </c>
      <c r="H375" s="80" t="s">
        <v>2084</v>
      </c>
      <c r="I375" s="177"/>
      <c r="J375" s="81">
        <v>165.86444028184471</v>
      </c>
      <c r="K375" s="81">
        <v>2.5241201221233016</v>
      </c>
      <c r="L375" s="81">
        <v>20.964465762004139</v>
      </c>
      <c r="M375" s="81">
        <v>58.2121698022532</v>
      </c>
      <c r="N375" s="81">
        <v>64.288871897013394</v>
      </c>
      <c r="O375" s="81">
        <v>61.08903651038861</v>
      </c>
      <c r="P375" s="81">
        <v>50.708070900735798</v>
      </c>
      <c r="Q375" s="81">
        <v>3.1402334941343981</v>
      </c>
      <c r="R375" s="81">
        <v>0.18165373450242761</v>
      </c>
      <c r="S375" s="81">
        <v>6.4876413585335477</v>
      </c>
      <c r="T375" s="82"/>
      <c r="U375" s="81">
        <v>12255750</v>
      </c>
      <c r="V375" s="81">
        <v>1363</v>
      </c>
      <c r="W375" s="81">
        <v>579</v>
      </c>
      <c r="X375" s="81">
        <v>12492</v>
      </c>
      <c r="Y375" s="81">
        <v>20237</v>
      </c>
      <c r="Z375" s="81">
        <v>30882</v>
      </c>
      <c r="AA375" s="81">
        <v>10206</v>
      </c>
      <c r="AB375" s="81">
        <v>53865</v>
      </c>
      <c r="AC375" s="81">
        <v>33474</v>
      </c>
      <c r="AD375" s="81">
        <v>6.4876413585335477</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27.315000000000001</v>
      </c>
      <c r="BJ375" s="81">
        <v>0</v>
      </c>
      <c r="BK375" s="81">
        <v>13.042999999999999</v>
      </c>
      <c r="BL375" s="81">
        <v>0</v>
      </c>
      <c r="BM375" s="82"/>
      <c r="BN375" s="81">
        <v>0</v>
      </c>
      <c r="BO375" s="81">
        <v>0</v>
      </c>
      <c r="BP375" s="81">
        <v>4</v>
      </c>
      <c r="BQ375" s="81">
        <v>0</v>
      </c>
      <c r="BR375" s="81">
        <v>3</v>
      </c>
      <c r="BS375" s="81">
        <v>0</v>
      </c>
      <c r="BT375"/>
      <c r="BU375" s="80"/>
      <c r="BV375" s="80"/>
      <c r="BW375" s="80"/>
      <c r="BX375" s="80"/>
      <c r="BY375" s="80"/>
      <c r="BZ375" s="80"/>
      <c r="CA375" s="80"/>
      <c r="CB375" s="80"/>
      <c r="CC375" s="80"/>
    </row>
    <row r="376" spans="1:81">
      <c r="A376" s="80" t="s">
        <v>2090</v>
      </c>
      <c r="B376" s="80">
        <v>75</v>
      </c>
      <c r="C376" s="80">
        <v>7</v>
      </c>
      <c r="D376" s="80">
        <v>5</v>
      </c>
      <c r="E376" s="80">
        <v>2010</v>
      </c>
      <c r="F376" s="80" t="s">
        <v>86</v>
      </c>
      <c r="G376" s="80" t="s">
        <v>2083</v>
      </c>
      <c r="H376" s="80" t="s">
        <v>2084</v>
      </c>
      <c r="I376" s="177"/>
      <c r="J376" s="81">
        <v>161.33767969782087</v>
      </c>
      <c r="K376" s="81">
        <v>2.433741966542144</v>
      </c>
      <c r="L376" s="81">
        <v>19.877311113156377</v>
      </c>
      <c r="M376" s="81">
        <v>55.661560806155343</v>
      </c>
      <c r="N376" s="81">
        <v>60.434812573429618</v>
      </c>
      <c r="O376" s="81">
        <v>60.881302765138685</v>
      </c>
      <c r="P376" s="81">
        <v>50.748232657123218</v>
      </c>
      <c r="Q376" s="81">
        <v>3.2383376275958513</v>
      </c>
      <c r="R376" s="81">
        <v>0.12920566509097758</v>
      </c>
      <c r="S376" s="81">
        <v>5.5144972359201327</v>
      </c>
      <c r="T376" s="82"/>
      <c r="U376" s="81">
        <v>11852364</v>
      </c>
      <c r="V376" s="81">
        <v>1363</v>
      </c>
      <c r="W376" s="81">
        <v>579</v>
      </c>
      <c r="X376" s="81">
        <v>12492</v>
      </c>
      <c r="Y376" s="81">
        <v>20260</v>
      </c>
      <c r="Z376" s="81">
        <v>30920</v>
      </c>
      <c r="AA376" s="81">
        <v>9959</v>
      </c>
      <c r="AB376" s="81">
        <v>53226</v>
      </c>
      <c r="AC376" s="81">
        <v>22563</v>
      </c>
      <c r="AD376" s="81">
        <v>5.5144972359201327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29.952000000000002</v>
      </c>
      <c r="BJ376" s="81">
        <v>0</v>
      </c>
      <c r="BK376" s="81">
        <v>12.875999999999999</v>
      </c>
      <c r="BL376" s="81">
        <v>0</v>
      </c>
      <c r="BM376" s="82"/>
      <c r="BN376" s="81">
        <v>0</v>
      </c>
      <c r="BO376" s="81">
        <v>0</v>
      </c>
      <c r="BP376" s="81">
        <v>4</v>
      </c>
      <c r="BQ376" s="81">
        <v>0</v>
      </c>
      <c r="BR376" s="81">
        <v>3</v>
      </c>
      <c r="BS376" s="81">
        <v>0</v>
      </c>
      <c r="BT376"/>
      <c r="BU376" s="80">
        <v>42.828000000000003</v>
      </c>
      <c r="BV376" s="80">
        <v>0</v>
      </c>
      <c r="BW376" s="80">
        <v>0</v>
      </c>
      <c r="BX376" s="80">
        <v>0</v>
      </c>
      <c r="BY376" s="80">
        <v>0</v>
      </c>
      <c r="BZ376" s="80">
        <v>0</v>
      </c>
      <c r="CA376" s="80">
        <v>0</v>
      </c>
      <c r="CB376" s="80">
        <v>0</v>
      </c>
      <c r="CC376" s="80">
        <v>0</v>
      </c>
    </row>
    <row r="377" spans="1:81">
      <c r="A377" s="80" t="s">
        <v>2091</v>
      </c>
      <c r="B377" s="80">
        <v>76</v>
      </c>
      <c r="C377" s="80">
        <v>8</v>
      </c>
      <c r="D377" s="80">
        <v>5</v>
      </c>
      <c r="E377" s="80">
        <v>2011</v>
      </c>
      <c r="F377" s="80" t="s">
        <v>87</v>
      </c>
      <c r="G377" s="80" t="s">
        <v>2083</v>
      </c>
      <c r="H377" s="80" t="s">
        <v>2084</v>
      </c>
      <c r="I377" s="177"/>
      <c r="J377" s="81">
        <v>205.66573474939324</v>
      </c>
      <c r="K377" s="81">
        <v>3.8785133199728437</v>
      </c>
      <c r="L377" s="81">
        <v>25.849286035461898</v>
      </c>
      <c r="M377" s="81">
        <v>73.662140861301594</v>
      </c>
      <c r="N377" s="81">
        <v>82.787675491854145</v>
      </c>
      <c r="O377" s="81">
        <v>59.854650456994975</v>
      </c>
      <c r="P377" s="81">
        <v>48.504780253041268</v>
      </c>
      <c r="Q377" s="81">
        <v>3.6939760072430223</v>
      </c>
      <c r="R377" s="81">
        <v>0.15413581642723553</v>
      </c>
      <c r="S377" s="81">
        <v>9.9687289935073444</v>
      </c>
      <c r="T377" s="82"/>
      <c r="U377" s="81">
        <v>13882930</v>
      </c>
      <c r="V377" s="81">
        <v>1363</v>
      </c>
      <c r="W377" s="81">
        <v>579</v>
      </c>
      <c r="X377" s="81">
        <v>12492</v>
      </c>
      <c r="Y377" s="81">
        <v>20253</v>
      </c>
      <c r="Z377" s="81">
        <v>31059</v>
      </c>
      <c r="AA377" s="81">
        <v>9802</v>
      </c>
      <c r="AB377" s="81">
        <v>52637</v>
      </c>
      <c r="AC377" s="81">
        <v>26872</v>
      </c>
      <c r="AD377" s="81">
        <v>9.9687289935073444</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25.613</v>
      </c>
      <c r="BJ377" s="81">
        <v>0</v>
      </c>
      <c r="BK377" s="81">
        <v>11.803000000000001</v>
      </c>
      <c r="BL377" s="81">
        <v>0</v>
      </c>
      <c r="BM377" s="82"/>
      <c r="BN377" s="81">
        <v>0</v>
      </c>
      <c r="BO377" s="81">
        <v>0</v>
      </c>
      <c r="BP377" s="81">
        <v>4</v>
      </c>
      <c r="BQ377" s="81">
        <v>0</v>
      </c>
      <c r="BR377" s="81">
        <v>3</v>
      </c>
      <c r="BS377" s="81">
        <v>0</v>
      </c>
      <c r="BT377"/>
      <c r="BU377" s="80">
        <v>37.415999999999997</v>
      </c>
      <c r="BV377" s="80">
        <v>0</v>
      </c>
      <c r="BW377" s="80">
        <v>0</v>
      </c>
      <c r="BX377" s="80">
        <v>0</v>
      </c>
      <c r="BY377" s="80">
        <v>0</v>
      </c>
      <c r="BZ377" s="80">
        <v>0</v>
      </c>
      <c r="CA377" s="80">
        <v>0</v>
      </c>
      <c r="CB377" s="80">
        <v>0</v>
      </c>
      <c r="CC377" s="80">
        <v>0</v>
      </c>
    </row>
    <row r="378" spans="1:81">
      <c r="A378" s="80" t="s">
        <v>2092</v>
      </c>
      <c r="B378" s="80">
        <v>77</v>
      </c>
      <c r="C378" s="80">
        <v>9</v>
      </c>
      <c r="D378" s="80">
        <v>5</v>
      </c>
      <c r="E378" s="80">
        <v>2012</v>
      </c>
      <c r="F378" s="80" t="s">
        <v>88</v>
      </c>
      <c r="G378" s="80" t="s">
        <v>2083</v>
      </c>
      <c r="H378" s="80" t="s">
        <v>2084</v>
      </c>
      <c r="I378" s="177"/>
      <c r="J378" s="81">
        <v>204.71892924563883</v>
      </c>
      <c r="K378" s="81">
        <v>3.8895115249910948</v>
      </c>
      <c r="L378" s="81">
        <v>27.1332639187114</v>
      </c>
      <c r="M378" s="81">
        <v>80.614216883223563</v>
      </c>
      <c r="N378" s="81">
        <v>108.03575818176279</v>
      </c>
      <c r="O378" s="81">
        <v>60.024150144583672</v>
      </c>
      <c r="P378" s="81">
        <v>47.685899538552512</v>
      </c>
      <c r="Q378" s="81">
        <v>3.9933636613269701</v>
      </c>
      <c r="R378" s="81">
        <v>0.18606298685525796</v>
      </c>
      <c r="S378" s="81">
        <v>6.8313837334581837</v>
      </c>
      <c r="T378" s="82"/>
      <c r="U378" s="81">
        <v>14064319</v>
      </c>
      <c r="V378" s="81">
        <v>1363</v>
      </c>
      <c r="W378" s="81">
        <v>579</v>
      </c>
      <c r="X378" s="81">
        <v>12492</v>
      </c>
      <c r="Y378" s="81">
        <v>20543</v>
      </c>
      <c r="Z378" s="81">
        <v>31394</v>
      </c>
      <c r="AA378" s="81">
        <v>9582</v>
      </c>
      <c r="AB378" s="81">
        <v>52374</v>
      </c>
      <c r="AC378" s="81">
        <v>31598</v>
      </c>
      <c r="AD378" s="81">
        <v>6.8313837334581837</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37.776000000000003</v>
      </c>
      <c r="BJ378" s="81">
        <v>0</v>
      </c>
      <c r="BK378" s="81">
        <v>13.614000000000001</v>
      </c>
      <c r="BL378" s="81">
        <v>0</v>
      </c>
      <c r="BM378" s="82"/>
      <c r="BN378" s="81">
        <v>0</v>
      </c>
      <c r="BO378" s="81">
        <v>0</v>
      </c>
      <c r="BP378" s="81">
        <v>5</v>
      </c>
      <c r="BQ378" s="81">
        <v>0</v>
      </c>
      <c r="BR378" s="81">
        <v>3</v>
      </c>
      <c r="BS378" s="81">
        <v>0</v>
      </c>
      <c r="BT378"/>
      <c r="BU378" s="80">
        <v>51.39</v>
      </c>
      <c r="BV378" s="80">
        <v>0</v>
      </c>
      <c r="BW378" s="80">
        <v>0</v>
      </c>
      <c r="BX378" s="80">
        <v>0</v>
      </c>
      <c r="BY378" s="80">
        <v>0</v>
      </c>
      <c r="BZ378" s="80">
        <v>0</v>
      </c>
      <c r="CA378" s="80">
        <v>0</v>
      </c>
      <c r="CB378" s="80">
        <v>0</v>
      </c>
      <c r="CC378" s="80">
        <v>0</v>
      </c>
    </row>
    <row r="379" spans="1:81">
      <c r="A379" s="80" t="s">
        <v>2093</v>
      </c>
      <c r="B379" s="80">
        <v>78</v>
      </c>
      <c r="C379" s="80">
        <v>10</v>
      </c>
      <c r="D379" s="80">
        <v>5</v>
      </c>
      <c r="E379" s="80">
        <v>2013</v>
      </c>
      <c r="F379" s="80" t="s">
        <v>89</v>
      </c>
      <c r="G379" s="80" t="s">
        <v>2083</v>
      </c>
      <c r="H379" s="80" t="s">
        <v>2084</v>
      </c>
      <c r="I379" s="177"/>
      <c r="J379" s="81">
        <v>292.68470581749779</v>
      </c>
      <c r="K379" s="81">
        <v>3.176721068651414</v>
      </c>
      <c r="L379" s="81">
        <v>24.21065351679264</v>
      </c>
      <c r="M379" s="81">
        <v>80.647240156269987</v>
      </c>
      <c r="N379" s="81">
        <v>117.27831992868289</v>
      </c>
      <c r="O379" s="81">
        <v>57.984004225031647</v>
      </c>
      <c r="P379" s="81">
        <v>47.31108950943522</v>
      </c>
      <c r="Q379" s="81">
        <v>4.0243797619784116</v>
      </c>
      <c r="R379" s="81">
        <v>0.2358844972752929</v>
      </c>
      <c r="S379" s="81">
        <v>4.1222854559144251</v>
      </c>
      <c r="T379" s="82"/>
      <c r="U379" s="81">
        <v>15470577</v>
      </c>
      <c r="V379" s="81">
        <v>1363</v>
      </c>
      <c r="W379" s="81">
        <v>579</v>
      </c>
      <c r="X379" s="81">
        <v>12492</v>
      </c>
      <c r="Y379" s="81">
        <v>20615</v>
      </c>
      <c r="Z379" s="81">
        <v>31681</v>
      </c>
      <c r="AA379" s="81">
        <v>9471</v>
      </c>
      <c r="AB379" s="81">
        <v>52024</v>
      </c>
      <c r="AC379" s="81">
        <v>39103</v>
      </c>
      <c r="AD379" s="81">
        <v>4.1222854559144251</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45.143000000000001</v>
      </c>
      <c r="BJ379" s="81">
        <v>0</v>
      </c>
      <c r="BK379" s="81">
        <v>10.448</v>
      </c>
      <c r="BL379" s="81">
        <v>0</v>
      </c>
      <c r="BM379" s="82"/>
      <c r="BN379" s="81">
        <v>0</v>
      </c>
      <c r="BO379" s="81">
        <v>0</v>
      </c>
      <c r="BP379" s="81">
        <v>5</v>
      </c>
      <c r="BQ379" s="81">
        <v>0</v>
      </c>
      <c r="BR379" s="81">
        <v>2</v>
      </c>
      <c r="BS379" s="81">
        <v>0</v>
      </c>
      <c r="BT379"/>
      <c r="BU379" s="80">
        <v>55.591000000000001</v>
      </c>
      <c r="BV379" s="80">
        <v>0</v>
      </c>
      <c r="BW379" s="80">
        <v>0</v>
      </c>
      <c r="BX379" s="80">
        <v>0</v>
      </c>
      <c r="BY379" s="80">
        <v>0</v>
      </c>
      <c r="BZ379" s="80">
        <v>0</v>
      </c>
      <c r="CA379" s="80">
        <v>0</v>
      </c>
      <c r="CB379" s="80">
        <v>0</v>
      </c>
      <c r="CC379" s="80">
        <v>0</v>
      </c>
    </row>
    <row r="380" spans="1:81">
      <c r="A380" s="80" t="s">
        <v>2094</v>
      </c>
      <c r="B380" s="80">
        <v>79</v>
      </c>
      <c r="C380" s="80">
        <v>11</v>
      </c>
      <c r="D380" s="80">
        <v>5</v>
      </c>
      <c r="E380" s="80">
        <v>2014</v>
      </c>
      <c r="F380" s="80" t="s">
        <v>90</v>
      </c>
      <c r="G380" s="80" t="s">
        <v>2083</v>
      </c>
      <c r="H380" s="80" t="s">
        <v>2084</v>
      </c>
      <c r="I380" s="177"/>
      <c r="J380" s="81">
        <v>273.23713292968682</v>
      </c>
      <c r="K380" s="81">
        <v>2.8658928885471338</v>
      </c>
      <c r="L380" s="81">
        <v>20.037837492282286</v>
      </c>
      <c r="M380" s="81">
        <v>75.114303248279384</v>
      </c>
      <c r="N380" s="81">
        <v>99.9504444209946</v>
      </c>
      <c r="O380" s="81">
        <v>55.017994415737476</v>
      </c>
      <c r="P380" s="81">
        <v>46.67842312609843</v>
      </c>
      <c r="Q380" s="81">
        <v>3.8242491993448247</v>
      </c>
      <c r="R380" s="81">
        <v>0.25700411310493432</v>
      </c>
      <c r="S380" s="81">
        <v>7.0506656729771153</v>
      </c>
      <c r="T380" s="82"/>
      <c r="U380" s="81">
        <v>15967527</v>
      </c>
      <c r="V380" s="81">
        <v>1078</v>
      </c>
      <c r="W380" s="81">
        <v>403</v>
      </c>
      <c r="X380" s="81">
        <v>12761</v>
      </c>
      <c r="Y380" s="81">
        <v>20737</v>
      </c>
      <c r="Z380" s="81">
        <v>31660</v>
      </c>
      <c r="AA380" s="81">
        <v>9296</v>
      </c>
      <c r="AB380" s="81">
        <v>51526</v>
      </c>
      <c r="AC380" s="81">
        <v>42738</v>
      </c>
      <c r="AD380" s="81">
        <v>7.0506656729771153</v>
      </c>
      <c r="AE380" s="82"/>
      <c r="AF380" s="81">
        <v>155203992.56185365</v>
      </c>
      <c r="AG380" s="81">
        <v>2112277.8250945481</v>
      </c>
      <c r="AH380" s="81">
        <v>4970408.9323070906</v>
      </c>
      <c r="AI380" s="81">
        <v>73129314.418337002</v>
      </c>
      <c r="AJ380" s="81">
        <v>122199295.15372267</v>
      </c>
      <c r="AK380" s="81">
        <v>0</v>
      </c>
      <c r="AL380" s="81">
        <v>0</v>
      </c>
      <c r="AM380" s="81">
        <v>7073749.8359055826</v>
      </c>
      <c r="AN380" s="81">
        <v>0</v>
      </c>
      <c r="AO380" s="81">
        <v>0</v>
      </c>
      <c r="AP380" s="82"/>
      <c r="AQ380" s="81">
        <v>984</v>
      </c>
      <c r="AR380" s="81">
        <v>282</v>
      </c>
      <c r="AS380" s="81">
        <v>0</v>
      </c>
      <c r="AT380" s="81">
        <v>0</v>
      </c>
      <c r="AU380" s="81">
        <v>0</v>
      </c>
      <c r="AV380" s="81">
        <v>0</v>
      </c>
      <c r="AW380" s="81" t="s">
        <v>564</v>
      </c>
      <c r="AX380" s="82"/>
      <c r="AY380" s="81">
        <v>4321.0280000000002</v>
      </c>
      <c r="AZ380" s="81">
        <v>15145.12</v>
      </c>
      <c r="BA380" s="81">
        <v>0</v>
      </c>
      <c r="BB380" s="81">
        <v>0</v>
      </c>
      <c r="BC380" s="81">
        <v>0</v>
      </c>
      <c r="BD380" s="81">
        <v>0</v>
      </c>
      <c r="BE380" s="81" t="s">
        <v>564</v>
      </c>
      <c r="BF380" s="82"/>
      <c r="BG380" s="81">
        <v>0</v>
      </c>
      <c r="BH380" s="81">
        <v>0</v>
      </c>
      <c r="BI380" s="81">
        <v>45.094000000000001</v>
      </c>
      <c r="BJ380" s="81">
        <v>0</v>
      </c>
      <c r="BK380" s="81">
        <v>28.080000000000002</v>
      </c>
      <c r="BL380" s="81">
        <v>0</v>
      </c>
      <c r="BM380" s="82"/>
      <c r="BN380" s="81">
        <v>0</v>
      </c>
      <c r="BO380" s="81">
        <v>0</v>
      </c>
      <c r="BP380" s="81">
        <v>5</v>
      </c>
      <c r="BQ380" s="81">
        <v>0</v>
      </c>
      <c r="BR380" s="81">
        <v>2</v>
      </c>
      <c r="BS380" s="81">
        <v>0</v>
      </c>
      <c r="BT380"/>
      <c r="BU380" s="80">
        <v>57.695999999999998</v>
      </c>
      <c r="BV380" s="80">
        <v>15.478</v>
      </c>
      <c r="BW380" s="80">
        <v>0</v>
      </c>
      <c r="BX380" s="80">
        <v>0</v>
      </c>
      <c r="BY380" s="80">
        <v>0</v>
      </c>
      <c r="BZ380" s="80">
        <v>0</v>
      </c>
      <c r="CA380" s="80">
        <v>0</v>
      </c>
      <c r="CB380" s="80">
        <v>0</v>
      </c>
      <c r="CC380" s="80">
        <v>0</v>
      </c>
    </row>
    <row r="381" spans="1:81">
      <c r="A381" s="80" t="s">
        <v>2095</v>
      </c>
      <c r="B381" s="80">
        <v>80</v>
      </c>
      <c r="C381" s="80">
        <v>12</v>
      </c>
      <c r="D381" s="80">
        <v>5</v>
      </c>
      <c r="E381" s="80">
        <v>2015</v>
      </c>
      <c r="F381" s="80" t="s">
        <v>91</v>
      </c>
      <c r="G381" s="80" t="s">
        <v>2083</v>
      </c>
      <c r="H381" s="80" t="s">
        <v>2084</v>
      </c>
      <c r="I381" s="177"/>
      <c r="J381" s="81">
        <v>247.31147340156701</v>
      </c>
      <c r="K381" s="81">
        <v>2.7435479538627936</v>
      </c>
      <c r="L381" s="81">
        <v>23.644720029884208</v>
      </c>
      <c r="M381" s="81">
        <v>78.41383442869936</v>
      </c>
      <c r="N381" s="81">
        <v>84.833981014257873</v>
      </c>
      <c r="O381" s="81">
        <v>54.503294868295846</v>
      </c>
      <c r="P381" s="81">
        <v>46.252823271884033</v>
      </c>
      <c r="Q381" s="81">
        <v>3.7029892621941864</v>
      </c>
      <c r="R381" s="81">
        <v>0.18148565557336144</v>
      </c>
      <c r="S381" s="81">
        <v>9.0121621762735877</v>
      </c>
      <c r="T381" s="82"/>
      <c r="U381" s="81">
        <v>15613618</v>
      </c>
      <c r="V381" s="81">
        <v>1078</v>
      </c>
      <c r="W381" s="81">
        <v>403</v>
      </c>
      <c r="X381" s="81">
        <v>12761</v>
      </c>
      <c r="Y381" s="81">
        <v>20850</v>
      </c>
      <c r="Z381" s="81">
        <v>31666</v>
      </c>
      <c r="AA381" s="81">
        <v>9204</v>
      </c>
      <c r="AB381" s="81">
        <v>50965</v>
      </c>
      <c r="AC381" s="81">
        <v>31089</v>
      </c>
      <c r="AD381" s="81">
        <v>9.0121621762735877</v>
      </c>
      <c r="AE381" s="82"/>
      <c r="AF381" s="81">
        <v>153966606.48410732</v>
      </c>
      <c r="AG381" s="81">
        <v>1901752.4666182119</v>
      </c>
      <c r="AH381" s="81">
        <v>4740813.6939026937</v>
      </c>
      <c r="AI381" s="81">
        <v>77894572.607979953</v>
      </c>
      <c r="AJ381" s="81">
        <v>110119374.32948802</v>
      </c>
      <c r="AK381" s="81">
        <v>0</v>
      </c>
      <c r="AL381" s="81">
        <v>0</v>
      </c>
      <c r="AM381" s="81">
        <v>6984539.4598657992</v>
      </c>
      <c r="AN381" s="81">
        <v>0</v>
      </c>
      <c r="AO381" s="81">
        <v>0</v>
      </c>
      <c r="AP381" s="82"/>
      <c r="AQ381" s="81">
        <v>1069</v>
      </c>
      <c r="AR381" s="81">
        <v>390</v>
      </c>
      <c r="AS381" s="81">
        <v>0</v>
      </c>
      <c r="AT381" s="81">
        <v>0</v>
      </c>
      <c r="AU381" s="81">
        <v>0</v>
      </c>
      <c r="AV381" s="81">
        <v>0</v>
      </c>
      <c r="AW381" s="81" t="s">
        <v>564</v>
      </c>
      <c r="AX381" s="82"/>
      <c r="AY381" s="81">
        <v>4795.808</v>
      </c>
      <c r="AZ381" s="81">
        <v>22742.519999999997</v>
      </c>
      <c r="BA381" s="81">
        <v>0</v>
      </c>
      <c r="BB381" s="81">
        <v>0</v>
      </c>
      <c r="BC381" s="81">
        <v>0</v>
      </c>
      <c r="BD381" s="81">
        <v>0</v>
      </c>
      <c r="BE381" s="81" t="s">
        <v>564</v>
      </c>
      <c r="BF381" s="82"/>
      <c r="BG381" s="81">
        <v>0</v>
      </c>
      <c r="BH381" s="81">
        <v>0</v>
      </c>
      <c r="BI381" s="81">
        <v>42.850999999999999</v>
      </c>
      <c r="BJ381" s="81">
        <v>0</v>
      </c>
      <c r="BK381" s="81">
        <v>27.126999999999999</v>
      </c>
      <c r="BL381" s="81">
        <v>0</v>
      </c>
      <c r="BM381" s="82"/>
      <c r="BN381" s="81">
        <v>0</v>
      </c>
      <c r="BO381" s="81">
        <v>0</v>
      </c>
      <c r="BP381" s="81">
        <v>5</v>
      </c>
      <c r="BQ381" s="81">
        <v>0</v>
      </c>
      <c r="BR381" s="81">
        <v>2</v>
      </c>
      <c r="BS381" s="81">
        <v>0</v>
      </c>
      <c r="BT381"/>
      <c r="BU381" s="80">
        <v>54.988999999999997</v>
      </c>
      <c r="BV381" s="80">
        <v>14.989000000000001</v>
      </c>
      <c r="BW381" s="80">
        <v>0</v>
      </c>
      <c r="BX381" s="80">
        <v>0</v>
      </c>
      <c r="BY381" s="80">
        <v>0</v>
      </c>
      <c r="BZ381" s="80">
        <v>0</v>
      </c>
      <c r="CA381" s="80">
        <v>0</v>
      </c>
      <c r="CB381" s="80">
        <v>0</v>
      </c>
      <c r="CC381" s="80">
        <v>0</v>
      </c>
    </row>
    <row r="382" spans="1:81">
      <c r="A382" s="80" t="s">
        <v>2096</v>
      </c>
      <c r="B382" s="80">
        <v>81</v>
      </c>
      <c r="C382" s="80">
        <v>13</v>
      </c>
      <c r="D382" s="80">
        <v>5</v>
      </c>
      <c r="E382" s="80">
        <v>2016</v>
      </c>
      <c r="F382" s="80" t="s">
        <v>92</v>
      </c>
      <c r="G382" s="80" t="s">
        <v>2083</v>
      </c>
      <c r="H382" s="80" t="s">
        <v>2084</v>
      </c>
      <c r="I382" s="177"/>
      <c r="J382" s="81">
        <v>248.9577137972</v>
      </c>
      <c r="K382" s="81">
        <v>2.5458644312730203</v>
      </c>
      <c r="L382" s="81">
        <v>25.68157290510446</v>
      </c>
      <c r="M382" s="81">
        <v>58.773008072853344</v>
      </c>
      <c r="N382" s="81">
        <v>73.557472036081307</v>
      </c>
      <c r="O382" s="81">
        <v>53.82613438229528</v>
      </c>
      <c r="P382" s="81">
        <v>44.880014504918854</v>
      </c>
      <c r="Q382" s="81">
        <v>3.550248247918049</v>
      </c>
      <c r="R382" s="81">
        <v>0.30645733681361498</v>
      </c>
      <c r="S382" s="81">
        <v>5.4280002955802233</v>
      </c>
      <c r="T382" s="82"/>
      <c r="U382" s="81">
        <v>16886155</v>
      </c>
      <c r="V382" s="81">
        <v>1078</v>
      </c>
      <c r="W382" s="81">
        <v>403</v>
      </c>
      <c r="X382" s="81">
        <v>12761</v>
      </c>
      <c r="Y382" s="81">
        <v>20885</v>
      </c>
      <c r="Z382" s="81">
        <v>31657</v>
      </c>
      <c r="AA382" s="81">
        <v>9237</v>
      </c>
      <c r="AB382" s="81">
        <v>50264</v>
      </c>
      <c r="AC382" s="81">
        <v>52339.896521085131</v>
      </c>
      <c r="AD382" s="81">
        <v>5.4280002955802233</v>
      </c>
      <c r="AE382" s="82"/>
      <c r="AF382" s="81">
        <v>165442289.7151452</v>
      </c>
      <c r="AG382" s="81">
        <v>1864090.3158438541</v>
      </c>
      <c r="AH382" s="81">
        <v>4307893.6082961792</v>
      </c>
      <c r="AI382" s="81">
        <v>89154023.851962447</v>
      </c>
      <c r="AJ382" s="81">
        <v>117171322.55296899</v>
      </c>
      <c r="AK382" s="81">
        <v>0</v>
      </c>
      <c r="AL382" s="81">
        <v>0</v>
      </c>
      <c r="AM382" s="81">
        <v>6893822.0160218515</v>
      </c>
      <c r="AN382" s="81">
        <v>0</v>
      </c>
      <c r="AO382" s="81">
        <v>0</v>
      </c>
      <c r="AP382" s="82"/>
      <c r="AQ382" s="81">
        <v>1142</v>
      </c>
      <c r="AR382" s="81">
        <v>454</v>
      </c>
      <c r="AS382" s="81">
        <v>0</v>
      </c>
      <c r="AT382" s="81">
        <v>0</v>
      </c>
      <c r="AU382" s="81">
        <v>0</v>
      </c>
      <c r="AV382" s="81">
        <v>0</v>
      </c>
      <c r="AW382" s="81" t="s">
        <v>564</v>
      </c>
      <c r="AX382" s="82"/>
      <c r="AY382" s="81">
        <v>5176.4480000000003</v>
      </c>
      <c r="AZ382" s="81">
        <v>33373.32</v>
      </c>
      <c r="BA382" s="81">
        <v>0</v>
      </c>
      <c r="BB382" s="81">
        <v>0</v>
      </c>
      <c r="BC382" s="81">
        <v>0</v>
      </c>
      <c r="BD382" s="81">
        <v>0</v>
      </c>
      <c r="BE382" s="81" t="s">
        <v>564</v>
      </c>
      <c r="BF382" s="82"/>
      <c r="BG382" s="81">
        <v>0</v>
      </c>
      <c r="BH382" s="81">
        <v>0</v>
      </c>
      <c r="BI382" s="81">
        <v>41.686999999999998</v>
      </c>
      <c r="BJ382" s="81">
        <v>0</v>
      </c>
      <c r="BK382" s="81">
        <v>26.077999999999999</v>
      </c>
      <c r="BL382" s="81">
        <v>0</v>
      </c>
      <c r="BM382" s="82"/>
      <c r="BN382" s="81">
        <v>0</v>
      </c>
      <c r="BO382" s="81">
        <v>0</v>
      </c>
      <c r="BP382" s="81">
        <v>5</v>
      </c>
      <c r="BQ382" s="81">
        <v>0</v>
      </c>
      <c r="BR382" s="81">
        <v>2</v>
      </c>
      <c r="BS382" s="81">
        <v>0</v>
      </c>
      <c r="BT382"/>
      <c r="BU382" s="80">
        <v>52.741</v>
      </c>
      <c r="BV382" s="80">
        <v>15.023999999999999</v>
      </c>
      <c r="BW382" s="80">
        <v>0</v>
      </c>
      <c r="BX382" s="80">
        <v>0</v>
      </c>
      <c r="BY382" s="80">
        <v>0</v>
      </c>
      <c r="BZ382" s="80">
        <v>0</v>
      </c>
      <c r="CA382" s="80">
        <v>0</v>
      </c>
      <c r="CB382" s="80">
        <v>0</v>
      </c>
      <c r="CC382" s="80">
        <v>0</v>
      </c>
    </row>
    <row r="383" spans="1:81">
      <c r="A383" s="80" t="s">
        <v>2097</v>
      </c>
      <c r="B383" s="80">
        <v>82</v>
      </c>
      <c r="C383" s="80">
        <v>14</v>
      </c>
      <c r="D383" s="80">
        <v>5</v>
      </c>
      <c r="E383" s="80">
        <v>2017</v>
      </c>
      <c r="F383" s="80" t="s">
        <v>71</v>
      </c>
      <c r="G383" s="80" t="s">
        <v>2083</v>
      </c>
      <c r="H383" s="80" t="s">
        <v>2084</v>
      </c>
      <c r="I383" s="177"/>
      <c r="J383" s="81">
        <v>252.88139047978927</v>
      </c>
      <c r="K383" s="81">
        <v>2.496184846384387</v>
      </c>
      <c r="L383" s="81">
        <v>24.259799622629345</v>
      </c>
      <c r="M383" s="81">
        <v>49.864817220251538</v>
      </c>
      <c r="N383" s="81">
        <v>77.582239170907997</v>
      </c>
      <c r="O383" s="81">
        <v>52.681885151350869</v>
      </c>
      <c r="P383" s="81">
        <v>43.914975582255273</v>
      </c>
      <c r="Q383" s="81">
        <v>3.3817022217461452</v>
      </c>
      <c r="R383" s="81">
        <v>0.15113763247629292</v>
      </c>
      <c r="S383" s="81">
        <v>6.5995694516375583</v>
      </c>
      <c r="T383" s="82"/>
      <c r="U383" s="81">
        <v>17846548</v>
      </c>
      <c r="V383" s="81">
        <v>1078</v>
      </c>
      <c r="W383" s="81">
        <v>403</v>
      </c>
      <c r="X383" s="81">
        <v>12761</v>
      </c>
      <c r="Y383" s="81">
        <v>20859</v>
      </c>
      <c r="Z383" s="81">
        <v>31498</v>
      </c>
      <c r="AA383" s="81">
        <v>9096</v>
      </c>
      <c r="AB383" s="81">
        <v>49512</v>
      </c>
      <c r="AC383" s="81">
        <v>26324.999999999989</v>
      </c>
      <c r="AD383" s="81">
        <v>6.5995694516375583</v>
      </c>
      <c r="AE383" s="82"/>
      <c r="AF383" s="81">
        <v>171901466.71098691</v>
      </c>
      <c r="AG383" s="81">
        <v>1848923.3051612671</v>
      </c>
      <c r="AH383" s="81">
        <v>5439740.9331273306</v>
      </c>
      <c r="AI383" s="81">
        <v>74144167.484929964</v>
      </c>
      <c r="AJ383" s="81">
        <v>116330420.2408639</v>
      </c>
      <c r="AK383" s="81">
        <v>0</v>
      </c>
      <c r="AL383" s="81">
        <v>0</v>
      </c>
      <c r="AM383" s="81">
        <v>6801309.0702698436</v>
      </c>
      <c r="AN383" s="81">
        <v>0</v>
      </c>
      <c r="AO383" s="81">
        <v>0</v>
      </c>
      <c r="AP383" s="82"/>
      <c r="AQ383" s="81">
        <v>1212</v>
      </c>
      <c r="AR383" s="81">
        <v>508</v>
      </c>
      <c r="AS383" s="81">
        <v>0</v>
      </c>
      <c r="AT383" s="81">
        <v>0</v>
      </c>
      <c r="AU383" s="81">
        <v>0</v>
      </c>
      <c r="AV383" s="81">
        <v>0</v>
      </c>
      <c r="AW383" s="81" t="s">
        <v>564</v>
      </c>
      <c r="AX383" s="82"/>
      <c r="AY383" s="81">
        <v>5567.7479999999996</v>
      </c>
      <c r="AZ383" s="81">
        <v>48713.42</v>
      </c>
      <c r="BA383" s="81">
        <v>0</v>
      </c>
      <c r="BB383" s="81">
        <v>0</v>
      </c>
      <c r="BC383" s="81">
        <v>0</v>
      </c>
      <c r="BD383" s="81">
        <v>0</v>
      </c>
      <c r="BE383" s="81" t="s">
        <v>564</v>
      </c>
      <c r="BF383" s="82"/>
      <c r="BG383" s="81">
        <v>0</v>
      </c>
      <c r="BH383" s="81">
        <v>0</v>
      </c>
      <c r="BI383" s="81">
        <v>38.442999999999998</v>
      </c>
      <c r="BJ383" s="81">
        <v>0</v>
      </c>
      <c r="BK383" s="81">
        <v>26.521999999999998</v>
      </c>
      <c r="BL383" s="81">
        <v>0</v>
      </c>
      <c r="BM383" s="82"/>
      <c r="BN383" s="81">
        <v>0</v>
      </c>
      <c r="BO383" s="81">
        <v>0</v>
      </c>
      <c r="BP383" s="81">
        <v>6</v>
      </c>
      <c r="BQ383" s="81">
        <v>0</v>
      </c>
      <c r="BR383" s="81">
        <v>3</v>
      </c>
      <c r="BS383" s="81">
        <v>0</v>
      </c>
      <c r="BT383"/>
      <c r="BU383" s="80">
        <v>50.37</v>
      </c>
      <c r="BV383" s="80">
        <v>14.595000000000001</v>
      </c>
      <c r="BW383" s="80">
        <v>0</v>
      </c>
      <c r="BX383" s="80">
        <v>0</v>
      </c>
      <c r="BY383" s="80">
        <v>0</v>
      </c>
      <c r="BZ383" s="80">
        <v>0</v>
      </c>
      <c r="CA383" s="80">
        <v>0</v>
      </c>
      <c r="CB383" s="80">
        <v>0</v>
      </c>
      <c r="CC383" s="80">
        <v>0</v>
      </c>
    </row>
    <row r="384" spans="1:81">
      <c r="A384" s="80" t="s">
        <v>2098</v>
      </c>
      <c r="B384" s="80">
        <v>83</v>
      </c>
      <c r="C384" s="80">
        <v>15</v>
      </c>
      <c r="D384" s="80">
        <v>5</v>
      </c>
      <c r="E384" s="80">
        <v>2018</v>
      </c>
      <c r="F384" s="80" t="s">
        <v>93</v>
      </c>
      <c r="G384" s="80" t="s">
        <v>2083</v>
      </c>
      <c r="H384" s="80" t="s">
        <v>2084</v>
      </c>
      <c r="I384" s="177"/>
      <c r="J384" s="81">
        <v>250.09250956623725</v>
      </c>
      <c r="K384" s="81">
        <v>2.3499259370853158</v>
      </c>
      <c r="L384" s="81">
        <v>22.635233061842509</v>
      </c>
      <c r="M384" s="81">
        <v>51.572432419967974</v>
      </c>
      <c r="N384" s="81">
        <v>69.693882948881452</v>
      </c>
      <c r="O384" s="81">
        <v>51.408193141830438</v>
      </c>
      <c r="P384" s="81">
        <v>43.042865941462544</v>
      </c>
      <c r="Q384" s="81">
        <v>3.0972325616138607</v>
      </c>
      <c r="R384" s="81">
        <v>0.15869497459094362</v>
      </c>
      <c r="S384" s="81">
        <v>7.9366550314456452</v>
      </c>
      <c r="T384" s="82"/>
      <c r="U384" s="81">
        <v>19487179</v>
      </c>
      <c r="V384" s="81">
        <v>1078</v>
      </c>
      <c r="W384" s="81">
        <v>403</v>
      </c>
      <c r="X384" s="81">
        <v>12761</v>
      </c>
      <c r="Y384" s="81">
        <v>20878</v>
      </c>
      <c r="Z384" s="81">
        <v>31325</v>
      </c>
      <c r="AA384" s="81">
        <v>9005</v>
      </c>
      <c r="AB384" s="81">
        <v>48868</v>
      </c>
      <c r="AC384" s="81">
        <v>27533</v>
      </c>
      <c r="AD384" s="81">
        <v>7.9366550314456452</v>
      </c>
      <c r="AE384" s="82"/>
      <c r="AF384" s="81">
        <v>163643289.4973599</v>
      </c>
      <c r="AG384" s="81">
        <v>1647119.3006249131</v>
      </c>
      <c r="AH384" s="81">
        <v>5011213.6837849095</v>
      </c>
      <c r="AI384" s="81">
        <v>77557988.241368204</v>
      </c>
      <c r="AJ384" s="81">
        <v>107740943.66910949</v>
      </c>
      <c r="AK384" s="81">
        <v>0</v>
      </c>
      <c r="AL384" s="81">
        <v>0</v>
      </c>
      <c r="AM384" s="81">
        <v>6726734.4782568561</v>
      </c>
      <c r="AN384" s="81">
        <v>0</v>
      </c>
      <c r="AO384" s="81">
        <v>0</v>
      </c>
      <c r="AP384" s="82"/>
      <c r="AQ384" s="81">
        <v>1294</v>
      </c>
      <c r="AR384" s="81">
        <v>545</v>
      </c>
      <c r="AS384" s="81">
        <v>0</v>
      </c>
      <c r="AT384" s="81">
        <v>0</v>
      </c>
      <c r="AU384" s="81">
        <v>0</v>
      </c>
      <c r="AV384" s="81">
        <v>0</v>
      </c>
      <c r="AW384" s="81" t="s">
        <v>564</v>
      </c>
      <c r="AX384" s="82"/>
      <c r="AY384" s="81">
        <v>6021.2420000000029</v>
      </c>
      <c r="AZ384" s="81">
        <v>55435.42</v>
      </c>
      <c r="BA384" s="81">
        <v>0</v>
      </c>
      <c r="BB384" s="81">
        <v>0</v>
      </c>
      <c r="BC384" s="81">
        <v>0</v>
      </c>
      <c r="BD384" s="81">
        <v>0</v>
      </c>
      <c r="BE384" s="81" t="s">
        <v>564</v>
      </c>
      <c r="BF384" s="82"/>
      <c r="BG384" s="81">
        <v>0</v>
      </c>
      <c r="BH384" s="81">
        <v>0</v>
      </c>
      <c r="BI384" s="81">
        <v>37.552</v>
      </c>
      <c r="BJ384" s="81">
        <v>0</v>
      </c>
      <c r="BK384" s="81">
        <v>22.33</v>
      </c>
      <c r="BL384" s="81">
        <v>0</v>
      </c>
      <c r="BM384" s="82"/>
      <c r="BN384" s="81">
        <v>0</v>
      </c>
      <c r="BO384" s="81">
        <v>0</v>
      </c>
      <c r="BP384" s="81">
        <v>6</v>
      </c>
      <c r="BQ384" s="81">
        <v>0</v>
      </c>
      <c r="BR384" s="81">
        <v>2</v>
      </c>
      <c r="BS384" s="81">
        <v>0</v>
      </c>
      <c r="BT384"/>
      <c r="BU384" s="80">
        <v>45.194000000000003</v>
      </c>
      <c r="BV384" s="80">
        <v>14.688000000000001</v>
      </c>
      <c r="BW384" s="80">
        <v>0</v>
      </c>
      <c r="BX384" s="80">
        <v>0</v>
      </c>
      <c r="BY384" s="80">
        <v>0</v>
      </c>
      <c r="BZ384" s="80">
        <v>0</v>
      </c>
      <c r="CA384" s="80">
        <v>0</v>
      </c>
      <c r="CB384" s="80">
        <v>0</v>
      </c>
      <c r="CC384" s="80">
        <v>0</v>
      </c>
    </row>
    <row r="385" spans="1:81">
      <c r="A385" s="80" t="s">
        <v>2099</v>
      </c>
      <c r="B385" s="80">
        <v>84</v>
      </c>
      <c r="C385" s="80">
        <v>16</v>
      </c>
      <c r="D385" s="80">
        <v>5</v>
      </c>
      <c r="E385" s="80">
        <v>2019</v>
      </c>
      <c r="F385" s="80" t="s">
        <v>73</v>
      </c>
      <c r="G385" s="80" t="s">
        <v>2083</v>
      </c>
      <c r="H385" s="80" t="s">
        <v>2084</v>
      </c>
      <c r="I385" s="177"/>
      <c r="J385" s="81">
        <v>223.05838337275526</v>
      </c>
      <c r="K385" s="81">
        <v>1.9805810490818643</v>
      </c>
      <c r="L385" s="81">
        <v>22.254134840210028</v>
      </c>
      <c r="M385" s="81">
        <v>40.183029897823666</v>
      </c>
      <c r="N385" s="81">
        <v>52.357261747349511</v>
      </c>
      <c r="O385" s="81">
        <v>49.770909886649122</v>
      </c>
      <c r="P385" s="81">
        <v>42.698033128423965</v>
      </c>
      <c r="Q385" s="81">
        <v>2.9694886797784146</v>
      </c>
      <c r="R385" s="81">
        <v>0.32180241013238714</v>
      </c>
      <c r="S385" s="81">
        <v>8.0098396759557726</v>
      </c>
      <c r="T385" s="82"/>
      <c r="U385" s="81">
        <v>19579731</v>
      </c>
      <c r="V385" s="81">
        <v>1078</v>
      </c>
      <c r="W385" s="81">
        <v>403</v>
      </c>
      <c r="X385" s="81">
        <v>12761</v>
      </c>
      <c r="Y385" s="81">
        <v>20866</v>
      </c>
      <c r="Z385" s="81">
        <v>31160</v>
      </c>
      <c r="AA385" s="81">
        <v>8866</v>
      </c>
      <c r="AB385" s="81">
        <v>48121</v>
      </c>
      <c r="AC385" s="81">
        <v>56746</v>
      </c>
      <c r="AD385" s="81">
        <v>8.0098396759557726</v>
      </c>
      <c r="AE385" s="82"/>
      <c r="AF385" s="81">
        <v>169237416.79545379</v>
      </c>
      <c r="AG385" s="81">
        <v>1591827.493109768</v>
      </c>
      <c r="AH385" s="81">
        <v>5555252.2047795914</v>
      </c>
      <c r="AI385" s="81">
        <v>73499600.750128791</v>
      </c>
      <c r="AJ385" s="81">
        <v>99841612.275900021</v>
      </c>
      <c r="AK385" s="81">
        <v>0</v>
      </c>
      <c r="AL385" s="81">
        <v>0</v>
      </c>
      <c r="AM385" s="81">
        <v>6553717.94530595</v>
      </c>
      <c r="AN385" s="81">
        <v>0</v>
      </c>
      <c r="AO385" s="81">
        <v>0</v>
      </c>
      <c r="AP385" s="82"/>
      <c r="AQ385" s="81">
        <v>1371</v>
      </c>
      <c r="AR385" s="81">
        <v>589</v>
      </c>
      <c r="AS385" s="81">
        <v>0</v>
      </c>
      <c r="AT385" s="81">
        <v>0</v>
      </c>
      <c r="AU385" s="81">
        <v>0</v>
      </c>
      <c r="AV385" s="81">
        <v>0</v>
      </c>
      <c r="AW385" s="81" t="s">
        <v>564</v>
      </c>
      <c r="AX385" s="82"/>
      <c r="AY385" s="81">
        <v>6429.9490000000033</v>
      </c>
      <c r="AZ385" s="81">
        <v>59132.420000000013</v>
      </c>
      <c r="BA385" s="81">
        <v>0</v>
      </c>
      <c r="BB385" s="81">
        <v>0</v>
      </c>
      <c r="BC385" s="81">
        <v>0</v>
      </c>
      <c r="BD385" s="81">
        <v>0</v>
      </c>
      <c r="BE385" s="81" t="s">
        <v>564</v>
      </c>
      <c r="BF385" s="82"/>
      <c r="BG385" s="81">
        <v>0</v>
      </c>
      <c r="BH385" s="81">
        <v>0</v>
      </c>
      <c r="BI385" s="81">
        <v>34.344000000000001</v>
      </c>
      <c r="BJ385" s="81">
        <v>0</v>
      </c>
      <c r="BK385" s="81">
        <v>17.904</v>
      </c>
      <c r="BL385" s="81">
        <v>0</v>
      </c>
      <c r="BM385" s="82"/>
      <c r="BN385" s="81">
        <v>0</v>
      </c>
      <c r="BO385" s="81">
        <v>0</v>
      </c>
      <c r="BP385" s="81">
        <v>6</v>
      </c>
      <c r="BQ385" s="81">
        <v>0</v>
      </c>
      <c r="BR385" s="81">
        <v>2</v>
      </c>
      <c r="BS385" s="81">
        <v>0</v>
      </c>
      <c r="BT385"/>
      <c r="BU385" s="80">
        <v>37.746000000000002</v>
      </c>
      <c r="BV385" s="80">
        <v>14.502000000000001</v>
      </c>
      <c r="BW385" s="80">
        <v>0</v>
      </c>
      <c r="BX385" s="80">
        <v>0</v>
      </c>
      <c r="BY385" s="80">
        <v>0</v>
      </c>
      <c r="BZ385" s="80">
        <v>0</v>
      </c>
      <c r="CA385" s="80">
        <v>0</v>
      </c>
      <c r="CB385" s="80">
        <v>0</v>
      </c>
      <c r="CC385" s="80">
        <v>0</v>
      </c>
    </row>
    <row r="386" spans="1:81">
      <c r="A386" s="80" t="s">
        <v>2100</v>
      </c>
      <c r="B386" s="80">
        <v>85</v>
      </c>
      <c r="C386" s="80">
        <v>17</v>
      </c>
      <c r="D386" s="80">
        <v>5</v>
      </c>
      <c r="E386" s="80">
        <v>2020</v>
      </c>
      <c r="F386" s="80" t="s">
        <v>218</v>
      </c>
      <c r="G386" s="174" t="s">
        <v>2083</v>
      </c>
      <c r="H386" s="80" t="s">
        <v>2084</v>
      </c>
      <c r="I386" s="177"/>
      <c r="J386" s="81">
        <v>175.167856123143</v>
      </c>
      <c r="K386" s="81">
        <v>2.3252254010848343</v>
      </c>
      <c r="L386" s="81">
        <v>25.462278678810861</v>
      </c>
      <c r="M386" s="81">
        <v>50.965258008320959</v>
      </c>
      <c r="N386" s="81">
        <v>73.948152644436959</v>
      </c>
      <c r="O386" s="81">
        <v>43.555980100165279</v>
      </c>
      <c r="P386" s="81">
        <v>39.534234777110214</v>
      </c>
      <c r="Q386" s="81">
        <v>2.7895476224794895</v>
      </c>
      <c r="R386" s="81">
        <v>0.29132118541129098</v>
      </c>
      <c r="S386" s="81">
        <v>6.943215609612996</v>
      </c>
      <c r="T386" s="82"/>
      <c r="U386" s="81">
        <v>14035280</v>
      </c>
      <c r="V386" s="81">
        <v>1035</v>
      </c>
      <c r="W386" s="81">
        <v>459</v>
      </c>
      <c r="X386" s="81">
        <v>12564</v>
      </c>
      <c r="Y386" s="81">
        <v>20803</v>
      </c>
      <c r="Z386" s="81">
        <v>31124</v>
      </c>
      <c r="AA386" s="81">
        <v>8919</v>
      </c>
      <c r="AB386" s="81">
        <v>47310</v>
      </c>
      <c r="AC386" s="81">
        <v>51639.000000000007</v>
      </c>
      <c r="AD386" s="81">
        <v>6.943215609612996</v>
      </c>
      <c r="AE386" s="82"/>
      <c r="AF386" s="81">
        <v>123309969.5500088</v>
      </c>
      <c r="AG386" s="81">
        <v>1553822.8418378648</v>
      </c>
      <c r="AH386" s="81">
        <v>6752549.3924961826</v>
      </c>
      <c r="AI386" s="81">
        <v>71878205.991529837</v>
      </c>
      <c r="AJ386" s="81">
        <v>107351269.93561907</v>
      </c>
      <c r="AK386" s="81"/>
      <c r="AL386" s="81"/>
      <c r="AM386" s="81">
        <v>6174480.6250629863</v>
      </c>
      <c r="AN386" s="81"/>
      <c r="AO386" s="81"/>
      <c r="AP386" s="82"/>
      <c r="AQ386" s="81">
        <v>1428</v>
      </c>
      <c r="AR386" s="81">
        <v>620</v>
      </c>
      <c r="AS386" s="81">
        <v>0</v>
      </c>
      <c r="AT386" s="81">
        <v>0</v>
      </c>
      <c r="AU386" s="81">
        <v>0</v>
      </c>
      <c r="AV386" s="81">
        <v>0</v>
      </c>
      <c r="AW386" s="81">
        <v>0</v>
      </c>
      <c r="AX386" s="82"/>
      <c r="AY386" s="81">
        <v>6770.2620000000043</v>
      </c>
      <c r="AZ386" s="81">
        <v>55151.419999999947</v>
      </c>
      <c r="BA386" s="81">
        <v>0</v>
      </c>
      <c r="BB386" s="81">
        <v>0</v>
      </c>
      <c r="BC386" s="81">
        <v>0</v>
      </c>
      <c r="BD386" s="81">
        <v>0</v>
      </c>
      <c r="BE386" s="81">
        <v>0</v>
      </c>
      <c r="BF386" s="82"/>
      <c r="BG386" s="81">
        <v>0</v>
      </c>
      <c r="BH386" s="81">
        <v>0</v>
      </c>
      <c r="BI386" s="81">
        <v>27.681000000000001</v>
      </c>
      <c r="BJ386" s="81">
        <v>0</v>
      </c>
      <c r="BK386" s="81">
        <v>20.396000000000001</v>
      </c>
      <c r="BL386" s="81">
        <v>0</v>
      </c>
      <c r="BM386" s="82"/>
      <c r="BN386" s="81">
        <v>0</v>
      </c>
      <c r="BO386" s="81">
        <v>0</v>
      </c>
      <c r="BP386" s="81">
        <v>6</v>
      </c>
      <c r="BQ386" s="81">
        <v>0</v>
      </c>
      <c r="BR386" s="81">
        <v>2</v>
      </c>
      <c r="BS386" s="81">
        <v>0</v>
      </c>
      <c r="BT386"/>
      <c r="BU386" s="80">
        <v>34.222999999999999</v>
      </c>
      <c r="BV386" s="80">
        <v>13.853999999999999</v>
      </c>
      <c r="BW386" s="80">
        <v>0</v>
      </c>
      <c r="BX386" s="80">
        <v>0</v>
      </c>
      <c r="BY386" s="80">
        <v>0</v>
      </c>
      <c r="BZ386" s="80">
        <v>0</v>
      </c>
      <c r="CA386" s="80">
        <v>0</v>
      </c>
      <c r="CB386" s="80">
        <v>0</v>
      </c>
      <c r="CC386" s="80">
        <v>0</v>
      </c>
    </row>
    <row r="387" spans="1:81">
      <c r="A387" s="80" t="s">
        <v>2101</v>
      </c>
      <c r="B387" s="80">
        <v>85</v>
      </c>
      <c r="C387" s="80">
        <v>18</v>
      </c>
      <c r="D387" s="80">
        <v>5</v>
      </c>
      <c r="E387" s="80">
        <v>2021</v>
      </c>
      <c r="F387" s="80" t="s">
        <v>75</v>
      </c>
      <c r="G387" s="174" t="s">
        <v>2083</v>
      </c>
      <c r="H387" s="80" t="s">
        <v>2084</v>
      </c>
      <c r="I387" s="177"/>
      <c r="J387" s="81">
        <v>162.47969572526836</v>
      </c>
      <c r="K387" s="81">
        <v>2.3104146462183781</v>
      </c>
      <c r="L387" s="81">
        <v>20.264687618425409</v>
      </c>
      <c r="M387" s="81">
        <v>50.647732286868894</v>
      </c>
      <c r="N387" s="81">
        <v>67.10701323183666</v>
      </c>
      <c r="O387" s="81">
        <v>42.047493077711309</v>
      </c>
      <c r="P387" s="81">
        <v>40.334920425141178</v>
      </c>
      <c r="Q387" s="81">
        <v>2.7783310440755229</v>
      </c>
      <c r="R387" s="81">
        <v>0.29963379716151933</v>
      </c>
      <c r="S387" s="81">
        <v>7.0041185673143511</v>
      </c>
      <c r="T387" s="82"/>
      <c r="U387" s="81">
        <v>16293068</v>
      </c>
      <c r="V387" s="81">
        <v>1035</v>
      </c>
      <c r="W387" s="81">
        <v>459</v>
      </c>
      <c r="X387" s="81">
        <v>12564</v>
      </c>
      <c r="Y387" s="81">
        <v>20751</v>
      </c>
      <c r="Z387" s="81">
        <v>30938</v>
      </c>
      <c r="AA387" s="81">
        <v>8874</v>
      </c>
      <c r="AB387" s="81">
        <v>46561</v>
      </c>
      <c r="AC387" s="81">
        <v>51480</v>
      </c>
      <c r="AD387" s="81">
        <v>7.0041185673143511</v>
      </c>
      <c r="AE387" s="82"/>
      <c r="AF387" s="81">
        <v>124689504.49535616</v>
      </c>
      <c r="AG387" s="81">
        <v>1610966.9963104909</v>
      </c>
      <c r="AH387" s="81">
        <v>5520569.9518068973</v>
      </c>
      <c r="AI387" s="81">
        <v>78566088.507120088</v>
      </c>
      <c r="AJ387" s="81">
        <v>103504075.70981246</v>
      </c>
      <c r="AK387" s="81">
        <v>0</v>
      </c>
      <c r="AL387" s="81">
        <v>0</v>
      </c>
      <c r="AM387" s="81">
        <v>6111777.8802191122</v>
      </c>
      <c r="AN387" s="81">
        <v>0</v>
      </c>
      <c r="AO387" s="81">
        <v>0</v>
      </c>
      <c r="AP387" s="82"/>
      <c r="AQ387" s="81">
        <v>1498</v>
      </c>
      <c r="AR387" s="81">
        <v>654</v>
      </c>
      <c r="AS387" s="81">
        <v>0</v>
      </c>
      <c r="AT387" s="81">
        <v>0</v>
      </c>
      <c r="AU387" s="81">
        <v>0</v>
      </c>
      <c r="AV387" s="81">
        <v>0</v>
      </c>
      <c r="AW387" s="81"/>
      <c r="AX387" s="82"/>
      <c r="AY387" s="81">
        <v>7190.6210000000046</v>
      </c>
      <c r="AZ387" s="81">
        <v>59353.01999999996</v>
      </c>
      <c r="BA387" s="81">
        <v>0</v>
      </c>
      <c r="BB387" s="81">
        <v>0</v>
      </c>
      <c r="BC387" s="81">
        <v>0</v>
      </c>
      <c r="BD387" s="81">
        <v>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2102</v>
      </c>
      <c r="B388" s="80">
        <v>85</v>
      </c>
      <c r="C388" s="80">
        <v>19</v>
      </c>
      <c r="D388" s="80">
        <v>5</v>
      </c>
      <c r="E388" s="80">
        <v>2022</v>
      </c>
      <c r="F388" s="80" t="s">
        <v>568</v>
      </c>
      <c r="G388" s="80" t="s">
        <v>2083</v>
      </c>
      <c r="H388" s="80" t="s">
        <v>2084</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1573</v>
      </c>
      <c r="AR388" s="81">
        <v>668</v>
      </c>
      <c r="AS388" s="81">
        <v>0</v>
      </c>
      <c r="AT388" s="81">
        <v>0</v>
      </c>
      <c r="AU388" s="81">
        <v>0</v>
      </c>
      <c r="AV388" s="81">
        <v>0</v>
      </c>
      <c r="AW388" s="81"/>
      <c r="AX388" s="82"/>
      <c r="AY388" s="81">
        <v>7658.8259999999991</v>
      </c>
      <c r="AZ388" s="81">
        <v>63789.619999999959</v>
      </c>
      <c r="BA388" s="81">
        <v>0</v>
      </c>
      <c r="BB388" s="81">
        <v>0</v>
      </c>
      <c r="BC388" s="81">
        <v>0</v>
      </c>
      <c r="BD388" s="81">
        <v>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2103</v>
      </c>
      <c r="B389" s="80">
        <v>290</v>
      </c>
      <c r="C389" s="80">
        <v>1</v>
      </c>
      <c r="D389" s="80">
        <v>18</v>
      </c>
      <c r="E389" s="80">
        <v>1990</v>
      </c>
      <c r="F389" s="80" t="s">
        <v>562</v>
      </c>
      <c r="G389" s="80" t="s">
        <v>2104</v>
      </c>
      <c r="H389" s="80" t="s">
        <v>2105</v>
      </c>
      <c r="I389" s="177"/>
      <c r="J389" s="81">
        <v>392.61360943424836</v>
      </c>
      <c r="K389" s="81">
        <v>13.245209979853012</v>
      </c>
      <c r="L389" s="81">
        <v>9.509925262941481</v>
      </c>
      <c r="M389" s="81">
        <v>57.013390996931442</v>
      </c>
      <c r="N389" s="81">
        <v>46.429739987260561</v>
      </c>
      <c r="O389" s="81">
        <v>47.161314144817574</v>
      </c>
      <c r="P389" s="81">
        <v>54.960421339295507</v>
      </c>
      <c r="Q389" s="81">
        <v>3.553698965952127</v>
      </c>
      <c r="R389" s="81">
        <v>0</v>
      </c>
      <c r="S389" s="81">
        <v>3.6555887440371642</v>
      </c>
      <c r="T389" s="82"/>
      <c r="U389" s="81">
        <v>10376595</v>
      </c>
      <c r="V389" s="81">
        <v>3218</v>
      </c>
      <c r="W389" s="81">
        <v>88</v>
      </c>
      <c r="X389" s="81">
        <v>20459</v>
      </c>
      <c r="Y389" s="81">
        <v>20357</v>
      </c>
      <c r="Z389" s="81">
        <v>19398</v>
      </c>
      <c r="AA389" s="81">
        <v>13345</v>
      </c>
      <c r="AB389" s="81">
        <v>57700</v>
      </c>
      <c r="AC389" s="81">
        <v>0</v>
      </c>
      <c r="AD389" s="81">
        <v>3.6555887440371642</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2106</v>
      </c>
      <c r="B390" s="80">
        <v>291</v>
      </c>
      <c r="C390" s="80">
        <v>2</v>
      </c>
      <c r="D390" s="80">
        <v>18</v>
      </c>
      <c r="E390" s="80">
        <v>2005</v>
      </c>
      <c r="F390" s="80" t="s">
        <v>565</v>
      </c>
      <c r="G390" s="80" t="s">
        <v>2104</v>
      </c>
      <c r="H390" s="80" t="s">
        <v>2105</v>
      </c>
      <c r="I390" s="177"/>
      <c r="J390" s="81">
        <v>141.81232772762081</v>
      </c>
      <c r="K390" s="81">
        <v>3.9829358154255265</v>
      </c>
      <c r="L390" s="81">
        <v>6.8082912159975768</v>
      </c>
      <c r="M390" s="81">
        <v>73.293519186299122</v>
      </c>
      <c r="N390" s="81">
        <v>65.564678099036939</v>
      </c>
      <c r="O390" s="81">
        <v>63.399479252684799</v>
      </c>
      <c r="P390" s="81">
        <v>57.180932749857128</v>
      </c>
      <c r="Q390" s="81">
        <v>3.1068721305921758</v>
      </c>
      <c r="R390" s="81">
        <v>0</v>
      </c>
      <c r="S390" s="81">
        <v>8.7545722031245425</v>
      </c>
      <c r="T390" s="82"/>
      <c r="U390" s="81">
        <v>5470228</v>
      </c>
      <c r="V390" s="81">
        <v>1917</v>
      </c>
      <c r="W390" s="81">
        <v>95</v>
      </c>
      <c r="X390" s="81">
        <v>16259</v>
      </c>
      <c r="Y390" s="81">
        <v>23837</v>
      </c>
      <c r="Z390" s="81">
        <v>30176</v>
      </c>
      <c r="AA390" s="81">
        <v>11371</v>
      </c>
      <c r="AB390" s="81">
        <v>52735</v>
      </c>
      <c r="AC390" s="81">
        <v>0</v>
      </c>
      <c r="AD390" s="81">
        <v>8.7545722031245425</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2107</v>
      </c>
      <c r="B391" s="80">
        <v>292</v>
      </c>
      <c r="C391" s="80">
        <v>3</v>
      </c>
      <c r="D391" s="80">
        <v>18</v>
      </c>
      <c r="E391" s="80">
        <v>2006</v>
      </c>
      <c r="F391" s="80" t="s">
        <v>566</v>
      </c>
      <c r="G391" s="80" t="s">
        <v>2104</v>
      </c>
      <c r="H391" s="80" t="s">
        <v>2105</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2108</v>
      </c>
      <c r="B392" s="80">
        <v>293</v>
      </c>
      <c r="C392" s="80">
        <v>4</v>
      </c>
      <c r="D392" s="80">
        <v>18</v>
      </c>
      <c r="E392" s="80">
        <v>2007</v>
      </c>
      <c r="F392" s="80" t="s">
        <v>567</v>
      </c>
      <c r="G392" s="80" t="s">
        <v>2104</v>
      </c>
      <c r="H392" s="80" t="s">
        <v>2105</v>
      </c>
      <c r="I392" s="177"/>
      <c r="J392" s="81">
        <v>130.45327865088603</v>
      </c>
      <c r="K392" s="81">
        <v>3.8276093309154491</v>
      </c>
      <c r="L392" s="81">
        <v>7.5375379397806359</v>
      </c>
      <c r="M392" s="81">
        <v>71.538084049241505</v>
      </c>
      <c r="N392" s="81">
        <v>64.77938502670311</v>
      </c>
      <c r="O392" s="81">
        <v>60.831710705593352</v>
      </c>
      <c r="P392" s="81">
        <v>55.517883333735988</v>
      </c>
      <c r="Q392" s="81">
        <v>3.2146044945666503</v>
      </c>
      <c r="R392" s="81">
        <v>0</v>
      </c>
      <c r="S392" s="81">
        <v>6.3948206980314799</v>
      </c>
      <c r="T392" s="82"/>
      <c r="U392" s="81">
        <v>5573350</v>
      </c>
      <c r="V392" s="81">
        <v>1713</v>
      </c>
      <c r="W392" s="81">
        <v>106</v>
      </c>
      <c r="X392" s="81">
        <v>18904</v>
      </c>
      <c r="Y392" s="81">
        <v>23856</v>
      </c>
      <c r="Z392" s="81">
        <v>30099</v>
      </c>
      <c r="AA392" s="81">
        <v>10872</v>
      </c>
      <c r="AB392" s="81">
        <v>51678</v>
      </c>
      <c r="AC392" s="81">
        <v>0</v>
      </c>
      <c r="AD392" s="81">
        <v>6.3948206980314799</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2109</v>
      </c>
      <c r="B393" s="80">
        <v>294</v>
      </c>
      <c r="C393" s="80">
        <v>5</v>
      </c>
      <c r="D393" s="80">
        <v>18</v>
      </c>
      <c r="E393" s="80">
        <v>2008</v>
      </c>
      <c r="F393" s="80" t="s">
        <v>84</v>
      </c>
      <c r="G393" s="80" t="s">
        <v>2104</v>
      </c>
      <c r="H393" s="80" t="s">
        <v>2105</v>
      </c>
      <c r="I393" s="177"/>
      <c r="J393" s="81">
        <v>141.25626753423413</v>
      </c>
      <c r="K393" s="81">
        <v>2.9894386962435897</v>
      </c>
      <c r="L393" s="81">
        <v>6.5447830960407636</v>
      </c>
      <c r="M393" s="81">
        <v>74.86400985323931</v>
      </c>
      <c r="N393" s="81">
        <v>60.579228592689532</v>
      </c>
      <c r="O393" s="81">
        <v>59.145858197714212</v>
      </c>
      <c r="P393" s="81">
        <v>54.296757720140185</v>
      </c>
      <c r="Q393" s="81">
        <v>3.1333824830141825</v>
      </c>
      <c r="R393" s="81">
        <v>0</v>
      </c>
      <c r="S393" s="81">
        <v>4.7734207481394781</v>
      </c>
      <c r="T393" s="82"/>
      <c r="U393" s="81">
        <v>6233683</v>
      </c>
      <c r="V393" s="81">
        <v>1713</v>
      </c>
      <c r="W393" s="81">
        <v>106</v>
      </c>
      <c r="X393" s="81">
        <v>18904</v>
      </c>
      <c r="Y393" s="81">
        <v>23834</v>
      </c>
      <c r="Z393" s="81">
        <v>30292</v>
      </c>
      <c r="AA393" s="81">
        <v>10645</v>
      </c>
      <c r="AB393" s="81">
        <v>51200</v>
      </c>
      <c r="AC393" s="81">
        <v>0</v>
      </c>
      <c r="AD393" s="81">
        <v>4.7734207481394781</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2110</v>
      </c>
      <c r="B394" s="80">
        <v>295</v>
      </c>
      <c r="C394" s="80">
        <v>6</v>
      </c>
      <c r="D394" s="80">
        <v>18</v>
      </c>
      <c r="E394" s="80">
        <v>2009</v>
      </c>
      <c r="F394" s="80" t="s">
        <v>85</v>
      </c>
      <c r="G394" s="80" t="s">
        <v>2104</v>
      </c>
      <c r="H394" s="80" t="s">
        <v>2105</v>
      </c>
      <c r="I394" s="177"/>
      <c r="J394" s="81">
        <v>128.81202135365359</v>
      </c>
      <c r="K394" s="81">
        <v>2.2073337110376485</v>
      </c>
      <c r="L394" s="81">
        <v>3.0967859910990185</v>
      </c>
      <c r="M394" s="81">
        <v>74.649031058756904</v>
      </c>
      <c r="N394" s="81">
        <v>59.171098863271098</v>
      </c>
      <c r="O394" s="81">
        <v>60.198871805069167</v>
      </c>
      <c r="P394" s="81">
        <v>51.632203880114282</v>
      </c>
      <c r="Q394" s="81">
        <v>2.9747831524217196</v>
      </c>
      <c r="R394" s="81">
        <v>0</v>
      </c>
      <c r="S394" s="81">
        <v>4.8657086106422378</v>
      </c>
      <c r="T394" s="82"/>
      <c r="U394" s="81">
        <v>5817329</v>
      </c>
      <c r="V394" s="81">
        <v>1591</v>
      </c>
      <c r="W394" s="81">
        <v>73</v>
      </c>
      <c r="X394" s="81">
        <v>19877</v>
      </c>
      <c r="Y394" s="81">
        <v>23933</v>
      </c>
      <c r="Z394" s="81">
        <v>30432</v>
      </c>
      <c r="AA394" s="81">
        <v>10392</v>
      </c>
      <c r="AB394" s="81">
        <v>51027</v>
      </c>
      <c r="AC394" s="81">
        <v>0</v>
      </c>
      <c r="AD394" s="81">
        <v>4.8657086106422378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6.9260000000000002</v>
      </c>
      <c r="BI394" s="81">
        <v>1118.6370000000002</v>
      </c>
      <c r="BJ394" s="81">
        <v>0</v>
      </c>
      <c r="BK394" s="81">
        <v>5.72</v>
      </c>
      <c r="BL394" s="81">
        <v>0</v>
      </c>
      <c r="BM394" s="82"/>
      <c r="BN394" s="81">
        <v>0</v>
      </c>
      <c r="BO394" s="81">
        <v>1</v>
      </c>
      <c r="BP394" s="81">
        <v>6</v>
      </c>
      <c r="BQ394" s="81">
        <v>0</v>
      </c>
      <c r="BR394" s="81">
        <v>1</v>
      </c>
      <c r="BS394" s="81">
        <v>0</v>
      </c>
      <c r="BT394"/>
      <c r="BU394" s="80"/>
      <c r="BV394" s="80"/>
      <c r="BW394" s="80"/>
      <c r="BX394" s="80"/>
      <c r="BY394" s="80"/>
      <c r="BZ394" s="80"/>
      <c r="CA394" s="80"/>
      <c r="CB394" s="80"/>
      <c r="CC394" s="80"/>
    </row>
    <row r="395" spans="1:81">
      <c r="A395" s="80" t="s">
        <v>2111</v>
      </c>
      <c r="B395" s="80">
        <v>296</v>
      </c>
      <c r="C395" s="80">
        <v>7</v>
      </c>
      <c r="D395" s="80">
        <v>18</v>
      </c>
      <c r="E395" s="80">
        <v>2010</v>
      </c>
      <c r="F395" s="80" t="s">
        <v>86</v>
      </c>
      <c r="G395" s="80" t="s">
        <v>2104</v>
      </c>
      <c r="H395" s="80" t="s">
        <v>2105</v>
      </c>
      <c r="I395" s="177"/>
      <c r="J395" s="81">
        <v>140.95688809753446</v>
      </c>
      <c r="K395" s="81">
        <v>2.4733280017015864</v>
      </c>
      <c r="L395" s="81">
        <v>2.9261637814622001</v>
      </c>
      <c r="M395" s="81">
        <v>78.518135323873636</v>
      </c>
      <c r="N395" s="81">
        <v>60.456521344963591</v>
      </c>
      <c r="O395" s="81">
        <v>60.359519284130862</v>
      </c>
      <c r="P395" s="81">
        <v>52.047640160644299</v>
      </c>
      <c r="Q395" s="81">
        <v>3.0928661424648687</v>
      </c>
      <c r="R395" s="81">
        <v>0</v>
      </c>
      <c r="S395" s="81">
        <v>5.3573351502788578</v>
      </c>
      <c r="T395" s="82"/>
      <c r="U395" s="81">
        <v>5876522</v>
      </c>
      <c r="V395" s="81">
        <v>1591</v>
      </c>
      <c r="W395" s="81">
        <v>73</v>
      </c>
      <c r="X395" s="81">
        <v>19877</v>
      </c>
      <c r="Y395" s="81">
        <v>24118</v>
      </c>
      <c r="Z395" s="81">
        <v>30655</v>
      </c>
      <c r="AA395" s="81">
        <v>10214</v>
      </c>
      <c r="AB395" s="81">
        <v>50835</v>
      </c>
      <c r="AC395" s="81">
        <v>0</v>
      </c>
      <c r="AD395" s="81">
        <v>5.3573351502788578</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7.13</v>
      </c>
      <c r="BI395" s="81">
        <v>1116.348</v>
      </c>
      <c r="BJ395" s="81">
        <v>0</v>
      </c>
      <c r="BK395" s="81">
        <v>17.602</v>
      </c>
      <c r="BL395" s="81">
        <v>0</v>
      </c>
      <c r="BM395" s="82"/>
      <c r="BN395" s="81">
        <v>0</v>
      </c>
      <c r="BO395" s="81">
        <v>1</v>
      </c>
      <c r="BP395" s="81">
        <v>7</v>
      </c>
      <c r="BQ395" s="81">
        <v>0</v>
      </c>
      <c r="BR395" s="81">
        <v>2</v>
      </c>
      <c r="BS395" s="81">
        <v>0</v>
      </c>
      <c r="BT395"/>
      <c r="BU395" s="80">
        <v>403.11599999999999</v>
      </c>
      <c r="BV395" s="80">
        <v>648.29200000000003</v>
      </c>
      <c r="BW395" s="80">
        <v>89.671999999999997</v>
      </c>
      <c r="BX395" s="80">
        <v>0</v>
      </c>
      <c r="BY395" s="80">
        <v>0</v>
      </c>
      <c r="BZ395" s="80">
        <v>0</v>
      </c>
      <c r="CA395" s="80">
        <v>0</v>
      </c>
      <c r="CB395" s="80">
        <v>0</v>
      </c>
      <c r="CC395" s="80">
        <v>0</v>
      </c>
    </row>
    <row r="396" spans="1:81">
      <c r="A396" s="80" t="s">
        <v>2112</v>
      </c>
      <c r="B396" s="80">
        <v>297</v>
      </c>
      <c r="C396" s="80">
        <v>8</v>
      </c>
      <c r="D396" s="80">
        <v>18</v>
      </c>
      <c r="E396" s="80">
        <v>2011</v>
      </c>
      <c r="F396" s="80" t="s">
        <v>87</v>
      </c>
      <c r="G396" s="80" t="s">
        <v>2104</v>
      </c>
      <c r="H396" s="80" t="s">
        <v>2105</v>
      </c>
      <c r="I396" s="177"/>
      <c r="J396" s="81">
        <v>129.94035366799062</v>
      </c>
      <c r="K396" s="81">
        <v>4.0093209159805836</v>
      </c>
      <c r="L396" s="81">
        <v>3.2906549441574895</v>
      </c>
      <c r="M396" s="81">
        <v>95.015701401219232</v>
      </c>
      <c r="N396" s="81">
        <v>73.839922541517865</v>
      </c>
      <c r="O396" s="81">
        <v>59.650374950750688</v>
      </c>
      <c r="P396" s="81">
        <v>49.697358506559226</v>
      </c>
      <c r="Q396" s="81">
        <v>3.5394433559150755</v>
      </c>
      <c r="R396" s="81">
        <v>0</v>
      </c>
      <c r="S396" s="81">
        <v>6.0483180824636271</v>
      </c>
      <c r="T396" s="82"/>
      <c r="U396" s="81">
        <v>5115344</v>
      </c>
      <c r="V396" s="81">
        <v>1591</v>
      </c>
      <c r="W396" s="81">
        <v>73</v>
      </c>
      <c r="X396" s="81">
        <v>19877</v>
      </c>
      <c r="Y396" s="81">
        <v>24142</v>
      </c>
      <c r="Z396" s="81">
        <v>30953</v>
      </c>
      <c r="AA396" s="81">
        <v>10043</v>
      </c>
      <c r="AB396" s="81">
        <v>50435</v>
      </c>
      <c r="AC396" s="81">
        <v>0</v>
      </c>
      <c r="AD396" s="81">
        <v>6.0483180824636271</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7.32</v>
      </c>
      <c r="BI396" s="81">
        <v>1056.7159999999999</v>
      </c>
      <c r="BJ396" s="81">
        <v>0</v>
      </c>
      <c r="BK396" s="81">
        <v>6.6020000000000003</v>
      </c>
      <c r="BL396" s="81">
        <v>0</v>
      </c>
      <c r="BM396" s="82"/>
      <c r="BN396" s="81">
        <v>0</v>
      </c>
      <c r="BO396" s="81">
        <v>1</v>
      </c>
      <c r="BP396" s="81">
        <v>7</v>
      </c>
      <c r="BQ396" s="81">
        <v>0</v>
      </c>
      <c r="BR396" s="81">
        <v>2</v>
      </c>
      <c r="BS396" s="81">
        <v>0</v>
      </c>
      <c r="BT396"/>
      <c r="BU396" s="80">
        <v>362.11399999999998</v>
      </c>
      <c r="BV396" s="80">
        <v>604.85199999999998</v>
      </c>
      <c r="BW396" s="80">
        <v>103.672</v>
      </c>
      <c r="BX396" s="80">
        <v>0</v>
      </c>
      <c r="BY396" s="80">
        <v>0</v>
      </c>
      <c r="BZ396" s="80">
        <v>0</v>
      </c>
      <c r="CA396" s="80">
        <v>0</v>
      </c>
      <c r="CB396" s="80">
        <v>0</v>
      </c>
      <c r="CC396" s="80">
        <v>0</v>
      </c>
    </row>
    <row r="397" spans="1:81">
      <c r="A397" s="80" t="s">
        <v>2113</v>
      </c>
      <c r="B397" s="80">
        <v>298</v>
      </c>
      <c r="C397" s="80">
        <v>9</v>
      </c>
      <c r="D397" s="80">
        <v>18</v>
      </c>
      <c r="E397" s="80">
        <v>2012</v>
      </c>
      <c r="F397" s="80" t="s">
        <v>88</v>
      </c>
      <c r="G397" s="80" t="s">
        <v>2104</v>
      </c>
      <c r="H397" s="80" t="s">
        <v>2105</v>
      </c>
      <c r="I397" s="177"/>
      <c r="J397" s="81">
        <v>167.13137721361554</v>
      </c>
      <c r="K397" s="81">
        <v>3.7453094576605737</v>
      </c>
      <c r="L397" s="81">
        <v>3.368163659747224</v>
      </c>
      <c r="M397" s="81">
        <v>105.40949581208471</v>
      </c>
      <c r="N397" s="81">
        <v>85.877863060152649</v>
      </c>
      <c r="O397" s="81">
        <v>59.676172972948514</v>
      </c>
      <c r="P397" s="81">
        <v>49.283392102931074</v>
      </c>
      <c r="Q397" s="81">
        <v>3.8365234533736041</v>
      </c>
      <c r="R397" s="81">
        <v>0</v>
      </c>
      <c r="S397" s="81">
        <v>5.6119718635951905</v>
      </c>
      <c r="T397" s="82"/>
      <c r="U397" s="81">
        <v>6329420</v>
      </c>
      <c r="V397" s="81">
        <v>1591</v>
      </c>
      <c r="W397" s="81">
        <v>73</v>
      </c>
      <c r="X397" s="81">
        <v>19877</v>
      </c>
      <c r="Y397" s="81">
        <v>24292</v>
      </c>
      <c r="Z397" s="81">
        <v>31212</v>
      </c>
      <c r="AA397" s="81">
        <v>9903</v>
      </c>
      <c r="AB397" s="81">
        <v>50317</v>
      </c>
      <c r="AC397" s="81">
        <v>0</v>
      </c>
      <c r="AD397" s="81">
        <v>5.6119718635951905</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9.14</v>
      </c>
      <c r="BI397" s="81">
        <v>1127.172</v>
      </c>
      <c r="BJ397" s="81">
        <v>0</v>
      </c>
      <c r="BK397" s="81">
        <v>20.399999999999999</v>
      </c>
      <c r="BL397" s="81">
        <v>0</v>
      </c>
      <c r="BM397" s="82"/>
      <c r="BN397" s="81">
        <v>0</v>
      </c>
      <c r="BO397" s="81">
        <v>1</v>
      </c>
      <c r="BP397" s="81">
        <v>7</v>
      </c>
      <c r="BQ397" s="81">
        <v>0</v>
      </c>
      <c r="BR397" s="81">
        <v>3</v>
      </c>
      <c r="BS397" s="81">
        <v>0</v>
      </c>
      <c r="BT397"/>
      <c r="BU397" s="80">
        <v>404.714</v>
      </c>
      <c r="BV397" s="80">
        <v>640.09799999999996</v>
      </c>
      <c r="BW397" s="80">
        <v>111.9</v>
      </c>
      <c r="BX397" s="80">
        <v>0</v>
      </c>
      <c r="BY397" s="80">
        <v>0</v>
      </c>
      <c r="BZ397" s="80">
        <v>0</v>
      </c>
      <c r="CA397" s="80">
        <v>0</v>
      </c>
      <c r="CB397" s="80">
        <v>0</v>
      </c>
      <c r="CC397" s="80">
        <v>0</v>
      </c>
    </row>
    <row r="398" spans="1:81">
      <c r="A398" s="80" t="s">
        <v>2114</v>
      </c>
      <c r="B398" s="80">
        <v>299</v>
      </c>
      <c r="C398" s="80">
        <v>10</v>
      </c>
      <c r="D398" s="80">
        <v>18</v>
      </c>
      <c r="E398" s="80">
        <v>2013</v>
      </c>
      <c r="F398" s="80" t="s">
        <v>89</v>
      </c>
      <c r="G398" s="80" t="s">
        <v>2104</v>
      </c>
      <c r="H398" s="80" t="s">
        <v>2105</v>
      </c>
      <c r="I398" s="177"/>
      <c r="J398" s="81">
        <v>154.9654338489527</v>
      </c>
      <c r="K398" s="81">
        <v>3.1191894077604267</v>
      </c>
      <c r="L398" s="81">
        <v>3.2367782913569192</v>
      </c>
      <c r="M398" s="81">
        <v>104.43408243130398</v>
      </c>
      <c r="N398" s="81">
        <v>81.988690189396308</v>
      </c>
      <c r="O398" s="81">
        <v>58.048062813708647</v>
      </c>
      <c r="P398" s="81">
        <v>48.859652253382528</v>
      </c>
      <c r="Q398" s="81">
        <v>3.8765520339078914</v>
      </c>
      <c r="R398" s="81">
        <v>0</v>
      </c>
      <c r="S398" s="81">
        <v>5.6864750533112067</v>
      </c>
      <c r="T398" s="82"/>
      <c r="U398" s="81">
        <v>5894759</v>
      </c>
      <c r="V398" s="81">
        <v>1591</v>
      </c>
      <c r="W398" s="81">
        <v>73</v>
      </c>
      <c r="X398" s="81">
        <v>19877</v>
      </c>
      <c r="Y398" s="81">
        <v>24337</v>
      </c>
      <c r="Z398" s="81">
        <v>31716</v>
      </c>
      <c r="AA398" s="81">
        <v>9781</v>
      </c>
      <c r="AB398" s="81">
        <v>50113</v>
      </c>
      <c r="AC398" s="81">
        <v>0</v>
      </c>
      <c r="AD398" s="81">
        <v>5.6864750533112067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10.3</v>
      </c>
      <c r="BI398" s="81">
        <v>1203.8399999999999</v>
      </c>
      <c r="BJ398" s="81">
        <v>0</v>
      </c>
      <c r="BK398" s="81">
        <v>19.887</v>
      </c>
      <c r="BL398" s="81">
        <v>0</v>
      </c>
      <c r="BM398" s="82"/>
      <c r="BN398" s="81">
        <v>0</v>
      </c>
      <c r="BO398" s="81">
        <v>1</v>
      </c>
      <c r="BP398" s="81">
        <v>7</v>
      </c>
      <c r="BQ398" s="81">
        <v>0</v>
      </c>
      <c r="BR398" s="81">
        <v>3</v>
      </c>
      <c r="BS398" s="81">
        <v>0</v>
      </c>
      <c r="BT398"/>
      <c r="BU398" s="80">
        <v>424.07</v>
      </c>
      <c r="BV398" s="80">
        <v>676.26700000000005</v>
      </c>
      <c r="BW398" s="80">
        <v>133.69</v>
      </c>
      <c r="BX398" s="80">
        <v>0</v>
      </c>
      <c r="BY398" s="80">
        <v>0</v>
      </c>
      <c r="BZ398" s="80">
        <v>0</v>
      </c>
      <c r="CA398" s="80">
        <v>0</v>
      </c>
      <c r="CB398" s="80">
        <v>0</v>
      </c>
      <c r="CC398" s="80">
        <v>0</v>
      </c>
    </row>
    <row r="399" spans="1:81">
      <c r="A399" s="80" t="s">
        <v>2115</v>
      </c>
      <c r="B399" s="80">
        <v>300</v>
      </c>
      <c r="C399" s="80">
        <v>11</v>
      </c>
      <c r="D399" s="80">
        <v>18</v>
      </c>
      <c r="E399" s="80">
        <v>2014</v>
      </c>
      <c r="F399" s="80" t="s">
        <v>90</v>
      </c>
      <c r="G399" s="80" t="s">
        <v>2104</v>
      </c>
      <c r="H399" s="80" t="s">
        <v>2105</v>
      </c>
      <c r="I399" s="177"/>
      <c r="J399" s="81">
        <v>167.02926182055563</v>
      </c>
      <c r="K399" s="81">
        <v>3.6044563782463266</v>
      </c>
      <c r="L399" s="81">
        <v>3.2250547482444767</v>
      </c>
      <c r="M399" s="81">
        <v>106.90530089290154</v>
      </c>
      <c r="N399" s="81">
        <v>71.845228836075108</v>
      </c>
      <c r="O399" s="81">
        <v>55.553229484595562</v>
      </c>
      <c r="P399" s="81">
        <v>48.671897091358865</v>
      </c>
      <c r="Q399" s="81">
        <v>3.6983724256366224</v>
      </c>
      <c r="R399" s="81">
        <v>0</v>
      </c>
      <c r="S399" s="81">
        <v>6.834972783765819</v>
      </c>
      <c r="T399" s="82"/>
      <c r="U399" s="81">
        <v>6481662</v>
      </c>
      <c r="V399" s="81">
        <v>1410</v>
      </c>
      <c r="W399" s="81">
        <v>74</v>
      </c>
      <c r="X399" s="81">
        <v>20801</v>
      </c>
      <c r="Y399" s="81">
        <v>24390</v>
      </c>
      <c r="Z399" s="81">
        <v>31968</v>
      </c>
      <c r="AA399" s="81">
        <v>9693</v>
      </c>
      <c r="AB399" s="81">
        <v>49830</v>
      </c>
      <c r="AC399" s="81">
        <v>0</v>
      </c>
      <c r="AD399" s="81">
        <v>6.834972783765819</v>
      </c>
      <c r="AE399" s="82"/>
      <c r="AF399" s="81">
        <v>83422049.770516515</v>
      </c>
      <c r="AG399" s="81">
        <v>2994607.5081871226</v>
      </c>
      <c r="AH399" s="81">
        <v>701824.91322423413</v>
      </c>
      <c r="AI399" s="81">
        <v>131882551.35181074</v>
      </c>
      <c r="AJ399" s="81">
        <v>97722733.572039157</v>
      </c>
      <c r="AK399" s="81">
        <v>0</v>
      </c>
      <c r="AL399" s="81">
        <v>0</v>
      </c>
      <c r="AM399" s="81">
        <v>6840914.3795981668</v>
      </c>
      <c r="AN399" s="81">
        <v>0</v>
      </c>
      <c r="AO399" s="81">
        <v>0</v>
      </c>
      <c r="AP399" s="82"/>
      <c r="AQ399" s="81">
        <v>892</v>
      </c>
      <c r="AR399" s="81">
        <v>243</v>
      </c>
      <c r="AS399" s="81">
        <v>0</v>
      </c>
      <c r="AT399" s="81">
        <v>0</v>
      </c>
      <c r="AU399" s="81">
        <v>0</v>
      </c>
      <c r="AV399" s="81">
        <v>0</v>
      </c>
      <c r="AW399" s="81" t="s">
        <v>564</v>
      </c>
      <c r="AX399" s="82"/>
      <c r="AY399" s="81">
        <v>4009.2079999999996</v>
      </c>
      <c r="AZ399" s="81">
        <v>20681</v>
      </c>
      <c r="BA399" s="81">
        <v>0</v>
      </c>
      <c r="BB399" s="81">
        <v>0</v>
      </c>
      <c r="BC399" s="81">
        <v>0</v>
      </c>
      <c r="BD399" s="81">
        <v>0</v>
      </c>
      <c r="BE399" s="81" t="s">
        <v>564</v>
      </c>
      <c r="BF399" s="82"/>
      <c r="BG399" s="81">
        <v>0</v>
      </c>
      <c r="BH399" s="81">
        <v>9.8350000000000009</v>
      </c>
      <c r="BI399" s="81">
        <v>1207.0229999999999</v>
      </c>
      <c r="BJ399" s="81">
        <v>0</v>
      </c>
      <c r="BK399" s="81">
        <v>19.593999999999998</v>
      </c>
      <c r="BL399" s="81">
        <v>0</v>
      </c>
      <c r="BM399" s="82"/>
      <c r="BN399" s="81">
        <v>0</v>
      </c>
      <c r="BO399" s="81">
        <v>1</v>
      </c>
      <c r="BP399" s="81">
        <v>7</v>
      </c>
      <c r="BQ399" s="81">
        <v>0</v>
      </c>
      <c r="BR399" s="81">
        <v>3</v>
      </c>
      <c r="BS399" s="81">
        <v>0</v>
      </c>
      <c r="BT399"/>
      <c r="BU399" s="80">
        <v>435.78800000000001</v>
      </c>
      <c r="BV399" s="80">
        <v>674.90899999999999</v>
      </c>
      <c r="BW399" s="80">
        <v>125.755</v>
      </c>
      <c r="BX399" s="80">
        <v>0</v>
      </c>
      <c r="BY399" s="80">
        <v>0</v>
      </c>
      <c r="BZ399" s="80">
        <v>0</v>
      </c>
      <c r="CA399" s="80">
        <v>0</v>
      </c>
      <c r="CB399" s="80">
        <v>0</v>
      </c>
      <c r="CC399" s="80">
        <v>0</v>
      </c>
    </row>
    <row r="400" spans="1:81">
      <c r="A400" s="80" t="s">
        <v>2116</v>
      </c>
      <c r="B400" s="80">
        <v>301</v>
      </c>
      <c r="C400" s="80">
        <v>12</v>
      </c>
      <c r="D400" s="80">
        <v>18</v>
      </c>
      <c r="E400" s="80">
        <v>2015</v>
      </c>
      <c r="F400" s="80" t="s">
        <v>91</v>
      </c>
      <c r="G400" s="80" t="s">
        <v>2104</v>
      </c>
      <c r="H400" s="80" t="s">
        <v>2105</v>
      </c>
      <c r="I400" s="177"/>
      <c r="J400" s="81">
        <v>137.93691374678306</v>
      </c>
      <c r="K400" s="81">
        <v>3.2363810061079725</v>
      </c>
      <c r="L400" s="81">
        <v>3.2257888754223853</v>
      </c>
      <c r="M400" s="81">
        <v>102.3101360199895</v>
      </c>
      <c r="N400" s="81">
        <v>63.733827838425753</v>
      </c>
      <c r="O400" s="81">
        <v>55.191772034572566</v>
      </c>
      <c r="P400" s="81">
        <v>48.313194582343883</v>
      </c>
      <c r="Q400" s="81">
        <v>3.5929858138872701</v>
      </c>
      <c r="R400" s="81">
        <v>0</v>
      </c>
      <c r="S400" s="81">
        <v>7.5106263385074907</v>
      </c>
      <c r="T400" s="82"/>
      <c r="U400" s="81">
        <v>6110168</v>
      </c>
      <c r="V400" s="81">
        <v>1410</v>
      </c>
      <c r="W400" s="81">
        <v>74</v>
      </c>
      <c r="X400" s="81">
        <v>20801</v>
      </c>
      <c r="Y400" s="81">
        <v>24410</v>
      </c>
      <c r="Z400" s="81">
        <v>32066</v>
      </c>
      <c r="AA400" s="81">
        <v>9614</v>
      </c>
      <c r="AB400" s="81">
        <v>49451</v>
      </c>
      <c r="AC400" s="81">
        <v>0</v>
      </c>
      <c r="AD400" s="81">
        <v>7.5106263385074907</v>
      </c>
      <c r="AE400" s="82"/>
      <c r="AF400" s="81">
        <v>70109926.182290062</v>
      </c>
      <c r="AG400" s="81">
        <v>2595547.9260261119</v>
      </c>
      <c r="AH400" s="81">
        <v>605887.31892450887</v>
      </c>
      <c r="AI400" s="81">
        <v>128581739.15866084</v>
      </c>
      <c r="AJ400" s="81">
        <v>95118636.433166593</v>
      </c>
      <c r="AK400" s="81">
        <v>0</v>
      </c>
      <c r="AL400" s="81">
        <v>0</v>
      </c>
      <c r="AM400" s="81">
        <v>6777052.1108569354</v>
      </c>
      <c r="AN400" s="81">
        <v>0</v>
      </c>
      <c r="AO400" s="81">
        <v>0</v>
      </c>
      <c r="AP400" s="82"/>
      <c r="AQ400" s="81">
        <v>971</v>
      </c>
      <c r="AR400" s="81">
        <v>320</v>
      </c>
      <c r="AS400" s="81">
        <v>0</v>
      </c>
      <c r="AT400" s="81">
        <v>0</v>
      </c>
      <c r="AU400" s="81">
        <v>0</v>
      </c>
      <c r="AV400" s="81">
        <v>0</v>
      </c>
      <c r="AW400" s="81" t="s">
        <v>564</v>
      </c>
      <c r="AX400" s="82"/>
      <c r="AY400" s="81">
        <v>4441.0479999999998</v>
      </c>
      <c r="AZ400" s="81">
        <v>30980.5</v>
      </c>
      <c r="BA400" s="81">
        <v>0</v>
      </c>
      <c r="BB400" s="81">
        <v>0</v>
      </c>
      <c r="BC400" s="81">
        <v>0</v>
      </c>
      <c r="BD400" s="81">
        <v>0</v>
      </c>
      <c r="BE400" s="81" t="s">
        <v>564</v>
      </c>
      <c r="BF400" s="82"/>
      <c r="BG400" s="81">
        <v>0</v>
      </c>
      <c r="BH400" s="81">
        <v>9.1479999999999997</v>
      </c>
      <c r="BI400" s="81">
        <v>1183.4000000000001</v>
      </c>
      <c r="BJ400" s="81">
        <v>0</v>
      </c>
      <c r="BK400" s="81">
        <v>19.789000000000001</v>
      </c>
      <c r="BL400" s="81">
        <v>0</v>
      </c>
      <c r="BM400" s="82"/>
      <c r="BN400" s="81">
        <v>0</v>
      </c>
      <c r="BO400" s="81">
        <v>1</v>
      </c>
      <c r="BP400" s="81">
        <v>7</v>
      </c>
      <c r="BQ400" s="81">
        <v>0</v>
      </c>
      <c r="BR400" s="81">
        <v>3</v>
      </c>
      <c r="BS400" s="81">
        <v>0</v>
      </c>
      <c r="BT400"/>
      <c r="BU400" s="80">
        <v>413.46800000000002</v>
      </c>
      <c r="BV400" s="80">
        <v>672.60400000000004</v>
      </c>
      <c r="BW400" s="80">
        <v>126.265</v>
      </c>
      <c r="BX400" s="80">
        <v>0</v>
      </c>
      <c r="BY400" s="80">
        <v>0</v>
      </c>
      <c r="BZ400" s="80">
        <v>0</v>
      </c>
      <c r="CA400" s="80">
        <v>0</v>
      </c>
      <c r="CB400" s="80">
        <v>0</v>
      </c>
      <c r="CC400" s="80">
        <v>0</v>
      </c>
    </row>
    <row r="401" spans="1:81">
      <c r="A401" s="80" t="s">
        <v>2117</v>
      </c>
      <c r="B401" s="80">
        <v>302</v>
      </c>
      <c r="C401" s="80">
        <v>13</v>
      </c>
      <c r="D401" s="80">
        <v>18</v>
      </c>
      <c r="E401" s="80">
        <v>2016</v>
      </c>
      <c r="F401" s="80" t="s">
        <v>92</v>
      </c>
      <c r="G401" s="80" t="s">
        <v>2104</v>
      </c>
      <c r="H401" s="80" t="s">
        <v>2105</v>
      </c>
      <c r="I401" s="177"/>
      <c r="J401" s="81">
        <v>154.97883785335318</v>
      </c>
      <c r="K401" s="81">
        <v>3.1480879222152218</v>
      </c>
      <c r="L401" s="81">
        <v>3.0452891131929012</v>
      </c>
      <c r="M401" s="81">
        <v>83.201202585496205</v>
      </c>
      <c r="N401" s="81">
        <v>63.79068912244859</v>
      </c>
      <c r="O401" s="81">
        <v>54.785098901725881</v>
      </c>
      <c r="P401" s="81">
        <v>47.110167872652724</v>
      </c>
      <c r="Q401" s="81">
        <v>3.4744600820335974</v>
      </c>
      <c r="R401" s="81">
        <v>0</v>
      </c>
      <c r="S401" s="81">
        <v>7.6452721558307255</v>
      </c>
      <c r="T401" s="82"/>
      <c r="U401" s="81">
        <v>7261300</v>
      </c>
      <c r="V401" s="81">
        <v>1410</v>
      </c>
      <c r="W401" s="81">
        <v>74</v>
      </c>
      <c r="X401" s="81">
        <v>20801</v>
      </c>
      <c r="Y401" s="81">
        <v>24570</v>
      </c>
      <c r="Z401" s="81">
        <v>32221</v>
      </c>
      <c r="AA401" s="81">
        <v>9696</v>
      </c>
      <c r="AB401" s="81">
        <v>49191</v>
      </c>
      <c r="AC401" s="81">
        <v>0</v>
      </c>
      <c r="AD401" s="81">
        <v>7.6452721558307264</v>
      </c>
      <c r="AE401" s="82"/>
      <c r="AF401" s="81">
        <v>81174348.545156062</v>
      </c>
      <c r="AG401" s="81">
        <v>2615388.8914998961</v>
      </c>
      <c r="AH401" s="81">
        <v>449378.33441023482</v>
      </c>
      <c r="AI401" s="81">
        <v>133690659.2116314</v>
      </c>
      <c r="AJ401" s="81">
        <v>103429250.18258519</v>
      </c>
      <c r="AK401" s="81">
        <v>0</v>
      </c>
      <c r="AL401" s="81">
        <v>0</v>
      </c>
      <c r="AM401" s="81">
        <v>6746657.6235502725</v>
      </c>
      <c r="AN401" s="81">
        <v>0</v>
      </c>
      <c r="AO401" s="81">
        <v>0</v>
      </c>
      <c r="AP401" s="82"/>
      <c r="AQ401" s="81">
        <v>1040</v>
      </c>
      <c r="AR401" s="81">
        <v>388</v>
      </c>
      <c r="AS401" s="81">
        <v>0</v>
      </c>
      <c r="AT401" s="81">
        <v>0</v>
      </c>
      <c r="AU401" s="81">
        <v>0</v>
      </c>
      <c r="AV401" s="81">
        <v>0</v>
      </c>
      <c r="AW401" s="81" t="s">
        <v>564</v>
      </c>
      <c r="AX401" s="82"/>
      <c r="AY401" s="81">
        <v>4829.518</v>
      </c>
      <c r="AZ401" s="81">
        <v>37081.300000000003</v>
      </c>
      <c r="BA401" s="81">
        <v>0</v>
      </c>
      <c r="BB401" s="81">
        <v>0</v>
      </c>
      <c r="BC401" s="81">
        <v>0</v>
      </c>
      <c r="BD401" s="81">
        <v>0</v>
      </c>
      <c r="BE401" s="81" t="s">
        <v>564</v>
      </c>
      <c r="BF401" s="82"/>
      <c r="BG401" s="81">
        <v>0</v>
      </c>
      <c r="BH401" s="81">
        <v>8.3510000000000009</v>
      </c>
      <c r="BI401" s="81">
        <v>1162.836</v>
      </c>
      <c r="BJ401" s="81">
        <v>0</v>
      </c>
      <c r="BK401" s="81">
        <v>7.7940000000000005</v>
      </c>
      <c r="BL401" s="81">
        <v>0</v>
      </c>
      <c r="BM401" s="82"/>
      <c r="BN401" s="81">
        <v>0</v>
      </c>
      <c r="BO401" s="81">
        <v>1</v>
      </c>
      <c r="BP401" s="81">
        <v>7</v>
      </c>
      <c r="BQ401" s="81">
        <v>0</v>
      </c>
      <c r="BR401" s="81">
        <v>2</v>
      </c>
      <c r="BS401" s="81">
        <v>0</v>
      </c>
      <c r="BT401"/>
      <c r="BU401" s="80">
        <v>384.42200000000003</v>
      </c>
      <c r="BV401" s="80">
        <v>660.50099999999998</v>
      </c>
      <c r="BW401" s="80">
        <v>134.05799999999999</v>
      </c>
      <c r="BX401" s="80">
        <v>0</v>
      </c>
      <c r="BY401" s="80">
        <v>0</v>
      </c>
      <c r="BZ401" s="80">
        <v>0</v>
      </c>
      <c r="CA401" s="80">
        <v>0</v>
      </c>
      <c r="CB401" s="80">
        <v>0</v>
      </c>
      <c r="CC401" s="80">
        <v>0</v>
      </c>
    </row>
    <row r="402" spans="1:81">
      <c r="A402" s="80" t="s">
        <v>2118</v>
      </c>
      <c r="B402" s="80">
        <v>303</v>
      </c>
      <c r="C402" s="80">
        <v>14</v>
      </c>
      <c r="D402" s="80">
        <v>18</v>
      </c>
      <c r="E402" s="80">
        <v>2017</v>
      </c>
      <c r="F402" s="80" t="s">
        <v>71</v>
      </c>
      <c r="G402" s="80" t="s">
        <v>2104</v>
      </c>
      <c r="H402" s="80" t="s">
        <v>2105</v>
      </c>
      <c r="I402" s="177"/>
      <c r="J402" s="81">
        <v>146.21198922787192</v>
      </c>
      <c r="K402" s="81">
        <v>3.2344223718811476</v>
      </c>
      <c r="L402" s="81">
        <v>3.0206964009970307</v>
      </c>
      <c r="M402" s="81">
        <v>77.465719387010509</v>
      </c>
      <c r="N402" s="81">
        <v>58.865140822298585</v>
      </c>
      <c r="O402" s="81">
        <v>54.170451974155569</v>
      </c>
      <c r="P402" s="81">
        <v>46.483441612351996</v>
      </c>
      <c r="Q402" s="81">
        <v>3.3223489491920692</v>
      </c>
      <c r="R402" s="81">
        <v>0</v>
      </c>
      <c r="S402" s="81">
        <v>7.0812511878444253</v>
      </c>
      <c r="T402" s="82"/>
      <c r="U402" s="81">
        <v>7367813</v>
      </c>
      <c r="V402" s="81">
        <v>1410</v>
      </c>
      <c r="W402" s="81">
        <v>74</v>
      </c>
      <c r="X402" s="81">
        <v>20801</v>
      </c>
      <c r="Y402" s="81">
        <v>24497</v>
      </c>
      <c r="Z402" s="81">
        <v>32388</v>
      </c>
      <c r="AA402" s="81">
        <v>9628</v>
      </c>
      <c r="AB402" s="81">
        <v>48643</v>
      </c>
      <c r="AC402" s="81">
        <v>0</v>
      </c>
      <c r="AD402" s="81">
        <v>7.0812511878444253</v>
      </c>
      <c r="AE402" s="82"/>
      <c r="AF402" s="81">
        <v>78437551.645301402</v>
      </c>
      <c r="AG402" s="81">
        <v>2647669.335662174</v>
      </c>
      <c r="AH402" s="81">
        <v>603026.23802502116</v>
      </c>
      <c r="AI402" s="81">
        <v>127025603.7266655</v>
      </c>
      <c r="AJ402" s="81">
        <v>102668877.71272621</v>
      </c>
      <c r="AK402" s="81">
        <v>0</v>
      </c>
      <c r="AL402" s="81">
        <v>0</v>
      </c>
      <c r="AM402" s="81">
        <v>6681937.2496593976</v>
      </c>
      <c r="AN402" s="81">
        <v>0</v>
      </c>
      <c r="AO402" s="81">
        <v>0</v>
      </c>
      <c r="AP402" s="82"/>
      <c r="AQ402" s="81">
        <v>1074</v>
      </c>
      <c r="AR402" s="81">
        <v>407</v>
      </c>
      <c r="AS402" s="81">
        <v>0</v>
      </c>
      <c r="AT402" s="81">
        <v>0</v>
      </c>
      <c r="AU402" s="81">
        <v>0</v>
      </c>
      <c r="AV402" s="81">
        <v>0</v>
      </c>
      <c r="AW402" s="81" t="s">
        <v>564</v>
      </c>
      <c r="AX402" s="82"/>
      <c r="AY402" s="81">
        <v>5041.4680000000008</v>
      </c>
      <c r="AZ402" s="81">
        <v>37951.100000000013</v>
      </c>
      <c r="BA402" s="81">
        <v>0</v>
      </c>
      <c r="BB402" s="81">
        <v>0</v>
      </c>
      <c r="BC402" s="81">
        <v>0</v>
      </c>
      <c r="BD402" s="81">
        <v>0</v>
      </c>
      <c r="BE402" s="81" t="s">
        <v>564</v>
      </c>
      <c r="BF402" s="82"/>
      <c r="BG402" s="81">
        <v>0</v>
      </c>
      <c r="BH402" s="81">
        <v>7.4169999999999998</v>
      </c>
      <c r="BI402" s="81">
        <v>1045.509</v>
      </c>
      <c r="BJ402" s="81">
        <v>0</v>
      </c>
      <c r="BK402" s="81">
        <v>6.66</v>
      </c>
      <c r="BL402" s="81">
        <v>0</v>
      </c>
      <c r="BM402" s="82"/>
      <c r="BN402" s="81">
        <v>0</v>
      </c>
      <c r="BO402" s="81">
        <v>1</v>
      </c>
      <c r="BP402" s="81">
        <v>7</v>
      </c>
      <c r="BQ402" s="81">
        <v>0</v>
      </c>
      <c r="BR402" s="81">
        <v>2</v>
      </c>
      <c r="BS402" s="81">
        <v>0</v>
      </c>
      <c r="BT402"/>
      <c r="BU402" s="80">
        <v>334.63099999999997</v>
      </c>
      <c r="BV402" s="80">
        <v>603.46</v>
      </c>
      <c r="BW402" s="80">
        <v>121.495</v>
      </c>
      <c r="BX402" s="80">
        <v>0</v>
      </c>
      <c r="BY402" s="80">
        <v>0</v>
      </c>
      <c r="BZ402" s="80">
        <v>0</v>
      </c>
      <c r="CA402" s="80">
        <v>0</v>
      </c>
      <c r="CB402" s="80">
        <v>0</v>
      </c>
      <c r="CC402" s="80">
        <v>0</v>
      </c>
    </row>
    <row r="403" spans="1:81">
      <c r="A403" s="80" t="s">
        <v>2119</v>
      </c>
      <c r="B403" s="80">
        <v>304</v>
      </c>
      <c r="C403" s="80">
        <v>15</v>
      </c>
      <c r="D403" s="80">
        <v>18</v>
      </c>
      <c r="E403" s="80">
        <v>2018</v>
      </c>
      <c r="F403" s="80" t="s">
        <v>93</v>
      </c>
      <c r="G403" s="80" t="s">
        <v>2104</v>
      </c>
      <c r="H403" s="80" t="s">
        <v>2105</v>
      </c>
      <c r="I403" s="177"/>
      <c r="J403" s="81">
        <v>147.85404035356126</v>
      </c>
      <c r="K403" s="81">
        <v>2.7295273119486385</v>
      </c>
      <c r="L403" s="81">
        <v>2.7280292750893596</v>
      </c>
      <c r="M403" s="81">
        <v>70.678910757448705</v>
      </c>
      <c r="N403" s="81">
        <v>40.638218601926717</v>
      </c>
      <c r="O403" s="81">
        <v>53.25445706152906</v>
      </c>
      <c r="P403" s="81">
        <v>45.604884391726166</v>
      </c>
      <c r="Q403" s="81">
        <v>3.0420923404342739</v>
      </c>
      <c r="R403" s="81">
        <v>0</v>
      </c>
      <c r="S403" s="81">
        <v>8.2096972076867321</v>
      </c>
      <c r="T403" s="82"/>
      <c r="U403" s="81">
        <v>8222117</v>
      </c>
      <c r="V403" s="81">
        <v>1410</v>
      </c>
      <c r="W403" s="81">
        <v>74</v>
      </c>
      <c r="X403" s="81">
        <v>20801</v>
      </c>
      <c r="Y403" s="81">
        <v>24465</v>
      </c>
      <c r="Z403" s="81">
        <v>32450</v>
      </c>
      <c r="AA403" s="81">
        <v>9541</v>
      </c>
      <c r="AB403" s="81">
        <v>47998</v>
      </c>
      <c r="AC403" s="81">
        <v>0</v>
      </c>
      <c r="AD403" s="81">
        <v>8.2096972076867321</v>
      </c>
      <c r="AE403" s="82"/>
      <c r="AF403" s="81">
        <v>80324631.316860214</v>
      </c>
      <c r="AG403" s="81">
        <v>2395135.2084528292</v>
      </c>
      <c r="AH403" s="81">
        <v>572718.39072847122</v>
      </c>
      <c r="AI403" s="81">
        <v>122004307.4247397</v>
      </c>
      <c r="AJ403" s="81">
        <v>86562257.46334368</v>
      </c>
      <c r="AK403" s="81">
        <v>0</v>
      </c>
      <c r="AL403" s="81">
        <v>0</v>
      </c>
      <c r="AM403" s="81">
        <v>6606978.0119377216</v>
      </c>
      <c r="AN403" s="81">
        <v>0</v>
      </c>
      <c r="AO403" s="81">
        <v>0</v>
      </c>
      <c r="AP403" s="82"/>
      <c r="AQ403" s="81">
        <v>1125</v>
      </c>
      <c r="AR403" s="81">
        <v>417</v>
      </c>
      <c r="AS403" s="81">
        <v>0</v>
      </c>
      <c r="AT403" s="81">
        <v>0</v>
      </c>
      <c r="AU403" s="81">
        <v>0</v>
      </c>
      <c r="AV403" s="81">
        <v>0</v>
      </c>
      <c r="AW403" s="81" t="s">
        <v>564</v>
      </c>
      <c r="AX403" s="82"/>
      <c r="AY403" s="81">
        <v>5310.9379999999992</v>
      </c>
      <c r="AZ403" s="81">
        <v>42256</v>
      </c>
      <c r="BA403" s="81">
        <v>0</v>
      </c>
      <c r="BB403" s="81">
        <v>0</v>
      </c>
      <c r="BC403" s="81">
        <v>0</v>
      </c>
      <c r="BD403" s="81">
        <v>0</v>
      </c>
      <c r="BE403" s="81" t="s">
        <v>564</v>
      </c>
      <c r="BF403" s="82"/>
      <c r="BG403" s="81">
        <v>0</v>
      </c>
      <c r="BH403" s="81">
        <v>7.4989999999999997</v>
      </c>
      <c r="BI403" s="81">
        <v>1134.8130000000001</v>
      </c>
      <c r="BJ403" s="81">
        <v>0</v>
      </c>
      <c r="BK403" s="81">
        <v>6.3120000000000003</v>
      </c>
      <c r="BL403" s="81">
        <v>0</v>
      </c>
      <c r="BM403" s="82"/>
      <c r="BN403" s="81">
        <v>0</v>
      </c>
      <c r="BO403" s="81">
        <v>1</v>
      </c>
      <c r="BP403" s="81">
        <v>7</v>
      </c>
      <c r="BQ403" s="81">
        <v>0</v>
      </c>
      <c r="BR403" s="81">
        <v>2</v>
      </c>
      <c r="BS403" s="81">
        <v>0</v>
      </c>
      <c r="BT403"/>
      <c r="BU403" s="80">
        <v>338.37700000000001</v>
      </c>
      <c r="BV403" s="80">
        <v>664.05700000000002</v>
      </c>
      <c r="BW403" s="80">
        <v>146.19</v>
      </c>
      <c r="BX403" s="80">
        <v>0</v>
      </c>
      <c r="BY403" s="80">
        <v>0</v>
      </c>
      <c r="BZ403" s="80">
        <v>0</v>
      </c>
      <c r="CA403" s="80">
        <v>0</v>
      </c>
      <c r="CB403" s="80">
        <v>0</v>
      </c>
      <c r="CC403" s="80">
        <v>0</v>
      </c>
    </row>
    <row r="404" spans="1:81">
      <c r="A404" s="80" t="s">
        <v>2120</v>
      </c>
      <c r="B404" s="80">
        <v>305</v>
      </c>
      <c r="C404" s="80">
        <v>16</v>
      </c>
      <c r="D404" s="80">
        <v>18</v>
      </c>
      <c r="E404" s="80">
        <v>2019</v>
      </c>
      <c r="F404" s="80" t="s">
        <v>73</v>
      </c>
      <c r="G404" s="80" t="s">
        <v>2104</v>
      </c>
      <c r="H404" s="80" t="s">
        <v>2105</v>
      </c>
      <c r="I404" s="177"/>
      <c r="J404" s="81">
        <v>146.42259329978179</v>
      </c>
      <c r="K404" s="81">
        <v>2.5935435383190022</v>
      </c>
      <c r="L404" s="81">
        <v>2.774194454481393</v>
      </c>
      <c r="M404" s="81">
        <v>74.223743089366991</v>
      </c>
      <c r="N404" s="81">
        <v>39.821238776891846</v>
      </c>
      <c r="O404" s="81">
        <v>51.796247297954359</v>
      </c>
      <c r="P404" s="81">
        <v>44.797778497699056</v>
      </c>
      <c r="Q404" s="81">
        <v>2.9330187849352272</v>
      </c>
      <c r="R404" s="81">
        <v>0</v>
      </c>
      <c r="S404" s="81">
        <v>10.058024146614081</v>
      </c>
      <c r="T404" s="82"/>
      <c r="U404" s="81">
        <v>8125466</v>
      </c>
      <c r="V404" s="81">
        <v>1410</v>
      </c>
      <c r="W404" s="81">
        <v>74</v>
      </c>
      <c r="X404" s="81">
        <v>20801</v>
      </c>
      <c r="Y404" s="81">
        <v>24426</v>
      </c>
      <c r="Z404" s="81">
        <v>32428</v>
      </c>
      <c r="AA404" s="81">
        <v>9302</v>
      </c>
      <c r="AB404" s="81">
        <v>47530</v>
      </c>
      <c r="AC404" s="81">
        <v>0</v>
      </c>
      <c r="AD404" s="81">
        <v>10.058024146614081</v>
      </c>
      <c r="AE404" s="82"/>
      <c r="AF404" s="81">
        <v>81251171.634065464</v>
      </c>
      <c r="AG404" s="81">
        <v>2321173.9186745188</v>
      </c>
      <c r="AH404" s="81">
        <v>608623.49318344716</v>
      </c>
      <c r="AI404" s="81">
        <v>124739419.49009439</v>
      </c>
      <c r="AJ404" s="81">
        <v>79186330.176579818</v>
      </c>
      <c r="AK404" s="81">
        <v>0</v>
      </c>
      <c r="AL404" s="81">
        <v>0</v>
      </c>
      <c r="AM404" s="81">
        <v>6473228.1943515688</v>
      </c>
      <c r="AN404" s="81">
        <v>0</v>
      </c>
      <c r="AO404" s="81">
        <v>0</v>
      </c>
      <c r="AP404" s="82"/>
      <c r="AQ404" s="81">
        <v>1174</v>
      </c>
      <c r="AR404" s="81">
        <v>424</v>
      </c>
      <c r="AS404" s="81">
        <v>0</v>
      </c>
      <c r="AT404" s="81">
        <v>0</v>
      </c>
      <c r="AU404" s="81">
        <v>0</v>
      </c>
      <c r="AV404" s="81">
        <v>0</v>
      </c>
      <c r="AW404" s="81" t="s">
        <v>564</v>
      </c>
      <c r="AX404" s="82"/>
      <c r="AY404" s="81">
        <v>5608.7680000000018</v>
      </c>
      <c r="AZ404" s="81">
        <v>42481.7</v>
      </c>
      <c r="BA404" s="81">
        <v>0</v>
      </c>
      <c r="BB404" s="81">
        <v>0</v>
      </c>
      <c r="BC404" s="81">
        <v>0</v>
      </c>
      <c r="BD404" s="81">
        <v>0</v>
      </c>
      <c r="BE404" s="81" t="s">
        <v>564</v>
      </c>
      <c r="BF404" s="82"/>
      <c r="BG404" s="81">
        <v>0</v>
      </c>
      <c r="BH404" s="81">
        <v>6.7939999999999996</v>
      </c>
      <c r="BI404" s="81">
        <v>1074.6289999999999</v>
      </c>
      <c r="BJ404" s="81">
        <v>0</v>
      </c>
      <c r="BK404" s="81">
        <v>4.8</v>
      </c>
      <c r="BL404" s="81">
        <v>0</v>
      </c>
      <c r="BM404" s="82"/>
      <c r="BN404" s="81">
        <v>0</v>
      </c>
      <c r="BO404" s="81">
        <v>1</v>
      </c>
      <c r="BP404" s="81">
        <v>7</v>
      </c>
      <c r="BQ404" s="81">
        <v>0</v>
      </c>
      <c r="BR404" s="81">
        <v>2</v>
      </c>
      <c r="BS404" s="81">
        <v>0</v>
      </c>
      <c r="BT404"/>
      <c r="BU404" s="80">
        <v>318.61399999999998</v>
      </c>
      <c r="BV404" s="80">
        <v>623.375</v>
      </c>
      <c r="BW404" s="80">
        <v>144.23400000000001</v>
      </c>
      <c r="BX404" s="80">
        <v>0</v>
      </c>
      <c r="BY404" s="80">
        <v>0</v>
      </c>
      <c r="BZ404" s="80">
        <v>0</v>
      </c>
      <c r="CA404" s="80">
        <v>0</v>
      </c>
      <c r="CB404" s="80">
        <v>0</v>
      </c>
      <c r="CC404" s="80">
        <v>0</v>
      </c>
    </row>
    <row r="405" spans="1:81">
      <c r="A405" s="80" t="s">
        <v>2121</v>
      </c>
      <c r="B405" s="80">
        <v>306</v>
      </c>
      <c r="C405" s="80">
        <v>17</v>
      </c>
      <c r="D405" s="80">
        <v>18</v>
      </c>
      <c r="E405" s="80">
        <v>2020</v>
      </c>
      <c r="F405" s="80" t="s">
        <v>218</v>
      </c>
      <c r="G405" s="80" t="s">
        <v>2104</v>
      </c>
      <c r="H405" s="80" t="s">
        <v>2105</v>
      </c>
      <c r="I405" s="177"/>
      <c r="J405" s="81">
        <v>112.9026777008673</v>
      </c>
      <c r="K405" s="81">
        <v>2.5888188705753006</v>
      </c>
      <c r="L405" s="81">
        <v>2.8634204544419224</v>
      </c>
      <c r="M405" s="81">
        <v>76.680950250702494</v>
      </c>
      <c r="N405" s="81">
        <v>45.71604362839863</v>
      </c>
      <c r="O405" s="81">
        <v>45.399034520931174</v>
      </c>
      <c r="P405" s="81">
        <v>41.657443484166585</v>
      </c>
      <c r="Q405" s="81">
        <v>2.7583561049928766</v>
      </c>
      <c r="R405" s="81">
        <v>0</v>
      </c>
      <c r="S405" s="81">
        <v>8.9682880975453134</v>
      </c>
      <c r="T405" s="82"/>
      <c r="U405" s="81">
        <v>6373530</v>
      </c>
      <c r="V405" s="81">
        <v>1391</v>
      </c>
      <c r="W405" s="81">
        <v>101</v>
      </c>
      <c r="X405" s="81">
        <v>22629</v>
      </c>
      <c r="Y405" s="81">
        <v>24175</v>
      </c>
      <c r="Z405" s="81">
        <v>32441</v>
      </c>
      <c r="AA405" s="81">
        <v>9398</v>
      </c>
      <c r="AB405" s="81">
        <v>46781</v>
      </c>
      <c r="AC405" s="81">
        <v>0</v>
      </c>
      <c r="AD405" s="81">
        <v>8.9682880975453134</v>
      </c>
      <c r="AE405" s="82"/>
      <c r="AF405" s="81">
        <v>64806934.529271789</v>
      </c>
      <c r="AG405" s="81">
        <v>2090465.2741604145</v>
      </c>
      <c r="AH405" s="81">
        <v>651578.36444752046</v>
      </c>
      <c r="AI405" s="81">
        <v>127698848.03716139</v>
      </c>
      <c r="AJ405" s="81">
        <v>88436757.179329559</v>
      </c>
      <c r="AK405" s="81"/>
      <c r="AL405" s="81"/>
      <c r="AM405" s="81">
        <v>6105440.2477504034</v>
      </c>
      <c r="AN405" s="81"/>
      <c r="AO405" s="81"/>
      <c r="AP405" s="82"/>
      <c r="AQ405" s="81">
        <v>1209</v>
      </c>
      <c r="AR405" s="81">
        <v>427</v>
      </c>
      <c r="AS405" s="81">
        <v>0</v>
      </c>
      <c r="AT405" s="81">
        <v>0</v>
      </c>
      <c r="AU405" s="81">
        <v>0</v>
      </c>
      <c r="AV405" s="81">
        <v>0</v>
      </c>
      <c r="AW405" s="81">
        <v>0</v>
      </c>
      <c r="AX405" s="82"/>
      <c r="AY405" s="81">
        <v>5851.2680000000018</v>
      </c>
      <c r="AZ405" s="81">
        <v>42841.899999999987</v>
      </c>
      <c r="BA405" s="81">
        <v>0</v>
      </c>
      <c r="BB405" s="81">
        <v>0</v>
      </c>
      <c r="BC405" s="81">
        <v>0</v>
      </c>
      <c r="BD405" s="81">
        <v>0</v>
      </c>
      <c r="BE405" s="81">
        <v>0</v>
      </c>
      <c r="BF405" s="82"/>
      <c r="BG405" s="81">
        <v>0</v>
      </c>
      <c r="BH405" s="81">
        <v>6.968</v>
      </c>
      <c r="BI405" s="81">
        <v>1080.7180000000001</v>
      </c>
      <c r="BJ405" s="81">
        <v>0</v>
      </c>
      <c r="BK405" s="81">
        <v>5.3019999999999996</v>
      </c>
      <c r="BL405" s="81">
        <v>0</v>
      </c>
      <c r="BM405" s="82"/>
      <c r="BN405" s="81">
        <v>0</v>
      </c>
      <c r="BO405" s="81">
        <v>1</v>
      </c>
      <c r="BP405" s="81">
        <v>7</v>
      </c>
      <c r="BQ405" s="81">
        <v>0</v>
      </c>
      <c r="BR405" s="81">
        <v>2</v>
      </c>
      <c r="BS405" s="81">
        <v>0</v>
      </c>
      <c r="BT405"/>
      <c r="BU405" s="80">
        <v>309.72399999999999</v>
      </c>
      <c r="BV405" s="80">
        <v>611.00599999999997</v>
      </c>
      <c r="BW405" s="80">
        <v>172.25800000000001</v>
      </c>
      <c r="BX405" s="80">
        <v>0</v>
      </c>
      <c r="BY405" s="80">
        <v>0</v>
      </c>
      <c r="BZ405" s="80">
        <v>0</v>
      </c>
      <c r="CA405" s="80">
        <v>0</v>
      </c>
      <c r="CB405" s="80">
        <v>0</v>
      </c>
      <c r="CC405" s="80">
        <v>0</v>
      </c>
    </row>
    <row r="406" spans="1:81">
      <c r="A406" s="80" t="s">
        <v>2122</v>
      </c>
      <c r="B406" s="80">
        <v>306</v>
      </c>
      <c r="C406" s="80">
        <v>18</v>
      </c>
      <c r="D406" s="80">
        <v>18</v>
      </c>
      <c r="E406" s="80">
        <v>2021</v>
      </c>
      <c r="F406" s="80" t="s">
        <v>75</v>
      </c>
      <c r="G406" s="174" t="s">
        <v>2104</v>
      </c>
      <c r="H406" s="80" t="s">
        <v>2105</v>
      </c>
      <c r="I406" s="177"/>
      <c r="J406" s="81">
        <v>97.97697478141842</v>
      </c>
      <c r="K406" s="81">
        <v>2.7981206135441257</v>
      </c>
      <c r="L406" s="81">
        <v>2.6018785213230062</v>
      </c>
      <c r="M406" s="81">
        <v>70.191204112755528</v>
      </c>
      <c r="N406" s="81">
        <v>41.176477131731772</v>
      </c>
      <c r="O406" s="81">
        <v>43.815667765606534</v>
      </c>
      <c r="P406" s="81">
        <v>42.616656964855046</v>
      </c>
      <c r="Q406" s="81">
        <v>2.7569092351619879</v>
      </c>
      <c r="R406" s="81">
        <v>0</v>
      </c>
      <c r="S406" s="81">
        <v>6.6781918588348379</v>
      </c>
      <c r="T406" s="82"/>
      <c r="U406" s="81">
        <v>6029940</v>
      </c>
      <c r="V406" s="81">
        <v>1391</v>
      </c>
      <c r="W406" s="81">
        <v>101</v>
      </c>
      <c r="X406" s="81">
        <v>22629</v>
      </c>
      <c r="Y406" s="81">
        <v>24093</v>
      </c>
      <c r="Z406" s="81">
        <v>32239</v>
      </c>
      <c r="AA406" s="81">
        <v>9376</v>
      </c>
      <c r="AB406" s="81">
        <v>46202</v>
      </c>
      <c r="AC406" s="81">
        <v>0</v>
      </c>
      <c r="AD406" s="81">
        <v>6.6781918588348379</v>
      </c>
      <c r="AE406" s="82"/>
      <c r="AF406" s="81">
        <v>58481492.544691719</v>
      </c>
      <c r="AG406" s="81">
        <v>2330938.1785969948</v>
      </c>
      <c r="AH406" s="81">
        <v>583165.50081931159</v>
      </c>
      <c r="AI406" s="81">
        <v>135000526.04078045</v>
      </c>
      <c r="AJ406" s="81">
        <v>91891216.868526191</v>
      </c>
      <c r="AK406" s="81">
        <v>0</v>
      </c>
      <c r="AL406" s="81">
        <v>0</v>
      </c>
      <c r="AM406" s="81">
        <v>6064654.1444961103</v>
      </c>
      <c r="AN406" s="81">
        <v>0</v>
      </c>
      <c r="AO406" s="81">
        <v>0</v>
      </c>
      <c r="AP406" s="82"/>
      <c r="AQ406" s="81">
        <v>1262</v>
      </c>
      <c r="AR406" s="81">
        <v>432</v>
      </c>
      <c r="AS406" s="81">
        <v>0</v>
      </c>
      <c r="AT406" s="81">
        <v>0</v>
      </c>
      <c r="AU406" s="81">
        <v>0</v>
      </c>
      <c r="AV406" s="81">
        <v>0</v>
      </c>
      <c r="AW406" s="81"/>
      <c r="AX406" s="82"/>
      <c r="AY406" s="81">
        <v>6175.6680000000033</v>
      </c>
      <c r="AZ406" s="81">
        <v>43270.899999999987</v>
      </c>
      <c r="BA406" s="81">
        <v>0</v>
      </c>
      <c r="BB406" s="81">
        <v>0</v>
      </c>
      <c r="BC406" s="81">
        <v>0</v>
      </c>
      <c r="BD406" s="81">
        <v>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2123</v>
      </c>
      <c r="B407" s="80">
        <v>306</v>
      </c>
      <c r="C407" s="80">
        <v>19</v>
      </c>
      <c r="D407" s="80">
        <v>18</v>
      </c>
      <c r="E407" s="80">
        <v>2022</v>
      </c>
      <c r="F407" s="80" t="s">
        <v>568</v>
      </c>
      <c r="G407" s="174" t="s">
        <v>2104</v>
      </c>
      <c r="H407" s="80" t="s">
        <v>2105</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1314</v>
      </c>
      <c r="AR407" s="81">
        <v>435</v>
      </c>
      <c r="AS407" s="81">
        <v>0</v>
      </c>
      <c r="AT407" s="81">
        <v>0</v>
      </c>
      <c r="AU407" s="81">
        <v>0</v>
      </c>
      <c r="AV407" s="81">
        <v>0</v>
      </c>
      <c r="AW407" s="81"/>
      <c r="AX407" s="82"/>
      <c r="AY407" s="81">
        <v>6512.9080000000049</v>
      </c>
      <c r="AZ407" s="81">
        <v>43999.899999999987</v>
      </c>
      <c r="BA407" s="81">
        <v>0</v>
      </c>
      <c r="BB407" s="81">
        <v>0</v>
      </c>
      <c r="BC407" s="81">
        <v>0</v>
      </c>
      <c r="BD407" s="81">
        <v>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2124</v>
      </c>
      <c r="B408" s="80">
        <v>120</v>
      </c>
      <c r="C408" s="80">
        <v>1</v>
      </c>
      <c r="D408" s="80">
        <v>8</v>
      </c>
      <c r="E408" s="80">
        <v>1990</v>
      </c>
      <c r="F408" s="80" t="s">
        <v>562</v>
      </c>
      <c r="G408" s="80" t="s">
        <v>2125</v>
      </c>
      <c r="H408" s="80" t="s">
        <v>2126</v>
      </c>
      <c r="I408" s="177"/>
      <c r="J408" s="81">
        <v>927.32544578336206</v>
      </c>
      <c r="K408" s="81">
        <v>8.2446350373086918</v>
      </c>
      <c r="L408" s="81">
        <v>1.2869665810980859</v>
      </c>
      <c r="M408" s="81">
        <v>45.095758642977749</v>
      </c>
      <c r="N408" s="81">
        <v>68.318287421574453</v>
      </c>
      <c r="O408" s="81">
        <v>37.506835411490911</v>
      </c>
      <c r="P408" s="81">
        <v>55.471106408315563</v>
      </c>
      <c r="Q408" s="81">
        <v>3.6718887114575369</v>
      </c>
      <c r="R408" s="81">
        <v>21.695629042158849</v>
      </c>
      <c r="S408" s="81">
        <v>3.6626067873181931</v>
      </c>
      <c r="T408" s="82"/>
      <c r="U408" s="81">
        <v>16726224</v>
      </c>
      <c r="V408" s="81">
        <v>1839</v>
      </c>
      <c r="W408" s="81">
        <v>14</v>
      </c>
      <c r="X408" s="81">
        <v>13835</v>
      </c>
      <c r="Y408" s="81">
        <v>18349</v>
      </c>
      <c r="Z408" s="81">
        <v>15427</v>
      </c>
      <c r="AA408" s="81">
        <v>13469</v>
      </c>
      <c r="AB408" s="81">
        <v>59619</v>
      </c>
      <c r="AC408" s="81">
        <v>3757722</v>
      </c>
      <c r="AD408" s="81">
        <v>3.6626067873181931</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2127</v>
      </c>
      <c r="B409" s="80">
        <v>121</v>
      </c>
      <c r="C409" s="80">
        <v>2</v>
      </c>
      <c r="D409" s="80">
        <v>8</v>
      </c>
      <c r="E409" s="80">
        <v>2005</v>
      </c>
      <c r="F409" s="80" t="s">
        <v>565</v>
      </c>
      <c r="G409" s="80" t="s">
        <v>2125</v>
      </c>
      <c r="H409" s="80" t="s">
        <v>2126</v>
      </c>
      <c r="I409" s="177"/>
      <c r="J409" s="81">
        <v>906.98738697762928</v>
      </c>
      <c r="K409" s="81">
        <v>5.4736419592453425</v>
      </c>
      <c r="L409" s="81">
        <v>9.2808955470649703</v>
      </c>
      <c r="M409" s="81">
        <v>78.367832680222307</v>
      </c>
      <c r="N409" s="81">
        <v>121.0302376571788</v>
      </c>
      <c r="O409" s="81">
        <v>60.983340561652604</v>
      </c>
      <c r="P409" s="81">
        <v>50.814644748685801</v>
      </c>
      <c r="Q409" s="81">
        <v>3.3798833272009583</v>
      </c>
      <c r="R409" s="81">
        <v>11.641871955146808</v>
      </c>
      <c r="S409" s="81">
        <v>5.5223156816148036</v>
      </c>
      <c r="T409" s="82"/>
      <c r="U409" s="81">
        <v>18497972</v>
      </c>
      <c r="V409" s="81">
        <v>1531</v>
      </c>
      <c r="W409" s="81">
        <v>114</v>
      </c>
      <c r="X409" s="81">
        <v>11457</v>
      </c>
      <c r="Y409" s="81">
        <v>22367</v>
      </c>
      <c r="Z409" s="81">
        <v>29026</v>
      </c>
      <c r="AA409" s="81">
        <v>10105</v>
      </c>
      <c r="AB409" s="81">
        <v>57369</v>
      </c>
      <c r="AC409" s="81">
        <v>2058624</v>
      </c>
      <c r="AD409" s="81">
        <v>5.5223156816148036</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2128</v>
      </c>
      <c r="B410" s="80">
        <v>122</v>
      </c>
      <c r="C410" s="80">
        <v>3</v>
      </c>
      <c r="D410" s="80">
        <v>8</v>
      </c>
      <c r="E410" s="80">
        <v>2006</v>
      </c>
      <c r="F410" s="80" t="s">
        <v>566</v>
      </c>
      <c r="G410" s="80" t="s">
        <v>2125</v>
      </c>
      <c r="H410" s="80" t="s">
        <v>2126</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2129</v>
      </c>
      <c r="B411" s="80">
        <v>123</v>
      </c>
      <c r="C411" s="80">
        <v>4</v>
      </c>
      <c r="D411" s="80">
        <v>8</v>
      </c>
      <c r="E411" s="80">
        <v>2007</v>
      </c>
      <c r="F411" s="80" t="s">
        <v>567</v>
      </c>
      <c r="G411" s="80" t="s">
        <v>2125</v>
      </c>
      <c r="H411" s="80" t="s">
        <v>2126</v>
      </c>
      <c r="I411" s="177"/>
      <c r="J411" s="81">
        <v>960.7883911014228</v>
      </c>
      <c r="K411" s="81">
        <v>4.9064155522583812</v>
      </c>
      <c r="L411" s="81">
        <v>8.4258886417611976</v>
      </c>
      <c r="M411" s="81">
        <v>83.471900992444148</v>
      </c>
      <c r="N411" s="81">
        <v>108.67195828128392</v>
      </c>
      <c r="O411" s="81">
        <v>59.398783269789313</v>
      </c>
      <c r="P411" s="81">
        <v>50.171376357059984</v>
      </c>
      <c r="Q411" s="81">
        <v>3.4800311244345998</v>
      </c>
      <c r="R411" s="81">
        <v>11.302310625681248</v>
      </c>
      <c r="S411" s="81">
        <v>6.6794447191741924</v>
      </c>
      <c r="T411" s="82"/>
      <c r="U411" s="81">
        <v>21273314</v>
      </c>
      <c r="V411" s="81">
        <v>1427</v>
      </c>
      <c r="W411" s="81">
        <v>163</v>
      </c>
      <c r="X411" s="81">
        <v>13649</v>
      </c>
      <c r="Y411" s="81">
        <v>22456</v>
      </c>
      <c r="Z411" s="81">
        <v>29390</v>
      </c>
      <c r="AA411" s="81">
        <v>9825</v>
      </c>
      <c r="AB411" s="81">
        <v>55945</v>
      </c>
      <c r="AC411" s="81">
        <v>2055924</v>
      </c>
      <c r="AD411" s="81">
        <v>6.6794447191741924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2130</v>
      </c>
      <c r="B412" s="80">
        <v>124</v>
      </c>
      <c r="C412" s="80">
        <v>5</v>
      </c>
      <c r="D412" s="80">
        <v>8</v>
      </c>
      <c r="E412" s="80">
        <v>2008</v>
      </c>
      <c r="F412" s="80" t="s">
        <v>84</v>
      </c>
      <c r="G412" s="80" t="s">
        <v>2125</v>
      </c>
      <c r="H412" s="80" t="s">
        <v>2126</v>
      </c>
      <c r="I412" s="177"/>
      <c r="J412" s="81">
        <v>854.78629944888849</v>
      </c>
      <c r="K412" s="81">
        <v>3.723507449116966</v>
      </c>
      <c r="L412" s="81">
        <v>7.593252669749444</v>
      </c>
      <c r="M412" s="81">
        <v>85.073052481763426</v>
      </c>
      <c r="N412" s="81">
        <v>109.38044041516685</v>
      </c>
      <c r="O412" s="81">
        <v>57.68341769229734</v>
      </c>
      <c r="P412" s="81">
        <v>48.655403653585452</v>
      </c>
      <c r="Q412" s="81">
        <v>3.374506056902383</v>
      </c>
      <c r="R412" s="81">
        <v>10.633209650217987</v>
      </c>
      <c r="S412" s="81">
        <v>5.2411464366777922</v>
      </c>
      <c r="T412" s="82"/>
      <c r="U412" s="81">
        <v>21720294</v>
      </c>
      <c r="V412" s="81">
        <v>1427</v>
      </c>
      <c r="W412" s="81">
        <v>163</v>
      </c>
      <c r="X412" s="81">
        <v>13649</v>
      </c>
      <c r="Y412" s="81">
        <v>22386</v>
      </c>
      <c r="Z412" s="81">
        <v>29543</v>
      </c>
      <c r="AA412" s="81">
        <v>9539</v>
      </c>
      <c r="AB412" s="81">
        <v>55140</v>
      </c>
      <c r="AC412" s="81">
        <v>2008467</v>
      </c>
      <c r="AD412" s="81">
        <v>5.2411464366777922</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2131</v>
      </c>
      <c r="B413" s="80">
        <v>125</v>
      </c>
      <c r="C413" s="80">
        <v>6</v>
      </c>
      <c r="D413" s="80">
        <v>8</v>
      </c>
      <c r="E413" s="80">
        <v>2009</v>
      </c>
      <c r="F413" s="80" t="s">
        <v>85</v>
      </c>
      <c r="G413" s="80" t="s">
        <v>2125</v>
      </c>
      <c r="H413" s="80" t="s">
        <v>2126</v>
      </c>
      <c r="I413" s="177"/>
      <c r="J413" s="81">
        <v>760.17972404970783</v>
      </c>
      <c r="K413" s="81">
        <v>3.5837140544086625</v>
      </c>
      <c r="L413" s="81">
        <v>5.8941286113488784</v>
      </c>
      <c r="M413" s="81">
        <v>79.492222901151266</v>
      </c>
      <c r="N413" s="81">
        <v>101.12782861626728</v>
      </c>
      <c r="O413" s="81">
        <v>58.737023544555697</v>
      </c>
      <c r="P413" s="81">
        <v>46.082437546964975</v>
      </c>
      <c r="Q413" s="81">
        <v>3.1905448559730312</v>
      </c>
      <c r="R413" s="81">
        <v>11.050021524120487</v>
      </c>
      <c r="S413" s="81">
        <v>6.1395979216251257</v>
      </c>
      <c r="T413" s="82"/>
      <c r="U413" s="81">
        <v>16407771</v>
      </c>
      <c r="V413" s="81">
        <v>1408</v>
      </c>
      <c r="W413" s="81">
        <v>184</v>
      </c>
      <c r="X413" s="81">
        <v>14438</v>
      </c>
      <c r="Y413" s="81">
        <v>22478</v>
      </c>
      <c r="Z413" s="81">
        <v>29693</v>
      </c>
      <c r="AA413" s="81">
        <v>9275</v>
      </c>
      <c r="AB413" s="81">
        <v>54728</v>
      </c>
      <c r="AC413" s="81">
        <v>2036228</v>
      </c>
      <c r="AD413" s="81">
        <v>6.1395979216251257</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158.52900000000002</v>
      </c>
      <c r="BJ413" s="81">
        <v>0</v>
      </c>
      <c r="BK413" s="81">
        <v>0</v>
      </c>
      <c r="BL413" s="81">
        <v>0</v>
      </c>
      <c r="BM413" s="82"/>
      <c r="BN413" s="81">
        <v>0</v>
      </c>
      <c r="BO413" s="81">
        <v>0</v>
      </c>
      <c r="BP413" s="81">
        <v>14</v>
      </c>
      <c r="BQ413" s="81">
        <v>0</v>
      </c>
      <c r="BR413" s="81">
        <v>0</v>
      </c>
      <c r="BS413" s="81">
        <v>0</v>
      </c>
      <c r="BT413"/>
      <c r="BU413" s="80"/>
      <c r="BV413" s="80"/>
      <c r="BW413" s="80"/>
      <c r="BX413" s="80"/>
      <c r="BY413" s="80"/>
      <c r="BZ413" s="80"/>
      <c r="CA413" s="80"/>
      <c r="CB413" s="80"/>
      <c r="CC413" s="80"/>
    </row>
    <row r="414" spans="1:81">
      <c r="A414" s="80" t="s">
        <v>2132</v>
      </c>
      <c r="B414" s="80">
        <v>126</v>
      </c>
      <c r="C414" s="80">
        <v>7</v>
      </c>
      <c r="D414" s="80">
        <v>8</v>
      </c>
      <c r="E414" s="80">
        <v>2010</v>
      </c>
      <c r="F414" s="80" t="s">
        <v>86</v>
      </c>
      <c r="G414" s="80" t="s">
        <v>2125</v>
      </c>
      <c r="H414" s="80" t="s">
        <v>2126</v>
      </c>
      <c r="I414" s="177"/>
      <c r="J414" s="81">
        <v>838.93071038963853</v>
      </c>
      <c r="K414" s="81">
        <v>3.9148615824249871</v>
      </c>
      <c r="L414" s="81">
        <v>5.5841518074731606</v>
      </c>
      <c r="M414" s="81">
        <v>89.852747458924114</v>
      </c>
      <c r="N414" s="81">
        <v>108.69318906916064</v>
      </c>
      <c r="O414" s="81">
        <v>58.614990362723589</v>
      </c>
      <c r="P414" s="81">
        <v>46.111131370047993</v>
      </c>
      <c r="Q414" s="81">
        <v>3.287619059196059</v>
      </c>
      <c r="R414" s="81">
        <v>12.256144858452416</v>
      </c>
      <c r="S414" s="81">
        <v>5.0042804545752579</v>
      </c>
      <c r="T414" s="82"/>
      <c r="U414" s="81">
        <v>18869839</v>
      </c>
      <c r="V414" s="81">
        <v>1408</v>
      </c>
      <c r="W414" s="81">
        <v>184</v>
      </c>
      <c r="X414" s="81">
        <v>14438</v>
      </c>
      <c r="Y414" s="81">
        <v>22449</v>
      </c>
      <c r="Z414" s="81">
        <v>29769</v>
      </c>
      <c r="AA414" s="81">
        <v>9049</v>
      </c>
      <c r="AB414" s="81">
        <v>54036</v>
      </c>
      <c r="AC414" s="81">
        <v>2140273</v>
      </c>
      <c r="AD414" s="81">
        <v>5.0042804545752579</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379.01900000000001</v>
      </c>
      <c r="BJ414" s="81">
        <v>0</v>
      </c>
      <c r="BK414" s="81">
        <v>0</v>
      </c>
      <c r="BL414" s="81">
        <v>0</v>
      </c>
      <c r="BM414" s="82"/>
      <c r="BN414" s="81">
        <v>0</v>
      </c>
      <c r="BO414" s="81">
        <v>0</v>
      </c>
      <c r="BP414" s="81">
        <v>14</v>
      </c>
      <c r="BQ414" s="81">
        <v>0</v>
      </c>
      <c r="BR414" s="81">
        <v>0</v>
      </c>
      <c r="BS414" s="81">
        <v>0</v>
      </c>
      <c r="BT414"/>
      <c r="BU414" s="80">
        <v>379.01900000000001</v>
      </c>
      <c r="BV414" s="80">
        <v>0</v>
      </c>
      <c r="BW414" s="80">
        <v>0</v>
      </c>
      <c r="BX414" s="80">
        <v>0</v>
      </c>
      <c r="BY414" s="80">
        <v>0</v>
      </c>
      <c r="BZ414" s="80">
        <v>0</v>
      </c>
      <c r="CA414" s="80">
        <v>0</v>
      </c>
      <c r="CB414" s="80">
        <v>0</v>
      </c>
      <c r="CC414" s="80">
        <v>0</v>
      </c>
    </row>
    <row r="415" spans="1:81">
      <c r="A415" s="80" t="s">
        <v>2133</v>
      </c>
      <c r="B415" s="80">
        <v>127</v>
      </c>
      <c r="C415" s="80">
        <v>8</v>
      </c>
      <c r="D415" s="80">
        <v>8</v>
      </c>
      <c r="E415" s="80">
        <v>2011</v>
      </c>
      <c r="F415" s="80" t="s">
        <v>87</v>
      </c>
      <c r="G415" s="80" t="s">
        <v>2125</v>
      </c>
      <c r="H415" s="80" t="s">
        <v>2126</v>
      </c>
      <c r="I415" s="177"/>
      <c r="J415" s="81">
        <v>755.43428632910479</v>
      </c>
      <c r="K415" s="81">
        <v>4.6534260280324835</v>
      </c>
      <c r="L415" s="81">
        <v>7.492176658396815</v>
      </c>
      <c r="M415" s="81">
        <v>85.437386222475638</v>
      </c>
      <c r="N415" s="81">
        <v>95.022716201134486</v>
      </c>
      <c r="O415" s="81">
        <v>57.717466151099501</v>
      </c>
      <c r="P415" s="81">
        <v>43.714673409035569</v>
      </c>
      <c r="Q415" s="81">
        <v>3.7409253004938834</v>
      </c>
      <c r="R415" s="81">
        <v>11.309359902906516</v>
      </c>
      <c r="S415" s="81">
        <v>5.752851536256296</v>
      </c>
      <c r="T415" s="82"/>
      <c r="U415" s="81">
        <v>17058200</v>
      </c>
      <c r="V415" s="81">
        <v>1408</v>
      </c>
      <c r="W415" s="81">
        <v>184</v>
      </c>
      <c r="X415" s="81">
        <v>14438</v>
      </c>
      <c r="Y415" s="81">
        <v>22340</v>
      </c>
      <c r="Z415" s="81">
        <v>29950</v>
      </c>
      <c r="AA415" s="81">
        <v>8834</v>
      </c>
      <c r="AB415" s="81">
        <v>53306</v>
      </c>
      <c r="AC415" s="81">
        <v>1971671</v>
      </c>
      <c r="AD415" s="81">
        <v>5.752851536256296</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449.35500000000002</v>
      </c>
      <c r="BJ415" s="81">
        <v>0</v>
      </c>
      <c r="BK415" s="81">
        <v>0</v>
      </c>
      <c r="BL415" s="81">
        <v>0</v>
      </c>
      <c r="BM415" s="82"/>
      <c r="BN415" s="81">
        <v>0</v>
      </c>
      <c r="BO415" s="81">
        <v>0</v>
      </c>
      <c r="BP415" s="81">
        <v>15</v>
      </c>
      <c r="BQ415" s="81">
        <v>0</v>
      </c>
      <c r="BR415" s="81">
        <v>0</v>
      </c>
      <c r="BS415" s="81">
        <v>0</v>
      </c>
      <c r="BT415"/>
      <c r="BU415" s="80">
        <v>441.17899999999997</v>
      </c>
      <c r="BV415" s="80">
        <v>0</v>
      </c>
      <c r="BW415" s="80">
        <v>0</v>
      </c>
      <c r="BX415" s="80">
        <v>0</v>
      </c>
      <c r="BY415" s="80">
        <v>0</v>
      </c>
      <c r="BZ415" s="80">
        <v>0</v>
      </c>
      <c r="CA415" s="80">
        <v>8.1760000000000002</v>
      </c>
      <c r="CB415" s="80">
        <v>0</v>
      </c>
      <c r="CC415" s="80">
        <v>0</v>
      </c>
    </row>
    <row r="416" spans="1:81">
      <c r="A416" s="80" t="s">
        <v>2134</v>
      </c>
      <c r="B416" s="80">
        <v>128</v>
      </c>
      <c r="C416" s="80">
        <v>9</v>
      </c>
      <c r="D416" s="80">
        <v>8</v>
      </c>
      <c r="E416" s="80">
        <v>2012</v>
      </c>
      <c r="F416" s="80" t="s">
        <v>88</v>
      </c>
      <c r="G416" s="80" t="s">
        <v>2125</v>
      </c>
      <c r="H416" s="80" t="s">
        <v>2126</v>
      </c>
      <c r="I416" s="177"/>
      <c r="J416" s="81">
        <v>820.13749135959881</v>
      </c>
      <c r="K416" s="81">
        <v>4.2090221680704154</v>
      </c>
      <c r="L416" s="81">
        <v>7.4346258293614724</v>
      </c>
      <c r="M416" s="81">
        <v>82.53597079422083</v>
      </c>
      <c r="N416" s="81">
        <v>106.34379566667555</v>
      </c>
      <c r="O416" s="81">
        <v>57.513743406358593</v>
      </c>
      <c r="P416" s="81">
        <v>43.027790378869241</v>
      </c>
      <c r="Q416" s="81">
        <v>4.0299622514181781</v>
      </c>
      <c r="R416" s="81">
        <v>13.489095471654965</v>
      </c>
      <c r="S416" s="81">
        <v>5.7088688198581012</v>
      </c>
      <c r="T416" s="82"/>
      <c r="U416" s="81">
        <v>18393142</v>
      </c>
      <c r="V416" s="81">
        <v>1408</v>
      </c>
      <c r="W416" s="81">
        <v>184</v>
      </c>
      <c r="X416" s="81">
        <v>14438</v>
      </c>
      <c r="Y416" s="81">
        <v>22586</v>
      </c>
      <c r="Z416" s="81">
        <v>30081</v>
      </c>
      <c r="AA416" s="81">
        <v>8646</v>
      </c>
      <c r="AB416" s="81">
        <v>52854</v>
      </c>
      <c r="AC416" s="81">
        <v>2290775</v>
      </c>
      <c r="AD416" s="81">
        <v>5.7088688198581012</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442.69799999999998</v>
      </c>
      <c r="BJ416" s="81">
        <v>0</v>
      </c>
      <c r="BK416" s="81">
        <v>0</v>
      </c>
      <c r="BL416" s="81">
        <v>0</v>
      </c>
      <c r="BM416" s="82"/>
      <c r="BN416" s="81">
        <v>0</v>
      </c>
      <c r="BO416" s="81">
        <v>0</v>
      </c>
      <c r="BP416" s="81">
        <v>15</v>
      </c>
      <c r="BQ416" s="81">
        <v>0</v>
      </c>
      <c r="BR416" s="81">
        <v>0</v>
      </c>
      <c r="BS416" s="81">
        <v>0</v>
      </c>
      <c r="BT416"/>
      <c r="BU416" s="80">
        <v>435.04399999999998</v>
      </c>
      <c r="BV416" s="80">
        <v>0</v>
      </c>
      <c r="BW416" s="80">
        <v>0</v>
      </c>
      <c r="BX416" s="80">
        <v>0</v>
      </c>
      <c r="BY416" s="80">
        <v>0</v>
      </c>
      <c r="BZ416" s="80">
        <v>0</v>
      </c>
      <c r="CA416" s="80">
        <v>7.6539999999999999</v>
      </c>
      <c r="CB416" s="80">
        <v>0</v>
      </c>
      <c r="CC416" s="80">
        <v>0</v>
      </c>
    </row>
    <row r="417" spans="1:81">
      <c r="A417" s="80" t="s">
        <v>2135</v>
      </c>
      <c r="B417" s="80">
        <v>129</v>
      </c>
      <c r="C417" s="80">
        <v>10</v>
      </c>
      <c r="D417" s="80">
        <v>8</v>
      </c>
      <c r="E417" s="80">
        <v>2013</v>
      </c>
      <c r="F417" s="80" t="s">
        <v>89</v>
      </c>
      <c r="G417" s="80" t="s">
        <v>2125</v>
      </c>
      <c r="H417" s="80" t="s">
        <v>2126</v>
      </c>
      <c r="I417" s="177"/>
      <c r="J417" s="81">
        <v>814.29093272753266</v>
      </c>
      <c r="K417" s="81">
        <v>3.5286658508192903</v>
      </c>
      <c r="L417" s="81">
        <v>6.9048916125531381</v>
      </c>
      <c r="M417" s="81">
        <v>81.571085549394226</v>
      </c>
      <c r="N417" s="81">
        <v>106.68751261973279</v>
      </c>
      <c r="O417" s="81">
        <v>55.54062662835171</v>
      </c>
      <c r="P417" s="81">
        <v>42.650415186522856</v>
      </c>
      <c r="Q417" s="81">
        <v>4.0631352260094582</v>
      </c>
      <c r="R417" s="81">
        <v>14.710661625808605</v>
      </c>
      <c r="S417" s="81">
        <v>5.9790147613736897</v>
      </c>
      <c r="T417" s="82"/>
      <c r="U417" s="81">
        <v>17470698</v>
      </c>
      <c r="V417" s="81">
        <v>1408</v>
      </c>
      <c r="W417" s="81">
        <v>184</v>
      </c>
      <c r="X417" s="81">
        <v>14438</v>
      </c>
      <c r="Y417" s="81">
        <v>22570</v>
      </c>
      <c r="Z417" s="81">
        <v>30346</v>
      </c>
      <c r="AA417" s="81">
        <v>8538</v>
      </c>
      <c r="AB417" s="81">
        <v>52525</v>
      </c>
      <c r="AC417" s="81">
        <v>2438613</v>
      </c>
      <c r="AD417" s="81">
        <v>5.9790147613736897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462.58800000000002</v>
      </c>
      <c r="BJ417" s="81">
        <v>0</v>
      </c>
      <c r="BK417" s="81">
        <v>0</v>
      </c>
      <c r="BL417" s="81">
        <v>0</v>
      </c>
      <c r="BM417" s="82"/>
      <c r="BN417" s="81">
        <v>0</v>
      </c>
      <c r="BO417" s="81">
        <v>0</v>
      </c>
      <c r="BP417" s="81">
        <v>15</v>
      </c>
      <c r="BQ417" s="81">
        <v>0</v>
      </c>
      <c r="BR417" s="81">
        <v>0</v>
      </c>
      <c r="BS417" s="81">
        <v>0</v>
      </c>
      <c r="BT417"/>
      <c r="BU417" s="80">
        <v>454.714</v>
      </c>
      <c r="BV417" s="80">
        <v>0</v>
      </c>
      <c r="BW417" s="80">
        <v>0</v>
      </c>
      <c r="BX417" s="80">
        <v>0</v>
      </c>
      <c r="BY417" s="80">
        <v>0</v>
      </c>
      <c r="BZ417" s="80">
        <v>0</v>
      </c>
      <c r="CA417" s="80">
        <v>7.8739999999999997</v>
      </c>
      <c r="CB417" s="80">
        <v>0</v>
      </c>
      <c r="CC417" s="80">
        <v>0</v>
      </c>
    </row>
    <row r="418" spans="1:81">
      <c r="A418" s="80" t="s">
        <v>2136</v>
      </c>
      <c r="B418" s="80">
        <v>130</v>
      </c>
      <c r="C418" s="80">
        <v>11</v>
      </c>
      <c r="D418" s="80">
        <v>8</v>
      </c>
      <c r="E418" s="80">
        <v>2014</v>
      </c>
      <c r="F418" s="80" t="s">
        <v>90</v>
      </c>
      <c r="G418" s="80" t="s">
        <v>2125</v>
      </c>
      <c r="H418" s="80" t="s">
        <v>2126</v>
      </c>
      <c r="I418" s="177"/>
      <c r="J418" s="81">
        <v>835.42255350724372</v>
      </c>
      <c r="K418" s="81">
        <v>3.4077577639608512</v>
      </c>
      <c r="L418" s="81">
        <v>8.8106843982810368</v>
      </c>
      <c r="M418" s="81">
        <v>79.000779767106067</v>
      </c>
      <c r="N418" s="81">
        <v>97.983909497565136</v>
      </c>
      <c r="O418" s="81">
        <v>52.941351859615985</v>
      </c>
      <c r="P418" s="81">
        <v>41.9081453754752</v>
      </c>
      <c r="Q418" s="81">
        <v>3.8525269415516799</v>
      </c>
      <c r="R418" s="81">
        <v>15.098748098970281</v>
      </c>
      <c r="S418" s="81">
        <v>6.2235388374049778</v>
      </c>
      <c r="T418" s="82"/>
      <c r="U418" s="81">
        <v>19137944</v>
      </c>
      <c r="V418" s="81">
        <v>1182</v>
      </c>
      <c r="W418" s="81">
        <v>239</v>
      </c>
      <c r="X418" s="81">
        <v>13798</v>
      </c>
      <c r="Y418" s="81">
        <v>22555</v>
      </c>
      <c r="Z418" s="81">
        <v>30465</v>
      </c>
      <c r="AA418" s="81">
        <v>8346</v>
      </c>
      <c r="AB418" s="81">
        <v>51907</v>
      </c>
      <c r="AC418" s="81">
        <v>2510817</v>
      </c>
      <c r="AD418" s="81">
        <v>6.2235388374049778</v>
      </c>
      <c r="AE418" s="82"/>
      <c r="AF418" s="81">
        <v>239941636.81029534</v>
      </c>
      <c r="AG418" s="81">
        <v>2588861.4518544069</v>
      </c>
      <c r="AH418" s="81">
        <v>2162838.4811041779</v>
      </c>
      <c r="AI418" s="81">
        <v>83575601.964754328</v>
      </c>
      <c r="AJ418" s="81">
        <v>118595860.54176435</v>
      </c>
      <c r="AK418" s="81">
        <v>0</v>
      </c>
      <c r="AL418" s="81">
        <v>0</v>
      </c>
      <c r="AM418" s="81">
        <v>7126055.4425406801</v>
      </c>
      <c r="AN418" s="81">
        <v>0</v>
      </c>
      <c r="AO418" s="81">
        <v>0</v>
      </c>
      <c r="AP418" s="82"/>
      <c r="AQ418" s="81">
        <v>1208</v>
      </c>
      <c r="AR418" s="81">
        <v>283</v>
      </c>
      <c r="AS418" s="81">
        <v>0</v>
      </c>
      <c r="AT418" s="81">
        <v>0</v>
      </c>
      <c r="AU418" s="81">
        <v>0</v>
      </c>
      <c r="AV418" s="81">
        <v>0</v>
      </c>
      <c r="AW418" s="81" t="s">
        <v>564</v>
      </c>
      <c r="AX418" s="82"/>
      <c r="AY418" s="81">
        <v>5319.107</v>
      </c>
      <c r="AZ418" s="81">
        <v>16357.439999999999</v>
      </c>
      <c r="BA418" s="81">
        <v>0</v>
      </c>
      <c r="BB418" s="81">
        <v>0</v>
      </c>
      <c r="BC418" s="81">
        <v>0</v>
      </c>
      <c r="BD418" s="81">
        <v>0</v>
      </c>
      <c r="BE418" s="81" t="s">
        <v>564</v>
      </c>
      <c r="BF418" s="82"/>
      <c r="BG418" s="81">
        <v>0</v>
      </c>
      <c r="BH418" s="81">
        <v>0</v>
      </c>
      <c r="BI418" s="81">
        <v>458.37200000000001</v>
      </c>
      <c r="BJ418" s="81">
        <v>0</v>
      </c>
      <c r="BK418" s="81">
        <v>0</v>
      </c>
      <c r="BL418" s="81">
        <v>0</v>
      </c>
      <c r="BM418" s="82"/>
      <c r="BN418" s="81">
        <v>0</v>
      </c>
      <c r="BO418" s="81">
        <v>0</v>
      </c>
      <c r="BP418" s="81">
        <v>15</v>
      </c>
      <c r="BQ418" s="81">
        <v>0</v>
      </c>
      <c r="BR418" s="81">
        <v>0</v>
      </c>
      <c r="BS418" s="81">
        <v>0</v>
      </c>
      <c r="BT418"/>
      <c r="BU418" s="80">
        <v>449.37200000000001</v>
      </c>
      <c r="BV418" s="80">
        <v>0</v>
      </c>
      <c r="BW418" s="80">
        <v>0</v>
      </c>
      <c r="BX418" s="80">
        <v>0</v>
      </c>
      <c r="BY418" s="80">
        <v>0</v>
      </c>
      <c r="BZ418" s="80">
        <v>0</v>
      </c>
      <c r="CA418" s="80">
        <v>9</v>
      </c>
      <c r="CB418" s="80">
        <v>0</v>
      </c>
      <c r="CC418" s="80">
        <v>0</v>
      </c>
    </row>
    <row r="419" spans="1:81">
      <c r="A419" s="80" t="s">
        <v>2137</v>
      </c>
      <c r="B419" s="80">
        <v>131</v>
      </c>
      <c r="C419" s="80">
        <v>12</v>
      </c>
      <c r="D419" s="80">
        <v>8</v>
      </c>
      <c r="E419" s="80">
        <v>2015</v>
      </c>
      <c r="F419" s="80" t="s">
        <v>91</v>
      </c>
      <c r="G419" s="80" t="s">
        <v>2125</v>
      </c>
      <c r="H419" s="80" t="s">
        <v>2126</v>
      </c>
      <c r="I419" s="177"/>
      <c r="J419" s="81">
        <v>728.73645091571518</v>
      </c>
      <c r="K419" s="81">
        <v>3.0828061111633942</v>
      </c>
      <c r="L419" s="81">
        <v>13.416316918672925</v>
      </c>
      <c r="M419" s="81">
        <v>71.872001381445429</v>
      </c>
      <c r="N419" s="81">
        <v>104.21217947097088</v>
      </c>
      <c r="O419" s="81">
        <v>52.522201822334615</v>
      </c>
      <c r="P419" s="81">
        <v>42.016498845743421</v>
      </c>
      <c r="Q419" s="81">
        <v>3.7214442660713045</v>
      </c>
      <c r="R419" s="81">
        <v>11.153011269916725</v>
      </c>
      <c r="S419" s="81">
        <v>5.9398674252132153</v>
      </c>
      <c r="T419" s="82"/>
      <c r="U419" s="81">
        <v>16337804</v>
      </c>
      <c r="V419" s="81">
        <v>1182</v>
      </c>
      <c r="W419" s="81">
        <v>239</v>
      </c>
      <c r="X419" s="81">
        <v>13798</v>
      </c>
      <c r="Y419" s="81">
        <v>22619</v>
      </c>
      <c r="Z419" s="81">
        <v>30515</v>
      </c>
      <c r="AA419" s="81">
        <v>8361</v>
      </c>
      <c r="AB419" s="81">
        <v>51219</v>
      </c>
      <c r="AC419" s="81">
        <v>1910542</v>
      </c>
      <c r="AD419" s="81">
        <v>5.9398674252132153</v>
      </c>
      <c r="AE419" s="82"/>
      <c r="AF419" s="81">
        <v>206936496.55218691</v>
      </c>
      <c r="AG419" s="81">
        <v>2210250.7054833579</v>
      </c>
      <c r="AH419" s="81">
        <v>2696224.645341476</v>
      </c>
      <c r="AI419" s="81">
        <v>83189493.862054855</v>
      </c>
      <c r="AJ419" s="81">
        <v>124878335.76805815</v>
      </c>
      <c r="AK419" s="81">
        <v>0</v>
      </c>
      <c r="AL419" s="81">
        <v>0</v>
      </c>
      <c r="AM419" s="81">
        <v>7019349.0943758739</v>
      </c>
      <c r="AN419" s="81">
        <v>0</v>
      </c>
      <c r="AO419" s="81">
        <v>0</v>
      </c>
      <c r="AP419" s="82"/>
      <c r="AQ419" s="81">
        <v>1275</v>
      </c>
      <c r="AR419" s="81">
        <v>428</v>
      </c>
      <c r="AS419" s="81">
        <v>0</v>
      </c>
      <c r="AT419" s="81">
        <v>0</v>
      </c>
      <c r="AU419" s="81">
        <v>0</v>
      </c>
      <c r="AV419" s="81">
        <v>0</v>
      </c>
      <c r="AW419" s="81" t="s">
        <v>564</v>
      </c>
      <c r="AX419" s="82"/>
      <c r="AY419" s="81">
        <v>5677.0470000000005</v>
      </c>
      <c r="AZ419" s="81">
        <v>23965.84</v>
      </c>
      <c r="BA419" s="81">
        <v>0</v>
      </c>
      <c r="BB419" s="81">
        <v>0</v>
      </c>
      <c r="BC419" s="81">
        <v>0</v>
      </c>
      <c r="BD419" s="81">
        <v>0</v>
      </c>
      <c r="BE419" s="81" t="s">
        <v>564</v>
      </c>
      <c r="BF419" s="82"/>
      <c r="BG419" s="81">
        <v>0</v>
      </c>
      <c r="BH419" s="81">
        <v>0</v>
      </c>
      <c r="BI419" s="81">
        <v>328.54500000000002</v>
      </c>
      <c r="BJ419" s="81">
        <v>0</v>
      </c>
      <c r="BK419" s="81">
        <v>0</v>
      </c>
      <c r="BL419" s="81">
        <v>0</v>
      </c>
      <c r="BM419" s="82"/>
      <c r="BN419" s="81">
        <v>0</v>
      </c>
      <c r="BO419" s="81">
        <v>0</v>
      </c>
      <c r="BP419" s="81">
        <v>15</v>
      </c>
      <c r="BQ419" s="81">
        <v>0</v>
      </c>
      <c r="BR419" s="81">
        <v>0</v>
      </c>
      <c r="BS419" s="81">
        <v>0</v>
      </c>
      <c r="BT419"/>
      <c r="BU419" s="80">
        <v>321.87900000000002</v>
      </c>
      <c r="BV419" s="80">
        <v>0</v>
      </c>
      <c r="BW419" s="80">
        <v>0</v>
      </c>
      <c r="BX419" s="80">
        <v>0</v>
      </c>
      <c r="BY419" s="80">
        <v>0</v>
      </c>
      <c r="BZ419" s="80">
        <v>0</v>
      </c>
      <c r="CA419" s="80">
        <v>6.6660000000000004</v>
      </c>
      <c r="CB419" s="80">
        <v>0</v>
      </c>
      <c r="CC419" s="80">
        <v>0</v>
      </c>
    </row>
    <row r="420" spans="1:81">
      <c r="A420" s="80" t="s">
        <v>2138</v>
      </c>
      <c r="B420" s="80">
        <v>132</v>
      </c>
      <c r="C420" s="80">
        <v>13</v>
      </c>
      <c r="D420" s="80">
        <v>8</v>
      </c>
      <c r="E420" s="80">
        <v>2016</v>
      </c>
      <c r="F420" s="80" t="s">
        <v>92</v>
      </c>
      <c r="G420" s="80" t="s">
        <v>2125</v>
      </c>
      <c r="H420" s="80" t="s">
        <v>2126</v>
      </c>
      <c r="I420" s="177"/>
      <c r="J420" s="81">
        <v>729.92199950467955</v>
      </c>
      <c r="K420" s="81">
        <v>3.0581167073303424</v>
      </c>
      <c r="L420" s="81">
        <v>10.483556805778838</v>
      </c>
      <c r="M420" s="81">
        <v>71.804926705033182</v>
      </c>
      <c r="N420" s="81">
        <v>90.064913721073196</v>
      </c>
      <c r="O420" s="81">
        <v>51.881000676216182</v>
      </c>
      <c r="P420" s="81">
        <v>41.153374781494286</v>
      </c>
      <c r="Q420" s="81">
        <v>3.5560400742018556</v>
      </c>
      <c r="R420" s="81">
        <v>10.920865408445136</v>
      </c>
      <c r="S420" s="81">
        <v>6.807638127381467</v>
      </c>
      <c r="T420" s="82"/>
      <c r="U420" s="81">
        <v>15727062</v>
      </c>
      <c r="V420" s="81">
        <v>1182</v>
      </c>
      <c r="W420" s="81">
        <v>239</v>
      </c>
      <c r="X420" s="81">
        <v>13798</v>
      </c>
      <c r="Y420" s="81">
        <v>22568</v>
      </c>
      <c r="Z420" s="81">
        <v>30513</v>
      </c>
      <c r="AA420" s="81">
        <v>8470</v>
      </c>
      <c r="AB420" s="81">
        <v>50346</v>
      </c>
      <c r="AC420" s="81">
        <v>1865176.312441681</v>
      </c>
      <c r="AD420" s="81">
        <v>6.807638127381467</v>
      </c>
      <c r="AE420" s="82"/>
      <c r="AF420" s="81">
        <v>213875427.65045869</v>
      </c>
      <c r="AG420" s="81">
        <v>2174372.863861511</v>
      </c>
      <c r="AH420" s="81">
        <v>1670788.3628136721</v>
      </c>
      <c r="AI420" s="81">
        <v>85766346.789271444</v>
      </c>
      <c r="AJ420" s="81">
        <v>109522427.4192865</v>
      </c>
      <c r="AK420" s="81">
        <v>0</v>
      </c>
      <c r="AL420" s="81">
        <v>0</v>
      </c>
      <c r="AM420" s="81">
        <v>6905068.5026785797</v>
      </c>
      <c r="AN420" s="81">
        <v>0</v>
      </c>
      <c r="AO420" s="81">
        <v>0</v>
      </c>
      <c r="AP420" s="82"/>
      <c r="AQ420" s="81">
        <v>1351</v>
      </c>
      <c r="AR420" s="81">
        <v>534</v>
      </c>
      <c r="AS420" s="81">
        <v>0</v>
      </c>
      <c r="AT420" s="81">
        <v>0</v>
      </c>
      <c r="AU420" s="81">
        <v>0</v>
      </c>
      <c r="AV420" s="81">
        <v>0</v>
      </c>
      <c r="AW420" s="81" t="s">
        <v>564</v>
      </c>
      <c r="AX420" s="82"/>
      <c r="AY420" s="81">
        <v>6062.6030000000001</v>
      </c>
      <c r="AZ420" s="81">
        <v>30844.44</v>
      </c>
      <c r="BA420" s="81">
        <v>0</v>
      </c>
      <c r="BB420" s="81">
        <v>0</v>
      </c>
      <c r="BC420" s="81">
        <v>0</v>
      </c>
      <c r="BD420" s="81">
        <v>0</v>
      </c>
      <c r="BE420" s="81" t="s">
        <v>564</v>
      </c>
      <c r="BF420" s="82"/>
      <c r="BG420" s="81">
        <v>0</v>
      </c>
      <c r="BH420" s="81">
        <v>0</v>
      </c>
      <c r="BI420" s="81">
        <v>285.17599999999999</v>
      </c>
      <c r="BJ420" s="81">
        <v>0</v>
      </c>
      <c r="BK420" s="81">
        <v>0</v>
      </c>
      <c r="BL420" s="81">
        <v>0</v>
      </c>
      <c r="BM420" s="82"/>
      <c r="BN420" s="81">
        <v>0</v>
      </c>
      <c r="BO420" s="81">
        <v>0</v>
      </c>
      <c r="BP420" s="81">
        <v>15</v>
      </c>
      <c r="BQ420" s="81">
        <v>0</v>
      </c>
      <c r="BR420" s="81">
        <v>0</v>
      </c>
      <c r="BS420" s="81">
        <v>0</v>
      </c>
      <c r="BT420"/>
      <c r="BU420" s="80">
        <v>278.47399999999999</v>
      </c>
      <c r="BV420" s="80">
        <v>0</v>
      </c>
      <c r="BW420" s="80">
        <v>0</v>
      </c>
      <c r="BX420" s="80">
        <v>0</v>
      </c>
      <c r="BY420" s="80">
        <v>0</v>
      </c>
      <c r="BZ420" s="80">
        <v>0</v>
      </c>
      <c r="CA420" s="80">
        <v>6.702</v>
      </c>
      <c r="CB420" s="80">
        <v>0</v>
      </c>
      <c r="CC420" s="80">
        <v>0</v>
      </c>
    </row>
    <row r="421" spans="1:81">
      <c r="A421" s="80" t="s">
        <v>2139</v>
      </c>
      <c r="B421" s="80">
        <v>133</v>
      </c>
      <c r="C421" s="80">
        <v>14</v>
      </c>
      <c r="D421" s="80">
        <v>8</v>
      </c>
      <c r="E421" s="80">
        <v>2017</v>
      </c>
      <c r="F421" s="80" t="s">
        <v>71</v>
      </c>
      <c r="G421" s="80" t="s">
        <v>2125</v>
      </c>
      <c r="H421" s="80" t="s">
        <v>2126</v>
      </c>
      <c r="I421" s="177"/>
      <c r="J421" s="81">
        <v>750.51640277484717</v>
      </c>
      <c r="K421" s="81">
        <v>3.1811141209363463</v>
      </c>
      <c r="L421" s="81">
        <v>9.9283854920009009</v>
      </c>
      <c r="M421" s="81">
        <v>67.926856809089387</v>
      </c>
      <c r="N421" s="81">
        <v>89.581564743956434</v>
      </c>
      <c r="O421" s="81">
        <v>51.271928037166198</v>
      </c>
      <c r="P421" s="81">
        <v>40.318157551386733</v>
      </c>
      <c r="Q421" s="81">
        <v>3.383478038876647</v>
      </c>
      <c r="R421" s="81">
        <v>10.266743491485785</v>
      </c>
      <c r="S421" s="81">
        <v>5.6678168409915015</v>
      </c>
      <c r="T421" s="82"/>
      <c r="U421" s="81">
        <v>17775868</v>
      </c>
      <c r="V421" s="81">
        <v>1182</v>
      </c>
      <c r="W421" s="81">
        <v>239</v>
      </c>
      <c r="X421" s="81">
        <v>13798</v>
      </c>
      <c r="Y421" s="81">
        <v>22406</v>
      </c>
      <c r="Z421" s="81">
        <v>30655</v>
      </c>
      <c r="AA421" s="81">
        <v>8351</v>
      </c>
      <c r="AB421" s="81">
        <v>49538</v>
      </c>
      <c r="AC421" s="81">
        <v>1788251</v>
      </c>
      <c r="AD421" s="81">
        <v>5.6678168409915024</v>
      </c>
      <c r="AE421" s="82"/>
      <c r="AF421" s="81">
        <v>234568862.68849781</v>
      </c>
      <c r="AG421" s="81">
        <v>2231087.9303389098</v>
      </c>
      <c r="AH421" s="81">
        <v>2109056.1037818752</v>
      </c>
      <c r="AI421" s="81">
        <v>84387227.817151815</v>
      </c>
      <c r="AJ421" s="81">
        <v>111916289.499936</v>
      </c>
      <c r="AK421" s="81">
        <v>0</v>
      </c>
      <c r="AL421" s="81">
        <v>0</v>
      </c>
      <c r="AM421" s="81">
        <v>6804880.6092064045</v>
      </c>
      <c r="AN421" s="81">
        <v>0</v>
      </c>
      <c r="AO421" s="81">
        <v>0</v>
      </c>
      <c r="AP421" s="82"/>
      <c r="AQ421" s="81">
        <v>1405</v>
      </c>
      <c r="AR421" s="81">
        <v>607</v>
      </c>
      <c r="AS421" s="81">
        <v>0</v>
      </c>
      <c r="AT421" s="81">
        <v>0</v>
      </c>
      <c r="AU421" s="81">
        <v>0</v>
      </c>
      <c r="AV421" s="81">
        <v>0</v>
      </c>
      <c r="AW421" s="81" t="s">
        <v>564</v>
      </c>
      <c r="AX421" s="82"/>
      <c r="AY421" s="81">
        <v>6331.1910000000007</v>
      </c>
      <c r="AZ421" s="81">
        <v>35591.540000000008</v>
      </c>
      <c r="BA421" s="81">
        <v>0</v>
      </c>
      <c r="BB421" s="81">
        <v>0</v>
      </c>
      <c r="BC421" s="81">
        <v>0</v>
      </c>
      <c r="BD421" s="81">
        <v>0</v>
      </c>
      <c r="BE421" s="81" t="s">
        <v>564</v>
      </c>
      <c r="BF421" s="82"/>
      <c r="BG421" s="81">
        <v>0</v>
      </c>
      <c r="BH421" s="81">
        <v>0</v>
      </c>
      <c r="BI421" s="81">
        <v>297.51400000000001</v>
      </c>
      <c r="BJ421" s="81">
        <v>0</v>
      </c>
      <c r="BK421" s="81">
        <v>0</v>
      </c>
      <c r="BL421" s="81">
        <v>0</v>
      </c>
      <c r="BM421" s="82"/>
      <c r="BN421" s="81">
        <v>0</v>
      </c>
      <c r="BO421" s="81">
        <v>0</v>
      </c>
      <c r="BP421" s="81">
        <v>16</v>
      </c>
      <c r="BQ421" s="81">
        <v>0</v>
      </c>
      <c r="BR421" s="81">
        <v>0</v>
      </c>
      <c r="BS421" s="81">
        <v>0</v>
      </c>
      <c r="BT421"/>
      <c r="BU421" s="80">
        <v>290.017</v>
      </c>
      <c r="BV421" s="80">
        <v>0</v>
      </c>
      <c r="BW421" s="80">
        <v>0</v>
      </c>
      <c r="BX421" s="80">
        <v>0</v>
      </c>
      <c r="BY421" s="80">
        <v>0</v>
      </c>
      <c r="BZ421" s="80">
        <v>0</v>
      </c>
      <c r="CA421" s="80">
        <v>7.4969999999999999</v>
      </c>
      <c r="CB421" s="80">
        <v>0</v>
      </c>
      <c r="CC421" s="80">
        <v>0</v>
      </c>
    </row>
    <row r="422" spans="1:81">
      <c r="A422" s="80" t="s">
        <v>2140</v>
      </c>
      <c r="B422" s="80">
        <v>134</v>
      </c>
      <c r="C422" s="80">
        <v>15</v>
      </c>
      <c r="D422" s="80">
        <v>8</v>
      </c>
      <c r="E422" s="80">
        <v>2018</v>
      </c>
      <c r="F422" s="80" t="s">
        <v>93</v>
      </c>
      <c r="G422" s="80" t="s">
        <v>2125</v>
      </c>
      <c r="H422" s="80" t="s">
        <v>2126</v>
      </c>
      <c r="I422" s="177"/>
      <c r="J422" s="81">
        <v>685.57008548263002</v>
      </c>
      <c r="K422" s="81">
        <v>2.9518416410854207</v>
      </c>
      <c r="L422" s="81">
        <v>9.0449499733088636</v>
      </c>
      <c r="M422" s="81">
        <v>63.162168044594871</v>
      </c>
      <c r="N422" s="81">
        <v>71.389188865442975</v>
      </c>
      <c r="O422" s="81">
        <v>50.072318625710722</v>
      </c>
      <c r="P422" s="81">
        <v>39.720845749422956</v>
      </c>
      <c r="Q422" s="81">
        <v>3.0873453495402794</v>
      </c>
      <c r="R422" s="81">
        <v>9.1727286125063863</v>
      </c>
      <c r="S422" s="81">
        <v>6.3631427136997329</v>
      </c>
      <c r="T422" s="82"/>
      <c r="U422" s="81">
        <v>18657039</v>
      </c>
      <c r="V422" s="81">
        <v>1182</v>
      </c>
      <c r="W422" s="81">
        <v>239</v>
      </c>
      <c r="X422" s="81">
        <v>13798</v>
      </c>
      <c r="Y422" s="81">
        <v>22278</v>
      </c>
      <c r="Z422" s="81">
        <v>30511</v>
      </c>
      <c r="AA422" s="81">
        <v>8310</v>
      </c>
      <c r="AB422" s="81">
        <v>48712</v>
      </c>
      <c r="AC422" s="81">
        <v>1591435</v>
      </c>
      <c r="AD422" s="81">
        <v>6.3631427136997329</v>
      </c>
      <c r="AE422" s="82"/>
      <c r="AF422" s="81">
        <v>227713766.1273447</v>
      </c>
      <c r="AG422" s="81">
        <v>2061481.4174686661</v>
      </c>
      <c r="AH422" s="81">
        <v>1976062.0691103649</v>
      </c>
      <c r="AI422" s="81">
        <v>81490775.103425786</v>
      </c>
      <c r="AJ422" s="81">
        <v>94754017.96796602</v>
      </c>
      <c r="AK422" s="81">
        <v>0</v>
      </c>
      <c r="AL422" s="81">
        <v>0</v>
      </c>
      <c r="AM422" s="81">
        <v>6705260.9049858404</v>
      </c>
      <c r="AN422" s="81">
        <v>0</v>
      </c>
      <c r="AO422" s="81">
        <v>0</v>
      </c>
      <c r="AP422" s="82"/>
      <c r="AQ422" s="81">
        <v>1459</v>
      </c>
      <c r="AR422" s="81">
        <v>667</v>
      </c>
      <c r="AS422" s="81">
        <v>0</v>
      </c>
      <c r="AT422" s="81">
        <v>0</v>
      </c>
      <c r="AU422" s="81">
        <v>0</v>
      </c>
      <c r="AV422" s="81">
        <v>1</v>
      </c>
      <c r="AW422" s="81" t="s">
        <v>564</v>
      </c>
      <c r="AX422" s="82"/>
      <c r="AY422" s="81">
        <v>6596.945999999999</v>
      </c>
      <c r="AZ422" s="81">
        <v>45855.64</v>
      </c>
      <c r="BA422" s="81">
        <v>0</v>
      </c>
      <c r="BB422" s="81">
        <v>0</v>
      </c>
      <c r="BC422" s="81">
        <v>0</v>
      </c>
      <c r="BD422" s="81">
        <v>1999</v>
      </c>
      <c r="BE422" s="81" t="s">
        <v>564</v>
      </c>
      <c r="BF422" s="82"/>
      <c r="BG422" s="81">
        <v>0</v>
      </c>
      <c r="BH422" s="81">
        <v>0</v>
      </c>
      <c r="BI422" s="81">
        <v>284.65600000000001</v>
      </c>
      <c r="BJ422" s="81">
        <v>0</v>
      </c>
      <c r="BK422" s="81">
        <v>0</v>
      </c>
      <c r="BL422" s="81">
        <v>0</v>
      </c>
      <c r="BM422" s="82"/>
      <c r="BN422" s="81">
        <v>0</v>
      </c>
      <c r="BO422" s="81">
        <v>0</v>
      </c>
      <c r="BP422" s="81">
        <v>15</v>
      </c>
      <c r="BQ422" s="81">
        <v>0</v>
      </c>
      <c r="BR422" s="81">
        <v>0</v>
      </c>
      <c r="BS422" s="81">
        <v>0</v>
      </c>
      <c r="BT422"/>
      <c r="BU422" s="80">
        <v>277.27800000000002</v>
      </c>
      <c r="BV422" s="80">
        <v>0</v>
      </c>
      <c r="BW422" s="80">
        <v>0</v>
      </c>
      <c r="BX422" s="80">
        <v>0</v>
      </c>
      <c r="BY422" s="80">
        <v>0</v>
      </c>
      <c r="BZ422" s="80">
        <v>0</v>
      </c>
      <c r="CA422" s="80">
        <v>7.3780000000000001</v>
      </c>
      <c r="CB422" s="80">
        <v>0</v>
      </c>
      <c r="CC422" s="80">
        <v>0</v>
      </c>
    </row>
    <row r="423" spans="1:81">
      <c r="A423" s="80" t="s">
        <v>2141</v>
      </c>
      <c r="B423" s="80">
        <v>135</v>
      </c>
      <c r="C423" s="80">
        <v>16</v>
      </c>
      <c r="D423" s="80">
        <v>8</v>
      </c>
      <c r="E423" s="80">
        <v>2019</v>
      </c>
      <c r="F423" s="80" t="s">
        <v>73</v>
      </c>
      <c r="G423" s="80" t="s">
        <v>2125</v>
      </c>
      <c r="H423" s="80" t="s">
        <v>2126</v>
      </c>
      <c r="I423" s="177"/>
      <c r="J423" s="81">
        <v>643.47913045035443</v>
      </c>
      <c r="K423" s="81">
        <v>2.6295496997384471</v>
      </c>
      <c r="L423" s="81">
        <v>9.02210162846524</v>
      </c>
      <c r="M423" s="81">
        <v>57.361362226793922</v>
      </c>
      <c r="N423" s="81">
        <v>62.020786153864137</v>
      </c>
      <c r="O423" s="81">
        <v>48.451565484647446</v>
      </c>
      <c r="P423" s="81">
        <v>39.302802657463126</v>
      </c>
      <c r="Q423" s="81">
        <v>2.957270339374098</v>
      </c>
      <c r="R423" s="81">
        <v>10.512094865171532</v>
      </c>
      <c r="S423" s="81">
        <v>5.2852038500723264</v>
      </c>
      <c r="T423" s="82"/>
      <c r="U423" s="81">
        <v>17100586</v>
      </c>
      <c r="V423" s="81">
        <v>1182</v>
      </c>
      <c r="W423" s="81">
        <v>239</v>
      </c>
      <c r="X423" s="81">
        <v>13798</v>
      </c>
      <c r="Y423" s="81">
        <v>22227</v>
      </c>
      <c r="Z423" s="81">
        <v>30334</v>
      </c>
      <c r="AA423" s="81">
        <v>8161</v>
      </c>
      <c r="AB423" s="81">
        <v>47923</v>
      </c>
      <c r="AC423" s="81">
        <v>1853682</v>
      </c>
      <c r="AD423" s="81">
        <v>5.2852038500723264</v>
      </c>
      <c r="AE423" s="82"/>
      <c r="AF423" s="81">
        <v>220360282.8598457</v>
      </c>
      <c r="AG423" s="81">
        <v>2032806.479722745</v>
      </c>
      <c r="AH423" s="81">
        <v>2123774.677690411</v>
      </c>
      <c r="AI423" s="81">
        <v>80643338.943765178</v>
      </c>
      <c r="AJ423" s="81">
        <v>87165311.166773617</v>
      </c>
      <c r="AK423" s="81">
        <v>0</v>
      </c>
      <c r="AL423" s="81">
        <v>0</v>
      </c>
      <c r="AM423" s="81">
        <v>6526751.8358491519</v>
      </c>
      <c r="AN423" s="81">
        <v>0</v>
      </c>
      <c r="AO423" s="81">
        <v>0</v>
      </c>
      <c r="AP423" s="82"/>
      <c r="AQ423" s="81">
        <v>1522</v>
      </c>
      <c r="AR423" s="81">
        <v>708</v>
      </c>
      <c r="AS423" s="81">
        <v>0</v>
      </c>
      <c r="AT423" s="81">
        <v>0</v>
      </c>
      <c r="AU423" s="81">
        <v>0</v>
      </c>
      <c r="AV423" s="81">
        <v>2</v>
      </c>
      <c r="AW423" s="81" t="s">
        <v>564</v>
      </c>
      <c r="AX423" s="82"/>
      <c r="AY423" s="81">
        <v>6941.7020000000048</v>
      </c>
      <c r="AZ423" s="81">
        <v>49818.240000000013</v>
      </c>
      <c r="BA423" s="81">
        <v>0</v>
      </c>
      <c r="BB423" s="81">
        <v>0</v>
      </c>
      <c r="BC423" s="81">
        <v>0</v>
      </c>
      <c r="BD423" s="81">
        <v>11999</v>
      </c>
      <c r="BE423" s="81" t="s">
        <v>564</v>
      </c>
      <c r="BF423" s="82"/>
      <c r="BG423" s="81">
        <v>0</v>
      </c>
      <c r="BH423" s="81">
        <v>0</v>
      </c>
      <c r="BI423" s="81">
        <v>226.196</v>
      </c>
      <c r="BJ423" s="81">
        <v>0</v>
      </c>
      <c r="BK423" s="81">
        <v>0</v>
      </c>
      <c r="BL423" s="81">
        <v>0</v>
      </c>
      <c r="BM423" s="82"/>
      <c r="BN423" s="81">
        <v>0</v>
      </c>
      <c r="BO423" s="81">
        <v>0</v>
      </c>
      <c r="BP423" s="81">
        <v>14</v>
      </c>
      <c r="BQ423" s="81">
        <v>0</v>
      </c>
      <c r="BR423" s="81">
        <v>0</v>
      </c>
      <c r="BS423" s="81">
        <v>0</v>
      </c>
      <c r="BT423"/>
      <c r="BU423" s="80">
        <v>221.965</v>
      </c>
      <c r="BV423" s="80">
        <v>0</v>
      </c>
      <c r="BW423" s="80">
        <v>0</v>
      </c>
      <c r="BX423" s="80">
        <v>0</v>
      </c>
      <c r="BY423" s="80">
        <v>0</v>
      </c>
      <c r="BZ423" s="80">
        <v>0</v>
      </c>
      <c r="CA423" s="80">
        <v>4.2309999999999999</v>
      </c>
      <c r="CB423" s="80">
        <v>0</v>
      </c>
      <c r="CC423" s="80">
        <v>0</v>
      </c>
    </row>
    <row r="424" spans="1:81">
      <c r="A424" s="80" t="s">
        <v>2142</v>
      </c>
      <c r="B424" s="80">
        <v>136</v>
      </c>
      <c r="C424" s="80">
        <v>17</v>
      </c>
      <c r="D424" s="80">
        <v>8</v>
      </c>
      <c r="E424" s="80">
        <v>2020</v>
      </c>
      <c r="F424" s="80" t="s">
        <v>218</v>
      </c>
      <c r="G424" s="80" t="s">
        <v>2125</v>
      </c>
      <c r="H424" s="80" t="s">
        <v>2126</v>
      </c>
      <c r="I424" s="177"/>
      <c r="J424" s="81">
        <v>588.55972948993474</v>
      </c>
      <c r="K424" s="81">
        <v>2.4879142488519972</v>
      </c>
      <c r="L424" s="81">
        <v>24.620224166080792</v>
      </c>
      <c r="M424" s="81">
        <v>51.214430384986912</v>
      </c>
      <c r="N424" s="81">
        <v>68.483309116739093</v>
      </c>
      <c r="O424" s="81">
        <v>42.149549050150306</v>
      </c>
      <c r="P424" s="81">
        <v>37.096312462118554</v>
      </c>
      <c r="Q424" s="81">
        <v>2.7807031468216596</v>
      </c>
      <c r="R424" s="81">
        <v>10.409704395601587</v>
      </c>
      <c r="S424" s="81">
        <v>5.9798430747726323</v>
      </c>
      <c r="T424" s="82"/>
      <c r="U424" s="81">
        <v>16355906</v>
      </c>
      <c r="V424" s="81">
        <v>1079</v>
      </c>
      <c r="W424" s="81">
        <v>771</v>
      </c>
      <c r="X424" s="81">
        <v>13771</v>
      </c>
      <c r="Y424" s="81">
        <v>22106</v>
      </c>
      <c r="Z424" s="81">
        <v>30119</v>
      </c>
      <c r="AA424" s="81">
        <v>8369</v>
      </c>
      <c r="AB424" s="81">
        <v>47160</v>
      </c>
      <c r="AC424" s="81">
        <v>1845203.0000000002</v>
      </c>
      <c r="AD424" s="81">
        <v>5.9798430747726323</v>
      </c>
      <c r="AE424" s="82"/>
      <c r="AF424" s="81">
        <v>216253093.88021201</v>
      </c>
      <c r="AG424" s="81">
        <v>1827246.7355505705</v>
      </c>
      <c r="AH424" s="81">
        <v>6278417.2412429284</v>
      </c>
      <c r="AI424" s="81">
        <v>74221860.083904833</v>
      </c>
      <c r="AJ424" s="81">
        <v>102308548.47382773</v>
      </c>
      <c r="AK424" s="81"/>
      <c r="AL424" s="81"/>
      <c r="AM424" s="81">
        <v>6154903.9585282272</v>
      </c>
      <c r="AN424" s="81"/>
      <c r="AO424" s="81"/>
      <c r="AP424" s="82"/>
      <c r="AQ424" s="81">
        <v>1573</v>
      </c>
      <c r="AR424" s="81">
        <v>770</v>
      </c>
      <c r="AS424" s="81">
        <v>0</v>
      </c>
      <c r="AT424" s="81">
        <v>0</v>
      </c>
      <c r="AU424" s="81">
        <v>0</v>
      </c>
      <c r="AV424" s="81">
        <v>2</v>
      </c>
      <c r="AW424" s="81">
        <v>0</v>
      </c>
      <c r="AX424" s="82"/>
      <c r="AY424" s="81">
        <v>7239.4560000000056</v>
      </c>
      <c r="AZ424" s="81">
        <v>61302.34</v>
      </c>
      <c r="BA424" s="81">
        <v>0</v>
      </c>
      <c r="BB424" s="81">
        <v>0</v>
      </c>
      <c r="BC424" s="81">
        <v>0</v>
      </c>
      <c r="BD424" s="81">
        <v>11999</v>
      </c>
      <c r="BE424" s="81">
        <v>0</v>
      </c>
      <c r="BF424" s="82"/>
      <c r="BG424" s="81">
        <v>0</v>
      </c>
      <c r="BH424" s="81">
        <v>0</v>
      </c>
      <c r="BI424" s="81">
        <v>224.04499999999999</v>
      </c>
      <c r="BJ424" s="81">
        <v>0</v>
      </c>
      <c r="BK424" s="81">
        <v>0</v>
      </c>
      <c r="BL424" s="81">
        <v>0</v>
      </c>
      <c r="BM424" s="82"/>
      <c r="BN424" s="81">
        <v>0</v>
      </c>
      <c r="BO424" s="81">
        <v>0</v>
      </c>
      <c r="BP424" s="81">
        <v>14</v>
      </c>
      <c r="BQ424" s="81">
        <v>0</v>
      </c>
      <c r="BR424" s="81">
        <v>0</v>
      </c>
      <c r="BS424" s="81">
        <v>0</v>
      </c>
      <c r="BT424"/>
      <c r="BU424" s="80">
        <v>224.04499999999999</v>
      </c>
      <c r="BV424" s="80">
        <v>0</v>
      </c>
      <c r="BW424" s="80">
        <v>0</v>
      </c>
      <c r="BX424" s="80">
        <v>0</v>
      </c>
      <c r="BY424" s="80">
        <v>0</v>
      </c>
      <c r="BZ424" s="80">
        <v>0</v>
      </c>
      <c r="CA424" s="80">
        <v>0</v>
      </c>
      <c r="CB424" s="80">
        <v>0</v>
      </c>
      <c r="CC424" s="80">
        <v>0</v>
      </c>
    </row>
    <row r="425" spans="1:81">
      <c r="A425" s="80" t="s">
        <v>2143</v>
      </c>
      <c r="B425" s="80">
        <v>136</v>
      </c>
      <c r="C425" s="80">
        <v>18</v>
      </c>
      <c r="D425" s="80">
        <v>8</v>
      </c>
      <c r="E425" s="80">
        <v>2021</v>
      </c>
      <c r="F425" s="80" t="s">
        <v>75</v>
      </c>
      <c r="G425" s="174" t="s">
        <v>2125</v>
      </c>
      <c r="H425" s="80" t="s">
        <v>2126</v>
      </c>
      <c r="I425" s="177"/>
      <c r="J425" s="81">
        <v>634.43537911035867</v>
      </c>
      <c r="K425" s="81">
        <v>2.7437453560593852</v>
      </c>
      <c r="L425" s="81">
        <v>21.873021144778765</v>
      </c>
      <c r="M425" s="81">
        <v>57.789455426164551</v>
      </c>
      <c r="N425" s="81">
        <v>65.405489866251074</v>
      </c>
      <c r="O425" s="81">
        <v>40.564727063496328</v>
      </c>
      <c r="P425" s="81">
        <v>38.603164206752766</v>
      </c>
      <c r="Q425" s="81">
        <v>2.7609668479924068</v>
      </c>
      <c r="R425" s="81">
        <v>11.191968387531404</v>
      </c>
      <c r="S425" s="81">
        <v>4.7301456835971143</v>
      </c>
      <c r="T425" s="82"/>
      <c r="U425" s="81">
        <v>19320062</v>
      </c>
      <c r="V425" s="81">
        <v>1079</v>
      </c>
      <c r="W425" s="81">
        <v>771</v>
      </c>
      <c r="X425" s="81">
        <v>13771</v>
      </c>
      <c r="Y425" s="81">
        <v>21982</v>
      </c>
      <c r="Z425" s="81">
        <v>29847</v>
      </c>
      <c r="AA425" s="81">
        <v>8493</v>
      </c>
      <c r="AB425" s="81">
        <v>46270</v>
      </c>
      <c r="AC425" s="81">
        <v>1922888.9999999995</v>
      </c>
      <c r="AD425" s="81">
        <v>4.7301456835971143</v>
      </c>
      <c r="AE425" s="82"/>
      <c r="AF425" s="81">
        <v>224786453.63187355</v>
      </c>
      <c r="AG425" s="81">
        <v>1953543.7518505857</v>
      </c>
      <c r="AH425" s="81">
        <v>5518949.9297075737</v>
      </c>
      <c r="AI425" s="81">
        <v>85017603.139160022</v>
      </c>
      <c r="AJ425" s="81">
        <v>96201052.699854404</v>
      </c>
      <c r="AK425" s="81">
        <v>0</v>
      </c>
      <c r="AL425" s="81">
        <v>0</v>
      </c>
      <c r="AM425" s="81">
        <v>6073580.0888670413</v>
      </c>
      <c r="AN425" s="81">
        <v>0</v>
      </c>
      <c r="AO425" s="81">
        <v>0</v>
      </c>
      <c r="AP425" s="82"/>
      <c r="AQ425" s="81">
        <v>1642</v>
      </c>
      <c r="AR425" s="81">
        <v>827</v>
      </c>
      <c r="AS425" s="81">
        <v>0</v>
      </c>
      <c r="AT425" s="81">
        <v>0</v>
      </c>
      <c r="AU425" s="81">
        <v>0</v>
      </c>
      <c r="AV425" s="81">
        <v>2</v>
      </c>
      <c r="AW425" s="81"/>
      <c r="AX425" s="82"/>
      <c r="AY425" s="81">
        <v>7644.1640000000043</v>
      </c>
      <c r="AZ425" s="81">
        <v>65987.740000000005</v>
      </c>
      <c r="BA425" s="81">
        <v>0</v>
      </c>
      <c r="BB425" s="81">
        <v>0</v>
      </c>
      <c r="BC425" s="81">
        <v>0</v>
      </c>
      <c r="BD425" s="81">
        <v>11999</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2144</v>
      </c>
      <c r="B426" s="80">
        <v>136</v>
      </c>
      <c r="C426" s="80">
        <v>19</v>
      </c>
      <c r="D426" s="80">
        <v>8</v>
      </c>
      <c r="E426" s="80">
        <v>2022</v>
      </c>
      <c r="F426" s="80" t="s">
        <v>568</v>
      </c>
      <c r="G426" s="174" t="s">
        <v>2125</v>
      </c>
      <c r="H426" s="80" t="s">
        <v>2126</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1713</v>
      </c>
      <c r="AR426" s="81">
        <v>866</v>
      </c>
      <c r="AS426" s="81">
        <v>0</v>
      </c>
      <c r="AT426" s="81">
        <v>0</v>
      </c>
      <c r="AU426" s="81">
        <v>0</v>
      </c>
      <c r="AV426" s="81">
        <v>2</v>
      </c>
      <c r="AW426" s="81"/>
      <c r="AX426" s="82"/>
      <c r="AY426" s="81">
        <v>8112.7859999999982</v>
      </c>
      <c r="AZ426" s="81">
        <v>68448.34</v>
      </c>
      <c r="BA426" s="81">
        <v>0</v>
      </c>
      <c r="BB426" s="81">
        <v>0</v>
      </c>
      <c r="BC426" s="81">
        <v>0</v>
      </c>
      <c r="BD426" s="81">
        <v>11999</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2145</v>
      </c>
      <c r="B427" s="80">
        <v>307</v>
      </c>
      <c r="C427" s="80">
        <v>1</v>
      </c>
      <c r="D427" s="80">
        <v>19</v>
      </c>
      <c r="E427" s="80">
        <v>1990</v>
      </c>
      <c r="F427" s="80" t="s">
        <v>562</v>
      </c>
      <c r="G427" s="80" t="s">
        <v>2146</v>
      </c>
      <c r="H427" s="80" t="s">
        <v>2147</v>
      </c>
      <c r="I427" s="177"/>
      <c r="J427" s="81">
        <v>508.39629400392539</v>
      </c>
      <c r="K427" s="81">
        <v>4.708485804519503</v>
      </c>
      <c r="L427" s="81">
        <v>1.6259944618294302</v>
      </c>
      <c r="M427" s="81">
        <v>32.732609191993369</v>
      </c>
      <c r="N427" s="81">
        <v>34.735891531741778</v>
      </c>
      <c r="O427" s="81">
        <v>34.730352230060781</v>
      </c>
      <c r="P427" s="81">
        <v>37.85247152712364</v>
      </c>
      <c r="Q427" s="81">
        <v>3.1491192691178198</v>
      </c>
      <c r="R427" s="81">
        <v>26.556629334884324</v>
      </c>
      <c r="S427" s="81">
        <v>3.974278496547667</v>
      </c>
      <c r="T427" s="82"/>
      <c r="U427" s="81">
        <v>21332865</v>
      </c>
      <c r="V427" s="81">
        <v>2085</v>
      </c>
      <c r="W427" s="81">
        <v>17</v>
      </c>
      <c r="X427" s="81">
        <v>12188</v>
      </c>
      <c r="Y427" s="81">
        <v>14951</v>
      </c>
      <c r="Z427" s="81">
        <v>14285</v>
      </c>
      <c r="AA427" s="81">
        <v>9191</v>
      </c>
      <c r="AB427" s="81">
        <v>51131</v>
      </c>
      <c r="AC427" s="81">
        <v>4599656</v>
      </c>
      <c r="AD427" s="81">
        <v>3.974278496547667</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2148</v>
      </c>
      <c r="B428" s="80">
        <v>308</v>
      </c>
      <c r="C428" s="80">
        <v>2</v>
      </c>
      <c r="D428" s="80">
        <v>19</v>
      </c>
      <c r="E428" s="80">
        <v>2005</v>
      </c>
      <c r="F428" s="80" t="s">
        <v>565</v>
      </c>
      <c r="G428" s="80" t="s">
        <v>2146</v>
      </c>
      <c r="H428" s="80" t="s">
        <v>2147</v>
      </c>
      <c r="I428" s="177"/>
      <c r="J428" s="81">
        <v>509.85815086965135</v>
      </c>
      <c r="K428" s="81">
        <v>3.3924255171731823</v>
      </c>
      <c r="L428" s="81">
        <v>20.567112103840952</v>
      </c>
      <c r="M428" s="81">
        <v>52.888378938367801</v>
      </c>
      <c r="N428" s="81">
        <v>51.397370521472382</v>
      </c>
      <c r="O428" s="81">
        <v>53.547936363771782</v>
      </c>
      <c r="P428" s="81">
        <v>34.858695437693221</v>
      </c>
      <c r="Q428" s="81">
        <v>3.0745868186065017</v>
      </c>
      <c r="R428" s="81">
        <v>41.055154556570244</v>
      </c>
      <c r="S428" s="81">
        <v>7.0928793935999996</v>
      </c>
      <c r="T428" s="82"/>
      <c r="U428" s="81">
        <v>22609285</v>
      </c>
      <c r="V428" s="81">
        <v>1655</v>
      </c>
      <c r="W428" s="81">
        <v>184</v>
      </c>
      <c r="X428" s="81">
        <v>10756</v>
      </c>
      <c r="Y428" s="81">
        <v>19132</v>
      </c>
      <c r="Z428" s="81">
        <v>25487</v>
      </c>
      <c r="AA428" s="81">
        <v>6932</v>
      </c>
      <c r="AB428" s="81">
        <v>52187</v>
      </c>
      <c r="AC428" s="81">
        <v>7259754</v>
      </c>
      <c r="AD428" s="81">
        <v>7.0928793935999996</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2149</v>
      </c>
      <c r="B429" s="80">
        <v>309</v>
      </c>
      <c r="C429" s="80">
        <v>3</v>
      </c>
      <c r="D429" s="80">
        <v>19</v>
      </c>
      <c r="E429" s="80">
        <v>2006</v>
      </c>
      <c r="F429" s="80" t="s">
        <v>566</v>
      </c>
      <c r="G429" s="80" t="s">
        <v>2146</v>
      </c>
      <c r="H429" s="80" t="s">
        <v>2147</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2150</v>
      </c>
      <c r="B430" s="80">
        <v>310</v>
      </c>
      <c r="C430" s="80">
        <v>4</v>
      </c>
      <c r="D430" s="80">
        <v>19</v>
      </c>
      <c r="E430" s="80">
        <v>2007</v>
      </c>
      <c r="F430" s="80" t="s">
        <v>567</v>
      </c>
      <c r="G430" s="80" t="s">
        <v>2146</v>
      </c>
      <c r="H430" s="80" t="s">
        <v>2147</v>
      </c>
      <c r="I430" s="177"/>
      <c r="J430" s="81">
        <v>593.90760149097673</v>
      </c>
      <c r="K430" s="81">
        <v>3.7656137241523289</v>
      </c>
      <c r="L430" s="81">
        <v>15.550478457252776</v>
      </c>
      <c r="M430" s="81">
        <v>50.908374349278205</v>
      </c>
      <c r="N430" s="81">
        <v>55.524443981896034</v>
      </c>
      <c r="O430" s="81">
        <v>52.252335578670738</v>
      </c>
      <c r="P430" s="81">
        <v>34.172707438315058</v>
      </c>
      <c r="Q430" s="81">
        <v>3.2123651323273146</v>
      </c>
      <c r="R430" s="81">
        <v>38.167906567253851</v>
      </c>
      <c r="S430" s="81">
        <v>5.6127567123200004</v>
      </c>
      <c r="T430" s="82"/>
      <c r="U430" s="81">
        <v>28122557</v>
      </c>
      <c r="V430" s="81">
        <v>1385</v>
      </c>
      <c r="W430" s="81">
        <v>183</v>
      </c>
      <c r="X430" s="81">
        <v>13231</v>
      </c>
      <c r="Y430" s="81">
        <v>19451</v>
      </c>
      <c r="Z430" s="81">
        <v>25854</v>
      </c>
      <c r="AA430" s="81">
        <v>6692</v>
      </c>
      <c r="AB430" s="81">
        <v>51642</v>
      </c>
      <c r="AC430" s="81">
        <v>6942856</v>
      </c>
      <c r="AD430" s="81">
        <v>5.6127567123200004</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2151</v>
      </c>
      <c r="B431" s="80">
        <v>311</v>
      </c>
      <c r="C431" s="80">
        <v>5</v>
      </c>
      <c r="D431" s="80">
        <v>19</v>
      </c>
      <c r="E431" s="80">
        <v>2008</v>
      </c>
      <c r="F431" s="80" t="s">
        <v>84</v>
      </c>
      <c r="G431" s="80" t="s">
        <v>2146</v>
      </c>
      <c r="H431" s="80" t="s">
        <v>2147</v>
      </c>
      <c r="I431" s="177"/>
      <c r="J431" s="81">
        <v>502.43923050996534</v>
      </c>
      <c r="K431" s="81">
        <v>2.9543783868273348</v>
      </c>
      <c r="L431" s="81">
        <v>14.028720109212951</v>
      </c>
      <c r="M431" s="81">
        <v>55.749562526833117</v>
      </c>
      <c r="N431" s="81">
        <v>50.064920274711852</v>
      </c>
      <c r="O431" s="81">
        <v>50.921826944288483</v>
      </c>
      <c r="P431" s="81">
        <v>32.425034178199255</v>
      </c>
      <c r="Q431" s="81">
        <v>3.1532109190395063</v>
      </c>
      <c r="R431" s="81">
        <v>38.759641588544326</v>
      </c>
      <c r="S431" s="81">
        <v>5.6187219500800003</v>
      </c>
      <c r="T431" s="82"/>
      <c r="U431" s="81">
        <v>26838202</v>
      </c>
      <c r="V431" s="81">
        <v>1385</v>
      </c>
      <c r="W431" s="81">
        <v>183</v>
      </c>
      <c r="X431" s="81">
        <v>13231</v>
      </c>
      <c r="Y431" s="81">
        <v>19585</v>
      </c>
      <c r="Z431" s="81">
        <v>26080</v>
      </c>
      <c r="AA431" s="81">
        <v>6357</v>
      </c>
      <c r="AB431" s="81">
        <v>51524</v>
      </c>
      <c r="AC431" s="81">
        <v>7321163</v>
      </c>
      <c r="AD431" s="81">
        <v>5.6187219500800003</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2152</v>
      </c>
      <c r="B432" s="80">
        <v>312</v>
      </c>
      <c r="C432" s="80">
        <v>6</v>
      </c>
      <c r="D432" s="80">
        <v>19</v>
      </c>
      <c r="E432" s="80">
        <v>2009</v>
      </c>
      <c r="F432" s="80" t="s">
        <v>85</v>
      </c>
      <c r="G432" s="80" t="s">
        <v>2146</v>
      </c>
      <c r="H432" s="80" t="s">
        <v>2147</v>
      </c>
      <c r="I432" s="177"/>
      <c r="J432" s="81">
        <v>530.31495654707965</v>
      </c>
      <c r="K432" s="81">
        <v>2.0632869334825581</v>
      </c>
      <c r="L432" s="81">
        <v>14.078875340953639</v>
      </c>
      <c r="M432" s="81">
        <v>51.265593016658862</v>
      </c>
      <c r="N432" s="81">
        <v>43.960985845937032</v>
      </c>
      <c r="O432" s="81">
        <v>51.884733457385622</v>
      </c>
      <c r="P432" s="81">
        <v>30.724937335895564</v>
      </c>
      <c r="Q432" s="81">
        <v>2.9833529904174076</v>
      </c>
      <c r="R432" s="81">
        <v>34.375356293087052</v>
      </c>
      <c r="S432" s="81">
        <v>4.6962276807200007</v>
      </c>
      <c r="T432" s="82"/>
      <c r="U432" s="81">
        <v>25036118</v>
      </c>
      <c r="V432" s="81">
        <v>1321</v>
      </c>
      <c r="W432" s="81">
        <v>220</v>
      </c>
      <c r="X432" s="81">
        <v>15014</v>
      </c>
      <c r="Y432" s="81">
        <v>19669</v>
      </c>
      <c r="Z432" s="81">
        <v>26229</v>
      </c>
      <c r="AA432" s="81">
        <v>6184</v>
      </c>
      <c r="AB432" s="81">
        <v>51174</v>
      </c>
      <c r="AC432" s="81">
        <v>6334473</v>
      </c>
      <c r="AD432" s="81">
        <v>4.6962276807200007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2851.2730000000001</v>
      </c>
      <c r="BJ432" s="81">
        <v>103</v>
      </c>
      <c r="BK432" s="81">
        <v>6.99</v>
      </c>
      <c r="BL432" s="81">
        <v>0</v>
      </c>
      <c r="BM432" s="82"/>
      <c r="BN432" s="81">
        <v>0</v>
      </c>
      <c r="BO432" s="81">
        <v>0</v>
      </c>
      <c r="BP432" s="81">
        <v>16</v>
      </c>
      <c r="BQ432" s="81">
        <v>1</v>
      </c>
      <c r="BR432" s="81">
        <v>2</v>
      </c>
      <c r="BS432" s="81">
        <v>0</v>
      </c>
      <c r="BT432"/>
      <c r="BU432" s="80"/>
      <c r="BV432" s="80"/>
      <c r="BW432" s="80"/>
      <c r="BX432" s="80"/>
      <c r="BY432" s="80"/>
      <c r="BZ432" s="80"/>
      <c r="CA432" s="80"/>
      <c r="CB432" s="80"/>
      <c r="CC432" s="80"/>
    </row>
    <row r="433" spans="1:81">
      <c r="A433" s="80" t="s">
        <v>2153</v>
      </c>
      <c r="B433" s="80">
        <v>313</v>
      </c>
      <c r="C433" s="80">
        <v>7</v>
      </c>
      <c r="D433" s="80">
        <v>19</v>
      </c>
      <c r="E433" s="80">
        <v>2010</v>
      </c>
      <c r="F433" s="80" t="s">
        <v>86</v>
      </c>
      <c r="G433" s="80" t="s">
        <v>2146</v>
      </c>
      <c r="H433" s="80" t="s">
        <v>2147</v>
      </c>
      <c r="I433" s="177"/>
      <c r="J433" s="81">
        <v>521.17676783101797</v>
      </c>
      <c r="K433" s="81">
        <v>2.8916393055265739</v>
      </c>
      <c r="L433" s="81">
        <v>13.09552406121394</v>
      </c>
      <c r="M433" s="81">
        <v>56.300605548761901</v>
      </c>
      <c r="N433" s="81">
        <v>47.993896034714574</v>
      </c>
      <c r="O433" s="81">
        <v>51.993262639594178</v>
      </c>
      <c r="P433" s="81">
        <v>30.518241327795057</v>
      </c>
      <c r="Q433" s="81">
        <v>3.0998020476530463</v>
      </c>
      <c r="R433" s="81">
        <v>38.751443473303205</v>
      </c>
      <c r="S433" s="81">
        <v>6.8358048428800009</v>
      </c>
      <c r="T433" s="82"/>
      <c r="U433" s="81">
        <v>24017823</v>
      </c>
      <c r="V433" s="81">
        <v>1321</v>
      </c>
      <c r="W433" s="81">
        <v>220</v>
      </c>
      <c r="X433" s="81">
        <v>15014</v>
      </c>
      <c r="Y433" s="81">
        <v>19813</v>
      </c>
      <c r="Z433" s="81">
        <v>26406</v>
      </c>
      <c r="AA433" s="81">
        <v>5989</v>
      </c>
      <c r="AB433" s="81">
        <v>50949</v>
      </c>
      <c r="AC433" s="81">
        <v>6767109</v>
      </c>
      <c r="AD433" s="81">
        <v>6.8358048428800009</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3021.13</v>
      </c>
      <c r="BJ433" s="81">
        <v>85</v>
      </c>
      <c r="BK433" s="81">
        <v>6.4379999999999997</v>
      </c>
      <c r="BL433" s="81">
        <v>0</v>
      </c>
      <c r="BM433" s="82"/>
      <c r="BN433" s="81">
        <v>0</v>
      </c>
      <c r="BO433" s="81">
        <v>0</v>
      </c>
      <c r="BP433" s="81">
        <v>16</v>
      </c>
      <c r="BQ433" s="81">
        <v>1</v>
      </c>
      <c r="BR433" s="81">
        <v>2</v>
      </c>
      <c r="BS433" s="81">
        <v>0</v>
      </c>
      <c r="BT433"/>
      <c r="BU433" s="80">
        <v>1271.1990000000001</v>
      </c>
      <c r="BV433" s="80">
        <v>1408.385</v>
      </c>
      <c r="BW433" s="80">
        <v>427.65800000000002</v>
      </c>
      <c r="BX433" s="80">
        <v>1.9770000000000001</v>
      </c>
      <c r="BY433" s="80">
        <v>3.3490000000000002</v>
      </c>
      <c r="BZ433" s="80">
        <v>0</v>
      </c>
      <c r="CA433" s="80">
        <v>0</v>
      </c>
      <c r="CB433" s="80">
        <v>0</v>
      </c>
      <c r="CC433" s="80">
        <v>0</v>
      </c>
    </row>
    <row r="434" spans="1:81">
      <c r="A434" s="80" t="s">
        <v>2154</v>
      </c>
      <c r="B434" s="80">
        <v>314</v>
      </c>
      <c r="C434" s="80">
        <v>8</v>
      </c>
      <c r="D434" s="80">
        <v>19</v>
      </c>
      <c r="E434" s="80">
        <v>2011</v>
      </c>
      <c r="F434" s="80" t="s">
        <v>87</v>
      </c>
      <c r="G434" s="80" t="s">
        <v>2146</v>
      </c>
      <c r="H434" s="80" t="s">
        <v>2147</v>
      </c>
      <c r="I434" s="177"/>
      <c r="J434" s="81">
        <v>514.37880830691961</v>
      </c>
      <c r="K434" s="81">
        <v>3.045554838859077</v>
      </c>
      <c r="L434" s="81">
        <v>9.9727050661605379</v>
      </c>
      <c r="M434" s="81">
        <v>70.605325739756083</v>
      </c>
      <c r="N434" s="81">
        <v>58.172839611912117</v>
      </c>
      <c r="O434" s="81">
        <v>51.408050986535237</v>
      </c>
      <c r="P434" s="81">
        <v>29.166208407613265</v>
      </c>
      <c r="Q434" s="81">
        <v>3.5453383344398475</v>
      </c>
      <c r="R434" s="81">
        <v>42.107356002192098</v>
      </c>
      <c r="S434" s="81">
        <v>5.3610584576000004</v>
      </c>
      <c r="T434" s="82"/>
      <c r="U434" s="81">
        <v>23097877</v>
      </c>
      <c r="V434" s="81">
        <v>1321</v>
      </c>
      <c r="W434" s="81">
        <v>220</v>
      </c>
      <c r="X434" s="81">
        <v>15014</v>
      </c>
      <c r="Y434" s="81">
        <v>19862</v>
      </c>
      <c r="Z434" s="81">
        <v>26676</v>
      </c>
      <c r="AA434" s="81">
        <v>5894</v>
      </c>
      <c r="AB434" s="81">
        <v>50519</v>
      </c>
      <c r="AC434" s="81">
        <v>7340986</v>
      </c>
      <c r="AD434" s="81">
        <v>5.3610584576000004</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3072.174</v>
      </c>
      <c r="BJ434" s="81">
        <v>193</v>
      </c>
      <c r="BK434" s="81">
        <v>6.1890000000000001</v>
      </c>
      <c r="BL434" s="81">
        <v>0</v>
      </c>
      <c r="BM434" s="82"/>
      <c r="BN434" s="81">
        <v>0</v>
      </c>
      <c r="BO434" s="81">
        <v>0</v>
      </c>
      <c r="BP434" s="81">
        <v>18</v>
      </c>
      <c r="BQ434" s="81">
        <v>1</v>
      </c>
      <c r="BR434" s="81">
        <v>2</v>
      </c>
      <c r="BS434" s="81">
        <v>0</v>
      </c>
      <c r="BT434"/>
      <c r="BU434" s="80">
        <v>1448.5160000000001</v>
      </c>
      <c r="BV434" s="80">
        <v>1443.9749999999999</v>
      </c>
      <c r="BW434" s="80">
        <v>373.64400000000001</v>
      </c>
      <c r="BX434" s="80">
        <v>1.794</v>
      </c>
      <c r="BY434" s="80">
        <v>3.4340000000000002</v>
      </c>
      <c r="BZ434" s="80">
        <v>0</v>
      </c>
      <c r="CA434" s="80">
        <v>0</v>
      </c>
      <c r="CB434" s="80">
        <v>0</v>
      </c>
      <c r="CC434" s="80">
        <v>0</v>
      </c>
    </row>
    <row r="435" spans="1:81">
      <c r="A435" s="80" t="s">
        <v>2155</v>
      </c>
      <c r="B435" s="80">
        <v>315</v>
      </c>
      <c r="C435" s="80">
        <v>9</v>
      </c>
      <c r="D435" s="80">
        <v>19</v>
      </c>
      <c r="E435" s="80">
        <v>2012</v>
      </c>
      <c r="F435" s="80" t="s">
        <v>88</v>
      </c>
      <c r="G435" s="80" t="s">
        <v>2146</v>
      </c>
      <c r="H435" s="80" t="s">
        <v>2147</v>
      </c>
      <c r="I435" s="177"/>
      <c r="J435" s="81">
        <v>572.73370316845478</v>
      </c>
      <c r="K435" s="81">
        <v>2.8704765696570749</v>
      </c>
      <c r="L435" s="81">
        <v>9.7807178517788849</v>
      </c>
      <c r="M435" s="81">
        <v>75.05539327451288</v>
      </c>
      <c r="N435" s="81">
        <v>59.038293594897382</v>
      </c>
      <c r="O435" s="81">
        <v>51.512093176892826</v>
      </c>
      <c r="P435" s="81">
        <v>28.953930652817633</v>
      </c>
      <c r="Q435" s="81">
        <v>3.8513916305981573</v>
      </c>
      <c r="R435" s="81">
        <v>39.735476745258438</v>
      </c>
      <c r="S435" s="81">
        <v>6.0785493430199988</v>
      </c>
      <c r="T435" s="82"/>
      <c r="U435" s="81">
        <v>25145806</v>
      </c>
      <c r="V435" s="81">
        <v>1321</v>
      </c>
      <c r="W435" s="81">
        <v>220</v>
      </c>
      <c r="X435" s="81">
        <v>15014</v>
      </c>
      <c r="Y435" s="81">
        <v>20083</v>
      </c>
      <c r="Z435" s="81">
        <v>26942</v>
      </c>
      <c r="AA435" s="81">
        <v>5818</v>
      </c>
      <c r="AB435" s="81">
        <v>50512</v>
      </c>
      <c r="AC435" s="81">
        <v>6748046</v>
      </c>
      <c r="AD435" s="81">
        <v>6.0785493430199988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3181.098</v>
      </c>
      <c r="BJ435" s="81">
        <v>210</v>
      </c>
      <c r="BK435" s="81">
        <v>7.625</v>
      </c>
      <c r="BL435" s="81">
        <v>0</v>
      </c>
      <c r="BM435" s="82"/>
      <c r="BN435" s="81">
        <v>0</v>
      </c>
      <c r="BO435" s="81">
        <v>0</v>
      </c>
      <c r="BP435" s="81">
        <v>18</v>
      </c>
      <c r="BQ435" s="81">
        <v>1</v>
      </c>
      <c r="BR435" s="81">
        <v>2</v>
      </c>
      <c r="BS435" s="81">
        <v>0</v>
      </c>
      <c r="BT435"/>
      <c r="BU435" s="80">
        <v>1528.336</v>
      </c>
      <c r="BV435" s="80">
        <v>1501.269</v>
      </c>
      <c r="BW435" s="80">
        <v>365.81099999999998</v>
      </c>
      <c r="BX435" s="80">
        <v>0</v>
      </c>
      <c r="BY435" s="80">
        <v>3.3069999999999999</v>
      </c>
      <c r="BZ435" s="80">
        <v>0</v>
      </c>
      <c r="CA435" s="80">
        <v>0</v>
      </c>
      <c r="CB435" s="80">
        <v>0</v>
      </c>
      <c r="CC435" s="80">
        <v>0</v>
      </c>
    </row>
    <row r="436" spans="1:81">
      <c r="A436" s="80" t="s">
        <v>2156</v>
      </c>
      <c r="B436" s="80">
        <v>316</v>
      </c>
      <c r="C436" s="80">
        <v>10</v>
      </c>
      <c r="D436" s="80">
        <v>19</v>
      </c>
      <c r="E436" s="80">
        <v>2013</v>
      </c>
      <c r="F436" s="80" t="s">
        <v>89</v>
      </c>
      <c r="G436" s="80" t="s">
        <v>2146</v>
      </c>
      <c r="H436" s="80" t="s">
        <v>2147</v>
      </c>
      <c r="I436" s="177"/>
      <c r="J436" s="81">
        <v>617.15137128627896</v>
      </c>
      <c r="K436" s="81">
        <v>2.4563126340111765</v>
      </c>
      <c r="L436" s="81">
        <v>9.7690607511315211</v>
      </c>
      <c r="M436" s="81">
        <v>73.36483007672571</v>
      </c>
      <c r="N436" s="81">
        <v>64.131092986127484</v>
      </c>
      <c r="O436" s="81">
        <v>49.709464813353733</v>
      </c>
      <c r="P436" s="81">
        <v>28.378661123756888</v>
      </c>
      <c r="Q436" s="81">
        <v>3.8908629337995952</v>
      </c>
      <c r="R436" s="81">
        <v>42.381982868780447</v>
      </c>
      <c r="S436" s="81">
        <v>6.6319195235999997</v>
      </c>
      <c r="T436" s="82"/>
      <c r="U436" s="81">
        <v>25235444</v>
      </c>
      <c r="V436" s="81">
        <v>1321</v>
      </c>
      <c r="W436" s="81">
        <v>220</v>
      </c>
      <c r="X436" s="81">
        <v>15014</v>
      </c>
      <c r="Y436" s="81">
        <v>20191</v>
      </c>
      <c r="Z436" s="81">
        <v>27160</v>
      </c>
      <c r="AA436" s="81">
        <v>5681</v>
      </c>
      <c r="AB436" s="81">
        <v>50298</v>
      </c>
      <c r="AC436" s="81">
        <v>7025738</v>
      </c>
      <c r="AD436" s="81">
        <v>6.6319195235999997</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3227.7130000000002</v>
      </c>
      <c r="BJ436" s="81">
        <v>213</v>
      </c>
      <c r="BK436" s="81">
        <v>2.6659999999999999</v>
      </c>
      <c r="BL436" s="81">
        <v>0</v>
      </c>
      <c r="BM436" s="82"/>
      <c r="BN436" s="81">
        <v>0</v>
      </c>
      <c r="BO436" s="81">
        <v>0</v>
      </c>
      <c r="BP436" s="81">
        <v>19</v>
      </c>
      <c r="BQ436" s="81">
        <v>1</v>
      </c>
      <c r="BR436" s="81">
        <v>1</v>
      </c>
      <c r="BS436" s="81">
        <v>0</v>
      </c>
      <c r="BT436"/>
      <c r="BU436" s="80">
        <v>1533.241</v>
      </c>
      <c r="BV436" s="80">
        <v>1513.328</v>
      </c>
      <c r="BW436" s="80">
        <v>393.31799999999998</v>
      </c>
      <c r="BX436" s="80">
        <v>0</v>
      </c>
      <c r="BY436" s="80">
        <v>3.492</v>
      </c>
      <c r="BZ436" s="80">
        <v>0</v>
      </c>
      <c r="CA436" s="80">
        <v>0</v>
      </c>
      <c r="CB436" s="80">
        <v>0</v>
      </c>
      <c r="CC436" s="80">
        <v>0</v>
      </c>
    </row>
    <row r="437" spans="1:81">
      <c r="A437" s="80" t="s">
        <v>2157</v>
      </c>
      <c r="B437" s="80">
        <v>317</v>
      </c>
      <c r="C437" s="80">
        <v>11</v>
      </c>
      <c r="D437" s="80">
        <v>19</v>
      </c>
      <c r="E437" s="80">
        <v>2014</v>
      </c>
      <c r="F437" s="80" t="s">
        <v>90</v>
      </c>
      <c r="G437" s="80" t="s">
        <v>2146</v>
      </c>
      <c r="H437" s="80" t="s">
        <v>2147</v>
      </c>
      <c r="I437" s="177"/>
      <c r="J437" s="81">
        <v>601.81256949554586</v>
      </c>
      <c r="K437" s="81">
        <v>2.3984190142069117</v>
      </c>
      <c r="L437" s="81">
        <v>11.611785989565318</v>
      </c>
      <c r="M437" s="81">
        <v>74.82761205482177</v>
      </c>
      <c r="N437" s="81">
        <v>57.631466988534612</v>
      </c>
      <c r="O437" s="81">
        <v>47.516014570736246</v>
      </c>
      <c r="P437" s="81">
        <v>28.104467968671784</v>
      </c>
      <c r="Q437" s="81">
        <v>3.7068334823599334</v>
      </c>
      <c r="R437" s="81">
        <v>42.789861866346527</v>
      </c>
      <c r="S437" s="81">
        <v>5.9261588422400004</v>
      </c>
      <c r="T437" s="82"/>
      <c r="U437" s="81">
        <v>26587288</v>
      </c>
      <c r="V437" s="81">
        <v>1054</v>
      </c>
      <c r="W437" s="81">
        <v>252</v>
      </c>
      <c r="X437" s="81">
        <v>14203</v>
      </c>
      <c r="Y437" s="81">
        <v>20284</v>
      </c>
      <c r="Z437" s="81">
        <v>27343</v>
      </c>
      <c r="AA437" s="81">
        <v>5597</v>
      </c>
      <c r="AB437" s="81">
        <v>49944</v>
      </c>
      <c r="AC437" s="81">
        <v>7115657</v>
      </c>
      <c r="AD437" s="81">
        <v>5.9261588422400004</v>
      </c>
      <c r="AE437" s="82"/>
      <c r="AF437" s="81">
        <v>238369565.31200153</v>
      </c>
      <c r="AG437" s="81">
        <v>2046270.7874496197</v>
      </c>
      <c r="AH437" s="81">
        <v>2511140.0828599725</v>
      </c>
      <c r="AI437" s="81">
        <v>100280293.69589603</v>
      </c>
      <c r="AJ437" s="81">
        <v>79606476.389100775</v>
      </c>
      <c r="AK437" s="81">
        <v>0</v>
      </c>
      <c r="AL437" s="81">
        <v>0</v>
      </c>
      <c r="AM437" s="81">
        <v>6856564.8760716608</v>
      </c>
      <c r="AN437" s="81">
        <v>0</v>
      </c>
      <c r="AO437" s="81">
        <v>0</v>
      </c>
      <c r="AP437" s="82"/>
      <c r="AQ437" s="81">
        <v>1142</v>
      </c>
      <c r="AR437" s="81">
        <v>273</v>
      </c>
      <c r="AS437" s="81">
        <v>0</v>
      </c>
      <c r="AT437" s="81">
        <v>0</v>
      </c>
      <c r="AU437" s="81">
        <v>0</v>
      </c>
      <c r="AV437" s="81">
        <v>1</v>
      </c>
      <c r="AW437" s="81" t="s">
        <v>564</v>
      </c>
      <c r="AX437" s="82"/>
      <c r="AY437" s="81">
        <v>4559.6659999999993</v>
      </c>
      <c r="AZ437" s="81">
        <v>31600</v>
      </c>
      <c r="BA437" s="81">
        <v>0</v>
      </c>
      <c r="BB437" s="81">
        <v>0</v>
      </c>
      <c r="BC437" s="81">
        <v>0</v>
      </c>
      <c r="BD437" s="81">
        <v>410</v>
      </c>
      <c r="BE437" s="81" t="s">
        <v>564</v>
      </c>
      <c r="BF437" s="82"/>
      <c r="BG437" s="81">
        <v>0</v>
      </c>
      <c r="BH437" s="81">
        <v>0</v>
      </c>
      <c r="BI437" s="81">
        <v>3272.326</v>
      </c>
      <c r="BJ437" s="81">
        <v>199</v>
      </c>
      <c r="BK437" s="81">
        <v>2.6469999999999998</v>
      </c>
      <c r="BL437" s="81">
        <v>0</v>
      </c>
      <c r="BM437" s="82"/>
      <c r="BN437" s="81">
        <v>0</v>
      </c>
      <c r="BO437" s="81">
        <v>0</v>
      </c>
      <c r="BP437" s="81">
        <v>18</v>
      </c>
      <c r="BQ437" s="81">
        <v>1</v>
      </c>
      <c r="BR437" s="81">
        <v>1</v>
      </c>
      <c r="BS437" s="81">
        <v>0</v>
      </c>
      <c r="BT437"/>
      <c r="BU437" s="80">
        <v>1505.94</v>
      </c>
      <c r="BV437" s="80">
        <v>1558.4090000000001</v>
      </c>
      <c r="BW437" s="80">
        <v>404.17</v>
      </c>
      <c r="BX437" s="80">
        <v>2.0209999999999999</v>
      </c>
      <c r="BY437" s="80">
        <v>3.4329999999999998</v>
      </c>
      <c r="BZ437" s="80">
        <v>0</v>
      </c>
      <c r="CA437" s="80">
        <v>0</v>
      </c>
      <c r="CB437" s="80">
        <v>0</v>
      </c>
      <c r="CC437" s="80">
        <v>0</v>
      </c>
    </row>
    <row r="438" spans="1:81">
      <c r="A438" s="80" t="s">
        <v>2158</v>
      </c>
      <c r="B438" s="80">
        <v>318</v>
      </c>
      <c r="C438" s="80">
        <v>12</v>
      </c>
      <c r="D438" s="80">
        <v>19</v>
      </c>
      <c r="E438" s="80">
        <v>2015</v>
      </c>
      <c r="F438" s="80" t="s">
        <v>91</v>
      </c>
      <c r="G438" s="80" t="s">
        <v>2146</v>
      </c>
      <c r="H438" s="80" t="s">
        <v>2147</v>
      </c>
      <c r="I438" s="177"/>
      <c r="J438" s="81">
        <v>571.63537196042671</v>
      </c>
      <c r="K438" s="81">
        <v>2.3090207675579069</v>
      </c>
      <c r="L438" s="81">
        <v>13.595536476884829</v>
      </c>
      <c r="M438" s="81">
        <v>69.453167793213851</v>
      </c>
      <c r="N438" s="81">
        <v>52.894917184919358</v>
      </c>
      <c r="O438" s="81">
        <v>47.293217744462986</v>
      </c>
      <c r="P438" s="81">
        <v>27.603950264282812</v>
      </c>
      <c r="Q438" s="81">
        <v>3.604974300657839</v>
      </c>
      <c r="R438" s="81">
        <v>42.536468901262332</v>
      </c>
      <c r="S438" s="81">
        <v>7.3537670433499986</v>
      </c>
      <c r="T438" s="82"/>
      <c r="U438" s="81">
        <v>27051721</v>
      </c>
      <c r="V438" s="81">
        <v>1054</v>
      </c>
      <c r="W438" s="81">
        <v>252</v>
      </c>
      <c r="X438" s="81">
        <v>14203</v>
      </c>
      <c r="Y438" s="81">
        <v>20394</v>
      </c>
      <c r="Z438" s="81">
        <v>27477</v>
      </c>
      <c r="AA438" s="81">
        <v>5493</v>
      </c>
      <c r="AB438" s="81">
        <v>49616</v>
      </c>
      <c r="AC438" s="81">
        <v>7286616</v>
      </c>
      <c r="AD438" s="81">
        <v>7.3537670433499986</v>
      </c>
      <c r="AE438" s="82"/>
      <c r="AF438" s="81">
        <v>227436379.38242927</v>
      </c>
      <c r="AG438" s="81">
        <v>1832323.4852455081</v>
      </c>
      <c r="AH438" s="81">
        <v>2618192.9667878733</v>
      </c>
      <c r="AI438" s="81">
        <v>94899697.360825092</v>
      </c>
      <c r="AJ438" s="81">
        <v>74653463.718073756</v>
      </c>
      <c r="AK438" s="81">
        <v>0</v>
      </c>
      <c r="AL438" s="81">
        <v>0</v>
      </c>
      <c r="AM438" s="81">
        <v>6799664.6687079677</v>
      </c>
      <c r="AN438" s="81">
        <v>0</v>
      </c>
      <c r="AO438" s="81">
        <v>0</v>
      </c>
      <c r="AP438" s="82"/>
      <c r="AQ438" s="81">
        <v>1250</v>
      </c>
      <c r="AR438" s="81">
        <v>396</v>
      </c>
      <c r="AS438" s="81">
        <v>0</v>
      </c>
      <c r="AT438" s="81">
        <v>0</v>
      </c>
      <c r="AU438" s="81">
        <v>0</v>
      </c>
      <c r="AV438" s="81">
        <v>2</v>
      </c>
      <c r="AW438" s="81" t="s">
        <v>564</v>
      </c>
      <c r="AX438" s="82"/>
      <c r="AY438" s="81">
        <v>5058.2659999999996</v>
      </c>
      <c r="AZ438" s="81">
        <v>41866.199999999997</v>
      </c>
      <c r="BA438" s="81">
        <v>0</v>
      </c>
      <c r="BB438" s="81">
        <v>0</v>
      </c>
      <c r="BC438" s="81">
        <v>0</v>
      </c>
      <c r="BD438" s="81">
        <v>16940</v>
      </c>
      <c r="BE438" s="81" t="s">
        <v>564</v>
      </c>
      <c r="BF438" s="82"/>
      <c r="BG438" s="81">
        <v>0</v>
      </c>
      <c r="BH438" s="81">
        <v>0</v>
      </c>
      <c r="BI438" s="81">
        <v>3048.6889999999999</v>
      </c>
      <c r="BJ438" s="81">
        <v>171</v>
      </c>
      <c r="BK438" s="81">
        <v>5.35</v>
      </c>
      <c r="BL438" s="81">
        <v>0</v>
      </c>
      <c r="BM438" s="82"/>
      <c r="BN438" s="81">
        <v>0</v>
      </c>
      <c r="BO438" s="81">
        <v>0</v>
      </c>
      <c r="BP438" s="81">
        <v>18</v>
      </c>
      <c r="BQ438" s="81">
        <v>1</v>
      </c>
      <c r="BR438" s="81">
        <v>1</v>
      </c>
      <c r="BS438" s="81">
        <v>0</v>
      </c>
      <c r="BT438"/>
      <c r="BU438" s="80">
        <v>1368.943</v>
      </c>
      <c r="BV438" s="80">
        <v>1433.59</v>
      </c>
      <c r="BW438" s="80">
        <v>417.19</v>
      </c>
      <c r="BX438" s="80">
        <v>1.9850000000000001</v>
      </c>
      <c r="BY438" s="80">
        <v>3.331</v>
      </c>
      <c r="BZ438" s="80">
        <v>0</v>
      </c>
      <c r="CA438" s="80">
        <v>0</v>
      </c>
      <c r="CB438" s="80">
        <v>0</v>
      </c>
      <c r="CC438" s="80">
        <v>0</v>
      </c>
    </row>
    <row r="439" spans="1:81">
      <c r="A439" s="80" t="s">
        <v>2159</v>
      </c>
      <c r="B439" s="80">
        <v>319</v>
      </c>
      <c r="C439" s="80">
        <v>13</v>
      </c>
      <c r="D439" s="80">
        <v>19</v>
      </c>
      <c r="E439" s="80">
        <v>2016</v>
      </c>
      <c r="F439" s="80" t="s">
        <v>92</v>
      </c>
      <c r="G439" s="80" t="s">
        <v>2146</v>
      </c>
      <c r="H439" s="80" t="s">
        <v>2147</v>
      </c>
      <c r="I439" s="177"/>
      <c r="J439" s="81">
        <v>577.19175474168981</v>
      </c>
      <c r="K439" s="81">
        <v>2.1958415340031041</v>
      </c>
      <c r="L439" s="81">
        <v>13.413252648012611</v>
      </c>
      <c r="M439" s="81">
        <v>62.707742500427329</v>
      </c>
      <c r="N439" s="81">
        <v>48.595685629784128</v>
      </c>
      <c r="O439" s="81">
        <v>46.803929656677575</v>
      </c>
      <c r="P439" s="81">
        <v>27.135962001729112</v>
      </c>
      <c r="Q439" s="81">
        <v>3.4673262472206154</v>
      </c>
      <c r="R439" s="81">
        <v>34.842706138373529</v>
      </c>
      <c r="S439" s="81">
        <v>6.5886381748199998</v>
      </c>
      <c r="T439" s="82"/>
      <c r="U439" s="81">
        <v>27368573</v>
      </c>
      <c r="V439" s="81">
        <v>1054</v>
      </c>
      <c r="W439" s="81">
        <v>252</v>
      </c>
      <c r="X439" s="81">
        <v>14203</v>
      </c>
      <c r="Y439" s="81">
        <v>20470</v>
      </c>
      <c r="Z439" s="81">
        <v>27527</v>
      </c>
      <c r="AA439" s="81">
        <v>5585</v>
      </c>
      <c r="AB439" s="81">
        <v>49090</v>
      </c>
      <c r="AC439" s="81">
        <v>5950791.2349515278</v>
      </c>
      <c r="AD439" s="81">
        <v>6.5886381748199998</v>
      </c>
      <c r="AE439" s="82"/>
      <c r="AF439" s="81">
        <v>229462762.92558849</v>
      </c>
      <c r="AG439" s="81">
        <v>1655322.825384421</v>
      </c>
      <c r="AH439" s="81">
        <v>1887489.0527403229</v>
      </c>
      <c r="AI439" s="81">
        <v>94185880.199251115</v>
      </c>
      <c r="AJ439" s="81">
        <v>66266875.460743509</v>
      </c>
      <c r="AK439" s="81">
        <v>0</v>
      </c>
      <c r="AL439" s="81">
        <v>0</v>
      </c>
      <c r="AM439" s="81">
        <v>6732805.2436438128</v>
      </c>
      <c r="AN439" s="81">
        <v>0</v>
      </c>
      <c r="AO439" s="81">
        <v>0</v>
      </c>
      <c r="AP439" s="82"/>
      <c r="AQ439" s="81">
        <v>1340</v>
      </c>
      <c r="AR439" s="81">
        <v>471</v>
      </c>
      <c r="AS439" s="81">
        <v>0</v>
      </c>
      <c r="AT439" s="81">
        <v>0</v>
      </c>
      <c r="AU439" s="81">
        <v>0</v>
      </c>
      <c r="AV439" s="81">
        <v>2</v>
      </c>
      <c r="AW439" s="81" t="s">
        <v>564</v>
      </c>
      <c r="AX439" s="82"/>
      <c r="AY439" s="81">
        <v>5485.2659999999996</v>
      </c>
      <c r="AZ439" s="81">
        <v>45290.7</v>
      </c>
      <c r="BA439" s="81">
        <v>0</v>
      </c>
      <c r="BB439" s="81">
        <v>0</v>
      </c>
      <c r="BC439" s="81">
        <v>0</v>
      </c>
      <c r="BD439" s="81">
        <v>16940</v>
      </c>
      <c r="BE439" s="81" t="s">
        <v>564</v>
      </c>
      <c r="BF439" s="82"/>
      <c r="BG439" s="81">
        <v>0</v>
      </c>
      <c r="BH439" s="81">
        <v>0</v>
      </c>
      <c r="BI439" s="81">
        <v>3086.3589999999999</v>
      </c>
      <c r="BJ439" s="81">
        <v>118</v>
      </c>
      <c r="BK439" s="81">
        <v>5.4470000000000001</v>
      </c>
      <c r="BL439" s="81">
        <v>0</v>
      </c>
      <c r="BM439" s="82"/>
      <c r="BN439" s="81">
        <v>0</v>
      </c>
      <c r="BO439" s="81">
        <v>0</v>
      </c>
      <c r="BP439" s="81">
        <v>19</v>
      </c>
      <c r="BQ439" s="81">
        <v>1</v>
      </c>
      <c r="BR439" s="81">
        <v>1</v>
      </c>
      <c r="BS439" s="81">
        <v>0</v>
      </c>
      <c r="BT439"/>
      <c r="BU439" s="80">
        <v>1262.3119999999999</v>
      </c>
      <c r="BV439" s="80">
        <v>1463.838</v>
      </c>
      <c r="BW439" s="80">
        <v>478.55200000000002</v>
      </c>
      <c r="BX439" s="80">
        <v>1.7929999999999999</v>
      </c>
      <c r="BY439" s="80">
        <v>3.3109999999999999</v>
      </c>
      <c r="BZ439" s="80">
        <v>0</v>
      </c>
      <c r="CA439" s="80">
        <v>0</v>
      </c>
      <c r="CB439" s="80">
        <v>0</v>
      </c>
      <c r="CC439" s="80">
        <v>0</v>
      </c>
    </row>
    <row r="440" spans="1:81">
      <c r="A440" s="80" t="s">
        <v>2160</v>
      </c>
      <c r="B440" s="80">
        <v>320</v>
      </c>
      <c r="C440" s="80">
        <v>14</v>
      </c>
      <c r="D440" s="80">
        <v>19</v>
      </c>
      <c r="E440" s="80">
        <v>2017</v>
      </c>
      <c r="F440" s="80" t="s">
        <v>71</v>
      </c>
      <c r="G440" s="80" t="s">
        <v>2146</v>
      </c>
      <c r="H440" s="80" t="s">
        <v>2147</v>
      </c>
      <c r="I440" s="177"/>
      <c r="J440" s="81">
        <v>572.58066431685438</v>
      </c>
      <c r="K440" s="81">
        <v>2.162421442149399</v>
      </c>
      <c r="L440" s="81">
        <v>10.783066840684562</v>
      </c>
      <c r="M440" s="81">
        <v>54.617452662050034</v>
      </c>
      <c r="N440" s="81">
        <v>47.290668957587599</v>
      </c>
      <c r="O440" s="81">
        <v>46.120483302066809</v>
      </c>
      <c r="P440" s="81">
        <v>26.664732865083099</v>
      </c>
      <c r="Q440" s="81">
        <v>3.3084839154423831</v>
      </c>
      <c r="R440" s="81">
        <v>33.69820343531314</v>
      </c>
      <c r="S440" s="81">
        <v>6.1768577310399992</v>
      </c>
      <c r="T440" s="82"/>
      <c r="U440" s="81">
        <v>28932066</v>
      </c>
      <c r="V440" s="81">
        <v>1054</v>
      </c>
      <c r="W440" s="81">
        <v>252</v>
      </c>
      <c r="X440" s="81">
        <v>14203</v>
      </c>
      <c r="Y440" s="81">
        <v>20414</v>
      </c>
      <c r="Z440" s="81">
        <v>27575</v>
      </c>
      <c r="AA440" s="81">
        <v>5523</v>
      </c>
      <c r="AB440" s="81">
        <v>48440</v>
      </c>
      <c r="AC440" s="81">
        <v>5869518.9999999981</v>
      </c>
      <c r="AD440" s="81">
        <v>6.1768577310399992</v>
      </c>
      <c r="AE440" s="82"/>
      <c r="AF440" s="81">
        <v>235161944.63698149</v>
      </c>
      <c r="AG440" s="81">
        <v>1750169.932589907</v>
      </c>
      <c r="AH440" s="81">
        <v>2083795.7877803319</v>
      </c>
      <c r="AI440" s="81">
        <v>95327803.997701839</v>
      </c>
      <c r="AJ440" s="81">
        <v>73379467.11477758</v>
      </c>
      <c r="AK440" s="81">
        <v>0</v>
      </c>
      <c r="AL440" s="81">
        <v>0</v>
      </c>
      <c r="AM440" s="81">
        <v>6654051.772577785</v>
      </c>
      <c r="AN440" s="81">
        <v>0</v>
      </c>
      <c r="AO440" s="81">
        <v>0</v>
      </c>
      <c r="AP440" s="82"/>
      <c r="AQ440" s="81">
        <v>1399</v>
      </c>
      <c r="AR440" s="81">
        <v>531</v>
      </c>
      <c r="AS440" s="81">
        <v>0</v>
      </c>
      <c r="AT440" s="81">
        <v>0</v>
      </c>
      <c r="AU440" s="81">
        <v>0</v>
      </c>
      <c r="AV440" s="81">
        <v>2</v>
      </c>
      <c r="AW440" s="81" t="s">
        <v>564</v>
      </c>
      <c r="AX440" s="82"/>
      <c r="AY440" s="81">
        <v>5772.366</v>
      </c>
      <c r="AZ440" s="81">
        <v>48686.8</v>
      </c>
      <c r="BA440" s="81">
        <v>0</v>
      </c>
      <c r="BB440" s="81">
        <v>0</v>
      </c>
      <c r="BC440" s="81">
        <v>0</v>
      </c>
      <c r="BD440" s="81">
        <v>16940</v>
      </c>
      <c r="BE440" s="81" t="s">
        <v>564</v>
      </c>
      <c r="BF440" s="82"/>
      <c r="BG440" s="81">
        <v>4.5090000000000003</v>
      </c>
      <c r="BH440" s="81">
        <v>0</v>
      </c>
      <c r="BI440" s="81">
        <v>3036.07</v>
      </c>
      <c r="BJ440" s="81">
        <v>49.8</v>
      </c>
      <c r="BK440" s="81">
        <v>5.306</v>
      </c>
      <c r="BL440" s="81">
        <v>0</v>
      </c>
      <c r="BM440" s="82"/>
      <c r="BN440" s="81">
        <v>1</v>
      </c>
      <c r="BO440" s="81">
        <v>0</v>
      </c>
      <c r="BP440" s="81">
        <v>18</v>
      </c>
      <c r="BQ440" s="81">
        <v>1</v>
      </c>
      <c r="BR440" s="81">
        <v>1</v>
      </c>
      <c r="BS440" s="81">
        <v>0</v>
      </c>
      <c r="BT440"/>
      <c r="BU440" s="80">
        <v>1211.616</v>
      </c>
      <c r="BV440" s="80">
        <v>1458.9380000000001</v>
      </c>
      <c r="BW440" s="80">
        <v>420.017</v>
      </c>
      <c r="BX440" s="80">
        <v>1.8180000000000001</v>
      </c>
      <c r="BY440" s="80">
        <v>3.2959999999999998</v>
      </c>
      <c r="BZ440" s="80">
        <v>0</v>
      </c>
      <c r="CA440" s="80">
        <v>0</v>
      </c>
      <c r="CB440" s="80">
        <v>0</v>
      </c>
      <c r="CC440" s="80">
        <v>0</v>
      </c>
    </row>
    <row r="441" spans="1:81">
      <c r="A441" s="80" t="s">
        <v>2161</v>
      </c>
      <c r="B441" s="80">
        <v>321</v>
      </c>
      <c r="C441" s="80">
        <v>15</v>
      </c>
      <c r="D441" s="80">
        <v>19</v>
      </c>
      <c r="E441" s="80">
        <v>2018</v>
      </c>
      <c r="F441" s="80" t="s">
        <v>93</v>
      </c>
      <c r="G441" s="80" t="s">
        <v>2146</v>
      </c>
      <c r="H441" s="80" t="s">
        <v>2147</v>
      </c>
      <c r="I441" s="177"/>
      <c r="J441" s="81">
        <v>536.00903417489246</v>
      </c>
      <c r="K441" s="81">
        <v>1.8851008181711386</v>
      </c>
      <c r="L441" s="81">
        <v>9.7329151062922303</v>
      </c>
      <c r="M441" s="81">
        <v>45.60701204808165</v>
      </c>
      <c r="N441" s="81">
        <v>38.650860141265071</v>
      </c>
      <c r="O441" s="81">
        <v>45.206387495127252</v>
      </c>
      <c r="P441" s="81">
        <v>26.174651182170891</v>
      </c>
      <c r="Q441" s="81">
        <v>3.0320149896669699</v>
      </c>
      <c r="R441" s="81">
        <v>32.75365599133692</v>
      </c>
      <c r="S441" s="81">
        <v>7.3043559028000002</v>
      </c>
      <c r="T441" s="82"/>
      <c r="U441" s="81">
        <v>30546789</v>
      </c>
      <c r="V441" s="81">
        <v>1054</v>
      </c>
      <c r="W441" s="81">
        <v>252</v>
      </c>
      <c r="X441" s="81">
        <v>14203</v>
      </c>
      <c r="Y441" s="81">
        <v>20413</v>
      </c>
      <c r="Z441" s="81">
        <v>27546</v>
      </c>
      <c r="AA441" s="81">
        <v>5476</v>
      </c>
      <c r="AB441" s="81">
        <v>47839</v>
      </c>
      <c r="AC441" s="81">
        <v>5682639.9999999991</v>
      </c>
      <c r="AD441" s="81">
        <v>7.3043559028000002</v>
      </c>
      <c r="AE441" s="82"/>
      <c r="AF441" s="81">
        <v>238165614.4384177</v>
      </c>
      <c r="AG441" s="81">
        <v>1509925.1566036821</v>
      </c>
      <c r="AH441" s="81">
        <v>1960297.1707524681</v>
      </c>
      <c r="AI441" s="81">
        <v>88843358.484696239</v>
      </c>
      <c r="AJ441" s="81">
        <v>70022040.423979715</v>
      </c>
      <c r="AK441" s="81">
        <v>0</v>
      </c>
      <c r="AL441" s="81">
        <v>0</v>
      </c>
      <c r="AM441" s="81">
        <v>6585091.4853345696</v>
      </c>
      <c r="AN441" s="81">
        <v>0</v>
      </c>
      <c r="AO441" s="81">
        <v>0</v>
      </c>
      <c r="AP441" s="82"/>
      <c r="AQ441" s="81">
        <v>1453</v>
      </c>
      <c r="AR441" s="81">
        <v>587</v>
      </c>
      <c r="AS441" s="81">
        <v>0</v>
      </c>
      <c r="AT441" s="81">
        <v>0</v>
      </c>
      <c r="AU441" s="81">
        <v>0</v>
      </c>
      <c r="AV441" s="81">
        <v>2</v>
      </c>
      <c r="AW441" s="81" t="s">
        <v>564</v>
      </c>
      <c r="AX441" s="82"/>
      <c r="AY441" s="81">
        <v>6052.3659999999963</v>
      </c>
      <c r="AZ441" s="81">
        <v>54091.199999999997</v>
      </c>
      <c r="BA441" s="81">
        <v>0</v>
      </c>
      <c r="BB441" s="81">
        <v>0</v>
      </c>
      <c r="BC441" s="81">
        <v>0</v>
      </c>
      <c r="BD441" s="81">
        <v>19256.5</v>
      </c>
      <c r="BE441" s="81" t="s">
        <v>564</v>
      </c>
      <c r="BF441" s="82"/>
      <c r="BG441" s="81">
        <v>3.4830000000000001</v>
      </c>
      <c r="BH441" s="81">
        <v>0</v>
      </c>
      <c r="BI441" s="81">
        <v>2947.806</v>
      </c>
      <c r="BJ441" s="81">
        <v>52.2</v>
      </c>
      <c r="BK441" s="81">
        <v>4.8209999999999997</v>
      </c>
      <c r="BL441" s="81">
        <v>0</v>
      </c>
      <c r="BM441" s="82"/>
      <c r="BN441" s="81">
        <v>1</v>
      </c>
      <c r="BO441" s="81">
        <v>0</v>
      </c>
      <c r="BP441" s="81">
        <v>18</v>
      </c>
      <c r="BQ441" s="81">
        <v>1</v>
      </c>
      <c r="BR441" s="81">
        <v>1</v>
      </c>
      <c r="BS441" s="81">
        <v>0</v>
      </c>
      <c r="BT441"/>
      <c r="BU441" s="80">
        <v>1166.1579999999999</v>
      </c>
      <c r="BV441" s="80">
        <v>1394.7</v>
      </c>
      <c r="BW441" s="80">
        <v>442.52800000000002</v>
      </c>
      <c r="BX441" s="80">
        <v>1.7170000000000001</v>
      </c>
      <c r="BY441" s="80">
        <v>3.2069999999999999</v>
      </c>
      <c r="BZ441" s="80">
        <v>0</v>
      </c>
      <c r="CA441" s="80">
        <v>0</v>
      </c>
      <c r="CB441" s="80">
        <v>0</v>
      </c>
      <c r="CC441" s="80">
        <v>0</v>
      </c>
    </row>
    <row r="442" spans="1:81">
      <c r="A442" s="80" t="s">
        <v>2162</v>
      </c>
      <c r="B442" s="80">
        <v>322</v>
      </c>
      <c r="C442" s="80">
        <v>16</v>
      </c>
      <c r="D442" s="80">
        <v>19</v>
      </c>
      <c r="E442" s="80">
        <v>2019</v>
      </c>
      <c r="F442" s="80" t="s">
        <v>73</v>
      </c>
      <c r="G442" s="80" t="s">
        <v>2146</v>
      </c>
      <c r="H442" s="80" t="s">
        <v>2147</v>
      </c>
      <c r="I442" s="177"/>
      <c r="J442" s="81">
        <v>502.72317656835168</v>
      </c>
      <c r="K442" s="81">
        <v>1.7587064715976553</v>
      </c>
      <c r="L442" s="81">
        <v>9.818625928993491</v>
      </c>
      <c r="M442" s="81">
        <v>44.060815314873246</v>
      </c>
      <c r="N442" s="81">
        <v>40.493739503857675</v>
      </c>
      <c r="O442" s="81">
        <v>43.731634845525242</v>
      </c>
      <c r="P442" s="81">
        <v>25.32697453444413</v>
      </c>
      <c r="Q442" s="81">
        <v>2.9244412631362371</v>
      </c>
      <c r="R442" s="81">
        <v>29.782817027401165</v>
      </c>
      <c r="S442" s="81">
        <v>6.8602058159999997</v>
      </c>
      <c r="T442" s="82"/>
      <c r="U442" s="81">
        <v>30001195</v>
      </c>
      <c r="V442" s="81">
        <v>1054</v>
      </c>
      <c r="W442" s="81">
        <v>252</v>
      </c>
      <c r="X442" s="81">
        <v>14203</v>
      </c>
      <c r="Y442" s="81">
        <v>20522</v>
      </c>
      <c r="Z442" s="81">
        <v>27379</v>
      </c>
      <c r="AA442" s="81">
        <v>5259</v>
      </c>
      <c r="AB442" s="81">
        <v>47391</v>
      </c>
      <c r="AC442" s="81">
        <v>5251843</v>
      </c>
      <c r="AD442" s="81">
        <v>6.8602058159999997</v>
      </c>
      <c r="AE442" s="82"/>
      <c r="AF442" s="81">
        <v>221683458.2138789</v>
      </c>
      <c r="AG442" s="81">
        <v>1522537.135433357</v>
      </c>
      <c r="AH442" s="81">
        <v>2098205.7099031028</v>
      </c>
      <c r="AI442" s="81">
        <v>90559719.309789732</v>
      </c>
      <c r="AJ442" s="81">
        <v>75271018.055608794</v>
      </c>
      <c r="AK442" s="81">
        <v>0</v>
      </c>
      <c r="AL442" s="81">
        <v>0</v>
      </c>
      <c r="AM442" s="81">
        <v>6454297.4407430077</v>
      </c>
      <c r="AN442" s="81">
        <v>0</v>
      </c>
      <c r="AO442" s="81">
        <v>0</v>
      </c>
      <c r="AP442" s="82"/>
      <c r="AQ442" s="81">
        <v>1501</v>
      </c>
      <c r="AR442" s="81">
        <v>648</v>
      </c>
      <c r="AS442" s="81">
        <v>0</v>
      </c>
      <c r="AT442" s="81">
        <v>0</v>
      </c>
      <c r="AU442" s="81">
        <v>0</v>
      </c>
      <c r="AV442" s="81">
        <v>2</v>
      </c>
      <c r="AW442" s="81" t="s">
        <v>564</v>
      </c>
      <c r="AX442" s="82"/>
      <c r="AY442" s="81">
        <v>6306.366</v>
      </c>
      <c r="AZ442" s="81">
        <v>57782.800000000017</v>
      </c>
      <c r="BA442" s="81">
        <v>0</v>
      </c>
      <c r="BB442" s="81">
        <v>0</v>
      </c>
      <c r="BC442" s="81">
        <v>0</v>
      </c>
      <c r="BD442" s="81">
        <v>19256.5</v>
      </c>
      <c r="BE442" s="81" t="s">
        <v>564</v>
      </c>
      <c r="BF442" s="82"/>
      <c r="BG442" s="81">
        <v>3.8559999999999999</v>
      </c>
      <c r="BH442" s="81">
        <v>0</v>
      </c>
      <c r="BI442" s="81">
        <v>2811.7829999999999</v>
      </c>
      <c r="BJ442" s="81">
        <v>30.4</v>
      </c>
      <c r="BK442" s="81">
        <v>4.343</v>
      </c>
      <c r="BL442" s="81">
        <v>0</v>
      </c>
      <c r="BM442" s="82"/>
      <c r="BN442" s="81">
        <v>1</v>
      </c>
      <c r="BO442" s="81">
        <v>0</v>
      </c>
      <c r="BP442" s="81">
        <v>18</v>
      </c>
      <c r="BQ442" s="81">
        <v>1</v>
      </c>
      <c r="BR442" s="81">
        <v>1</v>
      </c>
      <c r="BS442" s="81">
        <v>0</v>
      </c>
      <c r="BT442"/>
      <c r="BU442" s="80">
        <v>1083.306</v>
      </c>
      <c r="BV442" s="80">
        <v>1335.664</v>
      </c>
      <c r="BW442" s="80">
        <v>426.45400000000001</v>
      </c>
      <c r="BX442" s="80">
        <v>1.802</v>
      </c>
      <c r="BY442" s="80">
        <v>3.1560000000000001</v>
      </c>
      <c r="BZ442" s="80">
        <v>0</v>
      </c>
      <c r="CA442" s="80">
        <v>0</v>
      </c>
      <c r="CB442" s="80">
        <v>0</v>
      </c>
      <c r="CC442" s="80">
        <v>0</v>
      </c>
    </row>
    <row r="443" spans="1:81">
      <c r="A443" s="80" t="s">
        <v>2163</v>
      </c>
      <c r="B443" s="80">
        <v>323</v>
      </c>
      <c r="C443" s="80">
        <v>17</v>
      </c>
      <c r="D443" s="80">
        <v>19</v>
      </c>
      <c r="E443" s="80">
        <v>2020</v>
      </c>
      <c r="F443" s="80" t="s">
        <v>218</v>
      </c>
      <c r="G443" s="80" t="s">
        <v>2146</v>
      </c>
      <c r="H443" s="80" t="s">
        <v>2147</v>
      </c>
      <c r="I443" s="177"/>
      <c r="J443" s="81">
        <v>529.93256192790898</v>
      </c>
      <c r="K443" s="81">
        <v>1.8553023381428446</v>
      </c>
      <c r="L443" s="81">
        <v>9.5724302403989832</v>
      </c>
      <c r="M443" s="81">
        <v>42.162961944251165</v>
      </c>
      <c r="N443" s="81">
        <v>40.191961318292613</v>
      </c>
      <c r="O443" s="81">
        <v>38.219938713392047</v>
      </c>
      <c r="P443" s="81">
        <v>24.029048853763253</v>
      </c>
      <c r="Q443" s="81">
        <v>2.7531673459402835</v>
      </c>
      <c r="R443" s="81">
        <v>29.078242259235996</v>
      </c>
      <c r="S443" s="81">
        <v>6.6063676182000011</v>
      </c>
      <c r="T443" s="82"/>
      <c r="U443" s="81">
        <v>30697234</v>
      </c>
      <c r="V443" s="81">
        <v>984</v>
      </c>
      <c r="W443" s="81">
        <v>313</v>
      </c>
      <c r="X443" s="81">
        <v>13781</v>
      </c>
      <c r="Y443" s="81">
        <v>20511</v>
      </c>
      <c r="Z443" s="81">
        <v>27311</v>
      </c>
      <c r="AA443" s="81">
        <v>5421</v>
      </c>
      <c r="AB443" s="81">
        <v>46693</v>
      </c>
      <c r="AC443" s="81">
        <v>5154350</v>
      </c>
      <c r="AD443" s="81">
        <v>6.6063676182000011</v>
      </c>
      <c r="AE443" s="82"/>
      <c r="AF443" s="81">
        <v>241800009.09332991</v>
      </c>
      <c r="AG443" s="81">
        <v>1454979.3857334852</v>
      </c>
      <c r="AH443" s="81">
        <v>2092237.8468730685</v>
      </c>
      <c r="AI443" s="81">
        <v>82626443.53186585</v>
      </c>
      <c r="AJ443" s="81">
        <v>71384450.832079858</v>
      </c>
      <c r="AK443" s="81"/>
      <c r="AL443" s="81"/>
      <c r="AM443" s="81">
        <v>6093955.2700500106</v>
      </c>
      <c r="AN443" s="81"/>
      <c r="AO443" s="81"/>
      <c r="AP443" s="82"/>
      <c r="AQ443" s="81">
        <v>1575</v>
      </c>
      <c r="AR443" s="81">
        <v>709</v>
      </c>
      <c r="AS443" s="81">
        <v>0</v>
      </c>
      <c r="AT443" s="81">
        <v>0</v>
      </c>
      <c r="AU443" s="81">
        <v>0</v>
      </c>
      <c r="AV443" s="81">
        <v>3</v>
      </c>
      <c r="AW443" s="81">
        <v>0</v>
      </c>
      <c r="AX443" s="82"/>
      <c r="AY443" s="81">
        <v>6759.5660000000034</v>
      </c>
      <c r="AZ443" s="81">
        <v>60402.69999999991</v>
      </c>
      <c r="BA443" s="81">
        <v>0</v>
      </c>
      <c r="BB443" s="81">
        <v>0</v>
      </c>
      <c r="BC443" s="81">
        <v>0</v>
      </c>
      <c r="BD443" s="81">
        <v>49256.5</v>
      </c>
      <c r="BE443" s="81">
        <v>0</v>
      </c>
      <c r="BF443" s="82"/>
      <c r="BG443" s="81">
        <v>3.7570000000000001</v>
      </c>
      <c r="BH443" s="81">
        <v>0</v>
      </c>
      <c r="BI443" s="81">
        <v>2710.9810000000002</v>
      </c>
      <c r="BJ443" s="81">
        <v>0</v>
      </c>
      <c r="BK443" s="81">
        <v>4.25</v>
      </c>
      <c r="BL443" s="81">
        <v>0</v>
      </c>
      <c r="BM443" s="82"/>
      <c r="BN443" s="81">
        <v>1</v>
      </c>
      <c r="BO443" s="81">
        <v>0</v>
      </c>
      <c r="BP443" s="81">
        <v>18</v>
      </c>
      <c r="BQ443" s="81">
        <v>0</v>
      </c>
      <c r="BR443" s="81">
        <v>1</v>
      </c>
      <c r="BS443" s="81">
        <v>0</v>
      </c>
      <c r="BT443"/>
      <c r="BU443" s="80">
        <v>1039.1220000000001</v>
      </c>
      <c r="BV443" s="80">
        <v>1273.0129999999999</v>
      </c>
      <c r="BW443" s="80">
        <v>401.72199999999998</v>
      </c>
      <c r="BX443" s="80">
        <v>2.214</v>
      </c>
      <c r="BY443" s="80">
        <v>2.9169999999999998</v>
      </c>
      <c r="BZ443" s="80">
        <v>0</v>
      </c>
      <c r="CA443" s="80">
        <v>0</v>
      </c>
      <c r="CB443" s="80">
        <v>0</v>
      </c>
      <c r="CC443" s="80">
        <v>0</v>
      </c>
    </row>
    <row r="444" spans="1:81">
      <c r="A444" s="80" t="s">
        <v>2164</v>
      </c>
      <c r="B444" s="80">
        <v>323</v>
      </c>
      <c r="C444" s="80">
        <v>18</v>
      </c>
      <c r="D444" s="80">
        <v>19</v>
      </c>
      <c r="E444" s="80">
        <v>2021</v>
      </c>
      <c r="F444" s="80" t="s">
        <v>75</v>
      </c>
      <c r="G444" s="174" t="s">
        <v>2146</v>
      </c>
      <c r="H444" s="80" t="s">
        <v>2147</v>
      </c>
      <c r="I444" s="177"/>
      <c r="J444" s="81">
        <v>459.14840197299952</v>
      </c>
      <c r="K444" s="81">
        <v>1.8947639261529963</v>
      </c>
      <c r="L444" s="81">
        <v>10.010448593941831</v>
      </c>
      <c r="M444" s="81">
        <v>39.557180498675336</v>
      </c>
      <c r="N444" s="81">
        <v>35.680464806796657</v>
      </c>
      <c r="O444" s="81">
        <v>37.003914087104725</v>
      </c>
      <c r="P444" s="81">
        <v>24.721842708174766</v>
      </c>
      <c r="Q444" s="81">
        <v>2.747182898524366</v>
      </c>
      <c r="R444" s="81">
        <v>29.519406009592423</v>
      </c>
      <c r="S444" s="81">
        <v>7.1697357984000014</v>
      </c>
      <c r="T444" s="82"/>
      <c r="U444" s="81">
        <v>28380838</v>
      </c>
      <c r="V444" s="81">
        <v>984</v>
      </c>
      <c r="W444" s="81">
        <v>313</v>
      </c>
      <c r="X444" s="81">
        <v>13781</v>
      </c>
      <c r="Y444" s="81">
        <v>20511</v>
      </c>
      <c r="Z444" s="81">
        <v>27227</v>
      </c>
      <c r="AA444" s="81">
        <v>5439</v>
      </c>
      <c r="AB444" s="81">
        <v>46039</v>
      </c>
      <c r="AC444" s="81">
        <v>5071720.9999999991</v>
      </c>
      <c r="AD444" s="81">
        <v>7.1697357984000014</v>
      </c>
      <c r="AE444" s="82"/>
      <c r="AF444" s="81">
        <v>210455271.59966478</v>
      </c>
      <c r="AG444" s="81">
        <v>1553776.7424089871</v>
      </c>
      <c r="AH444" s="81">
        <v>2115814.4172056927</v>
      </c>
      <c r="AI444" s="81">
        <v>89186357.030056894</v>
      </c>
      <c r="AJ444" s="81">
        <v>72967047.667352855</v>
      </c>
      <c r="AK444" s="81">
        <v>0</v>
      </c>
      <c r="AL444" s="81">
        <v>0</v>
      </c>
      <c r="AM444" s="81">
        <v>6043258.1307834387</v>
      </c>
      <c r="AN444" s="81">
        <v>0</v>
      </c>
      <c r="AO444" s="81">
        <v>0</v>
      </c>
      <c r="AP444" s="82"/>
      <c r="AQ444" s="81">
        <v>1634</v>
      </c>
      <c r="AR444" s="81">
        <v>752</v>
      </c>
      <c r="AS444" s="81">
        <v>0</v>
      </c>
      <c r="AT444" s="81">
        <v>0</v>
      </c>
      <c r="AU444" s="81">
        <v>0</v>
      </c>
      <c r="AV444" s="81">
        <v>3</v>
      </c>
      <c r="AW444" s="81"/>
      <c r="AX444" s="82"/>
      <c r="AY444" s="81">
        <v>7157.0660000000034</v>
      </c>
      <c r="AZ444" s="81">
        <v>62365.699999999903</v>
      </c>
      <c r="BA444" s="81">
        <v>0</v>
      </c>
      <c r="BB444" s="81">
        <v>0</v>
      </c>
      <c r="BC444" s="81">
        <v>0</v>
      </c>
      <c r="BD444" s="81">
        <v>49256.5</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2165</v>
      </c>
      <c r="B445" s="80">
        <v>323</v>
      </c>
      <c r="C445" s="80">
        <v>19</v>
      </c>
      <c r="D445" s="80">
        <v>19</v>
      </c>
      <c r="E445" s="80">
        <v>2022</v>
      </c>
      <c r="F445" s="80" t="s">
        <v>568</v>
      </c>
      <c r="G445" s="174" t="s">
        <v>2146</v>
      </c>
      <c r="H445" s="80" t="s">
        <v>2147</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1730</v>
      </c>
      <c r="AR445" s="81">
        <v>765</v>
      </c>
      <c r="AS445" s="81">
        <v>0</v>
      </c>
      <c r="AT445" s="81">
        <v>0</v>
      </c>
      <c r="AU445" s="81">
        <v>0</v>
      </c>
      <c r="AV445" s="81">
        <v>3</v>
      </c>
      <c r="AW445" s="81"/>
      <c r="AX445" s="82"/>
      <c r="AY445" s="81">
        <v>7769.0659999999989</v>
      </c>
      <c r="AZ445" s="81">
        <v>62842.199999999895</v>
      </c>
      <c r="BA445" s="81">
        <v>0</v>
      </c>
      <c r="BB445" s="81">
        <v>0</v>
      </c>
      <c r="BC445" s="81">
        <v>0</v>
      </c>
      <c r="BD445" s="81">
        <v>49256.5</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2166</v>
      </c>
      <c r="B446" s="80">
        <v>239</v>
      </c>
      <c r="C446" s="80">
        <v>1</v>
      </c>
      <c r="D446" s="80">
        <v>15</v>
      </c>
      <c r="E446" s="80">
        <v>1990</v>
      </c>
      <c r="F446" s="80" t="s">
        <v>562</v>
      </c>
      <c r="G446" s="80" t="s">
        <v>2167</v>
      </c>
      <c r="H446" s="80" t="s">
        <v>2168</v>
      </c>
      <c r="I446" s="177"/>
      <c r="J446" s="81">
        <v>57.050455890980132</v>
      </c>
      <c r="K446" s="81">
        <v>9.7997060744315583</v>
      </c>
      <c r="L446" s="81">
        <v>16.567968818109584</v>
      </c>
      <c r="M446" s="81">
        <v>42.459033777165381</v>
      </c>
      <c r="N446" s="81">
        <v>49.011337939054535</v>
      </c>
      <c r="O446" s="81">
        <v>48.04871901453911</v>
      </c>
      <c r="P446" s="81">
        <v>68.72008920700523</v>
      </c>
      <c r="Q446" s="81">
        <v>3.4550945977634036</v>
      </c>
      <c r="R446" s="81">
        <v>0</v>
      </c>
      <c r="S446" s="81">
        <v>3.6699045312661309</v>
      </c>
      <c r="T446" s="82"/>
      <c r="U446" s="81">
        <v>11048749</v>
      </c>
      <c r="V446" s="81">
        <v>3455</v>
      </c>
      <c r="W446" s="81">
        <v>227</v>
      </c>
      <c r="X446" s="81">
        <v>16881</v>
      </c>
      <c r="Y446" s="81">
        <v>17142</v>
      </c>
      <c r="Z446" s="81">
        <v>19763</v>
      </c>
      <c r="AA446" s="81">
        <v>16686</v>
      </c>
      <c r="AB446" s="81">
        <v>56099</v>
      </c>
      <c r="AC446" s="81">
        <v>0</v>
      </c>
      <c r="AD446" s="81">
        <v>3.6699045312661309</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2169</v>
      </c>
      <c r="B447" s="80">
        <v>240</v>
      </c>
      <c r="C447" s="80">
        <v>2</v>
      </c>
      <c r="D447" s="80">
        <v>15</v>
      </c>
      <c r="E447" s="80">
        <v>2005</v>
      </c>
      <c r="F447" s="80" t="s">
        <v>565</v>
      </c>
      <c r="G447" s="80" t="s">
        <v>2167</v>
      </c>
      <c r="H447" s="80" t="s">
        <v>2168</v>
      </c>
      <c r="I447" s="177"/>
      <c r="J447" s="81">
        <v>55.934541193411327</v>
      </c>
      <c r="K447" s="81">
        <v>6.2525585536495365</v>
      </c>
      <c r="L447" s="81">
        <v>11.419217133737671</v>
      </c>
      <c r="M447" s="81">
        <v>67.704417991508734</v>
      </c>
      <c r="N447" s="81">
        <v>66.402715990431119</v>
      </c>
      <c r="O447" s="81">
        <v>68.748600215613465</v>
      </c>
      <c r="P447" s="81">
        <v>69.943680733247987</v>
      </c>
      <c r="Q447" s="81">
        <v>3.2265870100719005</v>
      </c>
      <c r="R447" s="81">
        <v>0</v>
      </c>
      <c r="S447" s="81">
        <v>6.8022323850220587</v>
      </c>
      <c r="T447" s="82"/>
      <c r="U447" s="81">
        <v>9933612</v>
      </c>
      <c r="V447" s="81">
        <v>2776</v>
      </c>
      <c r="W447" s="81">
        <v>146</v>
      </c>
      <c r="X447" s="81">
        <v>14733</v>
      </c>
      <c r="Y447" s="81">
        <v>19416</v>
      </c>
      <c r="Z447" s="81">
        <v>32722</v>
      </c>
      <c r="AA447" s="81">
        <v>13909</v>
      </c>
      <c r="AB447" s="81">
        <v>54767</v>
      </c>
      <c r="AC447" s="81">
        <v>0</v>
      </c>
      <c r="AD447" s="81">
        <v>6.8022323850220587</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2170</v>
      </c>
      <c r="B448" s="80">
        <v>241</v>
      </c>
      <c r="C448" s="80">
        <v>3</v>
      </c>
      <c r="D448" s="80">
        <v>15</v>
      </c>
      <c r="E448" s="80">
        <v>2006</v>
      </c>
      <c r="F448" s="80" t="s">
        <v>566</v>
      </c>
      <c r="G448" s="80" t="s">
        <v>2167</v>
      </c>
      <c r="H448" s="80" t="s">
        <v>2168</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2171</v>
      </c>
      <c r="B449" s="80">
        <v>242</v>
      </c>
      <c r="C449" s="80">
        <v>4</v>
      </c>
      <c r="D449" s="80">
        <v>15</v>
      </c>
      <c r="E449" s="80">
        <v>2007</v>
      </c>
      <c r="F449" s="80" t="s">
        <v>567</v>
      </c>
      <c r="G449" s="80" t="s">
        <v>2167</v>
      </c>
      <c r="H449" s="80" t="s">
        <v>2168</v>
      </c>
      <c r="I449" s="177"/>
      <c r="J449" s="81">
        <v>61.094662697787456</v>
      </c>
      <c r="K449" s="81">
        <v>5.7300296027414914</v>
      </c>
      <c r="L449" s="81">
        <v>10.105961816467392</v>
      </c>
      <c r="M449" s="81">
        <v>71.625628680374973</v>
      </c>
      <c r="N449" s="81">
        <v>65.787417435069273</v>
      </c>
      <c r="O449" s="81">
        <v>66.347167648201562</v>
      </c>
      <c r="P449" s="81">
        <v>69.029686065622073</v>
      </c>
      <c r="Q449" s="81">
        <v>3.3446741179680757</v>
      </c>
      <c r="R449" s="81">
        <v>0</v>
      </c>
      <c r="S449" s="81">
        <v>6.8355116072804671</v>
      </c>
      <c r="T449" s="82"/>
      <c r="U449" s="81">
        <v>10943557</v>
      </c>
      <c r="V449" s="81">
        <v>2447</v>
      </c>
      <c r="W449" s="81">
        <v>240</v>
      </c>
      <c r="X449" s="81">
        <v>16703</v>
      </c>
      <c r="Y449" s="81">
        <v>19559</v>
      </c>
      <c r="Z449" s="81">
        <v>32828</v>
      </c>
      <c r="AA449" s="81">
        <v>13518</v>
      </c>
      <c r="AB449" s="81">
        <v>53769</v>
      </c>
      <c r="AC449" s="81">
        <v>0</v>
      </c>
      <c r="AD449" s="81">
        <v>6.8355116072804671</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2172</v>
      </c>
      <c r="B450" s="80">
        <v>243</v>
      </c>
      <c r="C450" s="80">
        <v>5</v>
      </c>
      <c r="D450" s="80">
        <v>15</v>
      </c>
      <c r="E450" s="80">
        <v>2008</v>
      </c>
      <c r="F450" s="80" t="s">
        <v>84</v>
      </c>
      <c r="G450" s="80" t="s">
        <v>2167</v>
      </c>
      <c r="H450" s="80" t="s">
        <v>2168</v>
      </c>
      <c r="I450" s="177"/>
      <c r="J450" s="81">
        <v>53.015931580262979</v>
      </c>
      <c r="K450" s="81">
        <v>4.2807497988303496</v>
      </c>
      <c r="L450" s="81">
        <v>8.906570265691121</v>
      </c>
      <c r="M450" s="81">
        <v>75.934427115167324</v>
      </c>
      <c r="N450" s="81">
        <v>68.549291536678027</v>
      </c>
      <c r="O450" s="81">
        <v>64.417673103756357</v>
      </c>
      <c r="P450" s="81">
        <v>67.578933117344974</v>
      </c>
      <c r="Q450" s="81">
        <v>3.2607373452632551</v>
      </c>
      <c r="R450" s="81">
        <v>0</v>
      </c>
      <c r="S450" s="81">
        <v>7.570106117534471</v>
      </c>
      <c r="T450" s="82"/>
      <c r="U450" s="81">
        <v>9958561</v>
      </c>
      <c r="V450" s="81">
        <v>2447</v>
      </c>
      <c r="W450" s="81">
        <v>240</v>
      </c>
      <c r="X450" s="81">
        <v>16703</v>
      </c>
      <c r="Y450" s="81">
        <v>19722</v>
      </c>
      <c r="Z450" s="81">
        <v>32992</v>
      </c>
      <c r="AA450" s="81">
        <v>13249</v>
      </c>
      <c r="AB450" s="81">
        <v>53281</v>
      </c>
      <c r="AC450" s="81">
        <v>0</v>
      </c>
      <c r="AD450" s="81">
        <v>7.570106117534471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2173</v>
      </c>
      <c r="B451" s="80">
        <v>244</v>
      </c>
      <c r="C451" s="80">
        <v>6</v>
      </c>
      <c r="D451" s="80">
        <v>15</v>
      </c>
      <c r="E451" s="80">
        <v>2009</v>
      </c>
      <c r="F451" s="80" t="s">
        <v>85</v>
      </c>
      <c r="G451" s="80" t="s">
        <v>2167</v>
      </c>
      <c r="H451" s="80" t="s">
        <v>2168</v>
      </c>
      <c r="I451" s="177"/>
      <c r="J451" s="81">
        <v>49.157083489425816</v>
      </c>
      <c r="K451" s="81">
        <v>3.5746516325791928</v>
      </c>
      <c r="L451" s="81">
        <v>9.5611504103785396</v>
      </c>
      <c r="M451" s="81">
        <v>74.266884777700227</v>
      </c>
      <c r="N451" s="81">
        <v>61.108551880665502</v>
      </c>
      <c r="O451" s="81">
        <v>65.666461239520117</v>
      </c>
      <c r="P451" s="81">
        <v>64.78370923718343</v>
      </c>
      <c r="Q451" s="81">
        <v>3.0803029263822368</v>
      </c>
      <c r="R451" s="81">
        <v>0</v>
      </c>
      <c r="S451" s="81">
        <v>7.1545937294391937</v>
      </c>
      <c r="T451" s="82"/>
      <c r="U451" s="81">
        <v>8316134</v>
      </c>
      <c r="V451" s="81">
        <v>2160</v>
      </c>
      <c r="W451" s="81">
        <v>373</v>
      </c>
      <c r="X451" s="81">
        <v>17479</v>
      </c>
      <c r="Y451" s="81">
        <v>19826</v>
      </c>
      <c r="Z451" s="81">
        <v>33196</v>
      </c>
      <c r="AA451" s="81">
        <v>13039</v>
      </c>
      <c r="AB451" s="81">
        <v>52837</v>
      </c>
      <c r="AC451" s="81">
        <v>0</v>
      </c>
      <c r="AD451" s="81">
        <v>7.1545937294391937</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42.16</v>
      </c>
      <c r="BJ451" s="81">
        <v>0</v>
      </c>
      <c r="BK451" s="81">
        <v>0</v>
      </c>
      <c r="BL451" s="81">
        <v>0</v>
      </c>
      <c r="BM451" s="82"/>
      <c r="BN451" s="81">
        <v>0</v>
      </c>
      <c r="BO451" s="81">
        <v>0</v>
      </c>
      <c r="BP451" s="81">
        <v>4</v>
      </c>
      <c r="BQ451" s="81">
        <v>0</v>
      </c>
      <c r="BR451" s="81">
        <v>0</v>
      </c>
      <c r="BS451" s="81">
        <v>0</v>
      </c>
      <c r="BT451"/>
      <c r="BU451" s="80"/>
      <c r="BV451" s="80"/>
      <c r="BW451" s="80"/>
      <c r="BX451" s="80"/>
      <c r="BY451" s="80"/>
      <c r="BZ451" s="80"/>
      <c r="CA451" s="80"/>
      <c r="CB451" s="80"/>
      <c r="CC451" s="80"/>
    </row>
    <row r="452" spans="1:81">
      <c r="A452" s="80" t="s">
        <v>2174</v>
      </c>
      <c r="B452" s="80">
        <v>245</v>
      </c>
      <c r="C452" s="80">
        <v>7</v>
      </c>
      <c r="D452" s="80">
        <v>15</v>
      </c>
      <c r="E452" s="80">
        <v>2010</v>
      </c>
      <c r="F452" s="80" t="s">
        <v>86</v>
      </c>
      <c r="G452" s="80" t="s">
        <v>2167</v>
      </c>
      <c r="H452" s="80" t="s">
        <v>2168</v>
      </c>
      <c r="I452" s="177"/>
      <c r="J452" s="81">
        <v>42.381993643494148</v>
      </c>
      <c r="K452" s="81">
        <v>3.8118408636395298</v>
      </c>
      <c r="L452" s="81">
        <v>9.1887015222683956</v>
      </c>
      <c r="M452" s="81">
        <v>76.882794618976149</v>
      </c>
      <c r="N452" s="81">
        <v>65.283078084672965</v>
      </c>
      <c r="O452" s="81">
        <v>65.831354354775115</v>
      </c>
      <c r="P452" s="81">
        <v>65.744923962466487</v>
      </c>
      <c r="Q452" s="81">
        <v>3.1871092752410681</v>
      </c>
      <c r="R452" s="81">
        <v>0</v>
      </c>
      <c r="S452" s="81">
        <v>8.4304385333023717</v>
      </c>
      <c r="T452" s="82"/>
      <c r="U452" s="81">
        <v>7710333</v>
      </c>
      <c r="V452" s="81">
        <v>2160</v>
      </c>
      <c r="W452" s="81">
        <v>373</v>
      </c>
      <c r="X452" s="81">
        <v>17479</v>
      </c>
      <c r="Y452" s="81">
        <v>19903</v>
      </c>
      <c r="Z452" s="81">
        <v>33434</v>
      </c>
      <c r="AA452" s="81">
        <v>12902</v>
      </c>
      <c r="AB452" s="81">
        <v>52384</v>
      </c>
      <c r="AC452" s="81">
        <v>0</v>
      </c>
      <c r="AD452" s="81">
        <v>8.4304385333023717</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39.920999999999999</v>
      </c>
      <c r="BJ452" s="81">
        <v>0</v>
      </c>
      <c r="BK452" s="81">
        <v>0</v>
      </c>
      <c r="BL452" s="81">
        <v>0</v>
      </c>
      <c r="BM452" s="82"/>
      <c r="BN452" s="81">
        <v>0</v>
      </c>
      <c r="BO452" s="81">
        <v>0</v>
      </c>
      <c r="BP452" s="81">
        <v>4</v>
      </c>
      <c r="BQ452" s="81">
        <v>0</v>
      </c>
      <c r="BR452" s="81">
        <v>0</v>
      </c>
      <c r="BS452" s="81">
        <v>0</v>
      </c>
      <c r="BT452"/>
      <c r="BU452" s="80">
        <v>39.920999999999999</v>
      </c>
      <c r="BV452" s="80">
        <v>0</v>
      </c>
      <c r="BW452" s="80">
        <v>0</v>
      </c>
      <c r="BX452" s="80">
        <v>0</v>
      </c>
      <c r="BY452" s="80">
        <v>0</v>
      </c>
      <c r="BZ452" s="80">
        <v>0</v>
      </c>
      <c r="CA452" s="80">
        <v>0</v>
      </c>
      <c r="CB452" s="80">
        <v>0</v>
      </c>
      <c r="CC452" s="80">
        <v>0</v>
      </c>
    </row>
    <row r="453" spans="1:81">
      <c r="A453" s="80" t="s">
        <v>2175</v>
      </c>
      <c r="B453" s="80">
        <v>246</v>
      </c>
      <c r="C453" s="80">
        <v>8</v>
      </c>
      <c r="D453" s="80">
        <v>15</v>
      </c>
      <c r="E453" s="80">
        <v>2011</v>
      </c>
      <c r="F453" s="80" t="s">
        <v>87</v>
      </c>
      <c r="G453" s="80" t="s">
        <v>2167</v>
      </c>
      <c r="H453" s="80" t="s">
        <v>2168</v>
      </c>
      <c r="I453" s="177"/>
      <c r="J453" s="81">
        <v>44.783672365017331</v>
      </c>
      <c r="K453" s="81">
        <v>4.9821168604817938</v>
      </c>
      <c r="L453" s="81">
        <v>14.468962304802879</v>
      </c>
      <c r="M453" s="81">
        <v>90.742127760700427</v>
      </c>
      <c r="N453" s="81">
        <v>69.534693377298197</v>
      </c>
      <c r="O453" s="81">
        <v>64.734137077849198</v>
      </c>
      <c r="P453" s="81">
        <v>63.305616586120891</v>
      </c>
      <c r="Q453" s="81">
        <v>3.6422545885197271</v>
      </c>
      <c r="R453" s="81">
        <v>0</v>
      </c>
      <c r="S453" s="81">
        <v>7.9674146942616559</v>
      </c>
      <c r="T453" s="82"/>
      <c r="U453" s="81">
        <v>7233300</v>
      </c>
      <c r="V453" s="81">
        <v>2160</v>
      </c>
      <c r="W453" s="81">
        <v>373</v>
      </c>
      <c r="X453" s="81">
        <v>17479</v>
      </c>
      <c r="Y453" s="81">
        <v>19976</v>
      </c>
      <c r="Z453" s="81">
        <v>33591</v>
      </c>
      <c r="AA453" s="81">
        <v>12793</v>
      </c>
      <c r="AB453" s="81">
        <v>51900</v>
      </c>
      <c r="AC453" s="81">
        <v>0</v>
      </c>
      <c r="AD453" s="81">
        <v>7.9674146942616559</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29.396000000000001</v>
      </c>
      <c r="BJ453" s="81">
        <v>0</v>
      </c>
      <c r="BK453" s="81">
        <v>0</v>
      </c>
      <c r="BL453" s="81">
        <v>0</v>
      </c>
      <c r="BM453" s="82"/>
      <c r="BN453" s="81">
        <v>0</v>
      </c>
      <c r="BO453" s="81">
        <v>0</v>
      </c>
      <c r="BP453" s="81">
        <v>3</v>
      </c>
      <c r="BQ453" s="81">
        <v>0</v>
      </c>
      <c r="BR453" s="81">
        <v>0</v>
      </c>
      <c r="BS453" s="81">
        <v>0</v>
      </c>
      <c r="BT453"/>
      <c r="BU453" s="80">
        <v>29.396000000000001</v>
      </c>
      <c r="BV453" s="80">
        <v>0</v>
      </c>
      <c r="BW453" s="80">
        <v>0</v>
      </c>
      <c r="BX453" s="80">
        <v>0</v>
      </c>
      <c r="BY453" s="80">
        <v>0</v>
      </c>
      <c r="BZ453" s="80">
        <v>0</v>
      </c>
      <c r="CA453" s="80">
        <v>0</v>
      </c>
      <c r="CB453" s="80">
        <v>0</v>
      </c>
      <c r="CC453" s="80">
        <v>0</v>
      </c>
    </row>
    <row r="454" spans="1:81">
      <c r="A454" s="80" t="s">
        <v>2176</v>
      </c>
      <c r="B454" s="80">
        <v>247</v>
      </c>
      <c r="C454" s="80">
        <v>9</v>
      </c>
      <c r="D454" s="80">
        <v>15</v>
      </c>
      <c r="E454" s="80">
        <v>2012</v>
      </c>
      <c r="F454" s="80" t="s">
        <v>88</v>
      </c>
      <c r="G454" s="80" t="s">
        <v>2167</v>
      </c>
      <c r="H454" s="80" t="s">
        <v>2168</v>
      </c>
      <c r="I454" s="177"/>
      <c r="J454" s="81">
        <v>52.358780612095934</v>
      </c>
      <c r="K454" s="81">
        <v>4.7403314263900462</v>
      </c>
      <c r="L454" s="81">
        <v>14.324537140805262</v>
      </c>
      <c r="M454" s="81">
        <v>92.498019891907319</v>
      </c>
      <c r="N454" s="81">
        <v>83.282871033410842</v>
      </c>
      <c r="O454" s="81">
        <v>64.588004587952511</v>
      </c>
      <c r="P454" s="81">
        <v>62.954146228625483</v>
      </c>
      <c r="Q454" s="81">
        <v>3.9555451182327213</v>
      </c>
      <c r="R454" s="81">
        <v>0</v>
      </c>
      <c r="S454" s="81">
        <v>8.9511116251541978</v>
      </c>
      <c r="T454" s="82"/>
      <c r="U454" s="81">
        <v>7999383</v>
      </c>
      <c r="V454" s="81">
        <v>2160</v>
      </c>
      <c r="W454" s="81">
        <v>373</v>
      </c>
      <c r="X454" s="81">
        <v>17479</v>
      </c>
      <c r="Y454" s="81">
        <v>20385</v>
      </c>
      <c r="Z454" s="81">
        <v>33781</v>
      </c>
      <c r="AA454" s="81">
        <v>12650</v>
      </c>
      <c r="AB454" s="81">
        <v>51878</v>
      </c>
      <c r="AC454" s="81">
        <v>0</v>
      </c>
      <c r="AD454" s="81">
        <v>8.9511116251541978</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41.256</v>
      </c>
      <c r="BJ454" s="81">
        <v>0</v>
      </c>
      <c r="BK454" s="81">
        <v>0</v>
      </c>
      <c r="BL454" s="81">
        <v>0</v>
      </c>
      <c r="BM454" s="82"/>
      <c r="BN454" s="81">
        <v>0</v>
      </c>
      <c r="BO454" s="81">
        <v>0</v>
      </c>
      <c r="BP454" s="81">
        <v>4</v>
      </c>
      <c r="BQ454" s="81">
        <v>0</v>
      </c>
      <c r="BR454" s="81">
        <v>0</v>
      </c>
      <c r="BS454" s="81">
        <v>0</v>
      </c>
      <c r="BT454"/>
      <c r="BU454" s="80">
        <v>41.256</v>
      </c>
      <c r="BV454" s="80">
        <v>0</v>
      </c>
      <c r="BW454" s="80">
        <v>0</v>
      </c>
      <c r="BX454" s="80">
        <v>0</v>
      </c>
      <c r="BY454" s="80">
        <v>0</v>
      </c>
      <c r="BZ454" s="80">
        <v>0</v>
      </c>
      <c r="CA454" s="80">
        <v>0</v>
      </c>
      <c r="CB454" s="80">
        <v>0</v>
      </c>
      <c r="CC454" s="80">
        <v>0</v>
      </c>
    </row>
    <row r="455" spans="1:81">
      <c r="A455" s="80" t="s">
        <v>2177</v>
      </c>
      <c r="B455" s="80">
        <v>248</v>
      </c>
      <c r="C455" s="80">
        <v>10</v>
      </c>
      <c r="D455" s="80">
        <v>15</v>
      </c>
      <c r="E455" s="80">
        <v>2013</v>
      </c>
      <c r="F455" s="80" t="s">
        <v>89</v>
      </c>
      <c r="G455" s="80" t="s">
        <v>2167</v>
      </c>
      <c r="H455" s="80" t="s">
        <v>2168</v>
      </c>
      <c r="I455" s="177"/>
      <c r="J455" s="81">
        <v>57.27099554748299</v>
      </c>
      <c r="K455" s="81">
        <v>4.0824400957395071</v>
      </c>
      <c r="L455" s="81">
        <v>13.844892247935672</v>
      </c>
      <c r="M455" s="81">
        <v>87.92777430873781</v>
      </c>
      <c r="N455" s="81">
        <v>68.650465718603968</v>
      </c>
      <c r="O455" s="81">
        <v>62.36012095436628</v>
      </c>
      <c r="P455" s="81">
        <v>63.036494406035587</v>
      </c>
      <c r="Q455" s="81">
        <v>3.9784301698936968</v>
      </c>
      <c r="R455" s="81">
        <v>0</v>
      </c>
      <c r="S455" s="81">
        <v>8.8368019266852329</v>
      </c>
      <c r="T455" s="82"/>
      <c r="U455" s="81">
        <v>8424183</v>
      </c>
      <c r="V455" s="81">
        <v>2160</v>
      </c>
      <c r="W455" s="81">
        <v>373</v>
      </c>
      <c r="X455" s="81">
        <v>17479</v>
      </c>
      <c r="Y455" s="81">
        <v>20352</v>
      </c>
      <c r="Z455" s="81">
        <v>34072</v>
      </c>
      <c r="AA455" s="81">
        <v>12619</v>
      </c>
      <c r="AB455" s="81">
        <v>51430</v>
      </c>
      <c r="AC455" s="81">
        <v>0</v>
      </c>
      <c r="AD455" s="81">
        <v>8.8368019266852329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45.110999999999997</v>
      </c>
      <c r="BJ455" s="81">
        <v>0</v>
      </c>
      <c r="BK455" s="81">
        <v>0</v>
      </c>
      <c r="BL455" s="81">
        <v>0</v>
      </c>
      <c r="BM455" s="82"/>
      <c r="BN455" s="81">
        <v>0</v>
      </c>
      <c r="BO455" s="81">
        <v>0</v>
      </c>
      <c r="BP455" s="81">
        <v>4</v>
      </c>
      <c r="BQ455" s="81">
        <v>0</v>
      </c>
      <c r="BR455" s="81">
        <v>0</v>
      </c>
      <c r="BS455" s="81">
        <v>0</v>
      </c>
      <c r="BT455"/>
      <c r="BU455" s="80">
        <v>45.110999999999997</v>
      </c>
      <c r="BV455" s="80">
        <v>0</v>
      </c>
      <c r="BW455" s="80">
        <v>0</v>
      </c>
      <c r="BX455" s="80">
        <v>0</v>
      </c>
      <c r="BY455" s="80">
        <v>0</v>
      </c>
      <c r="BZ455" s="80">
        <v>0</v>
      </c>
      <c r="CA455" s="80">
        <v>0</v>
      </c>
      <c r="CB455" s="80">
        <v>0</v>
      </c>
      <c r="CC455" s="80">
        <v>0</v>
      </c>
    </row>
    <row r="456" spans="1:81">
      <c r="A456" s="80" t="s">
        <v>2178</v>
      </c>
      <c r="B456" s="80">
        <v>249</v>
      </c>
      <c r="C456" s="80">
        <v>11</v>
      </c>
      <c r="D456" s="80">
        <v>15</v>
      </c>
      <c r="E456" s="80">
        <v>2014</v>
      </c>
      <c r="F456" s="80" t="s">
        <v>90</v>
      </c>
      <c r="G456" s="80" t="s">
        <v>2167</v>
      </c>
      <c r="H456" s="80" t="s">
        <v>2168</v>
      </c>
      <c r="I456" s="177"/>
      <c r="J456" s="81">
        <v>47.872890951405367</v>
      </c>
      <c r="K456" s="81">
        <v>4.2916044926490242</v>
      </c>
      <c r="L456" s="81">
        <v>7.8878817257020435</v>
      </c>
      <c r="M456" s="81">
        <v>83.136419693312206</v>
      </c>
      <c r="N456" s="81">
        <v>71.125512377717072</v>
      </c>
      <c r="O456" s="81">
        <v>59.435421510014308</v>
      </c>
      <c r="P456" s="81">
        <v>62.751748473198361</v>
      </c>
      <c r="Q456" s="81">
        <v>3.7762289914502452</v>
      </c>
      <c r="R456" s="81">
        <v>0</v>
      </c>
      <c r="S456" s="81">
        <v>6.8119814021075564</v>
      </c>
      <c r="T456" s="82"/>
      <c r="U456" s="81">
        <v>8430319</v>
      </c>
      <c r="V456" s="81">
        <v>2020</v>
      </c>
      <c r="W456" s="81">
        <v>335</v>
      </c>
      <c r="X456" s="81">
        <v>17044</v>
      </c>
      <c r="Y456" s="81">
        <v>20394</v>
      </c>
      <c r="Z456" s="81">
        <v>34202</v>
      </c>
      <c r="AA456" s="81">
        <v>12497</v>
      </c>
      <c r="AB456" s="81">
        <v>50879</v>
      </c>
      <c r="AC456" s="81">
        <v>0</v>
      </c>
      <c r="AD456" s="81">
        <v>6.8119814021075564</v>
      </c>
      <c r="AE456" s="82"/>
      <c r="AF456" s="81">
        <v>63667335.458531</v>
      </c>
      <c r="AG456" s="81">
        <v>3681888.267450904</v>
      </c>
      <c r="AH456" s="81">
        <v>1977951.9850760954</v>
      </c>
      <c r="AI456" s="81">
        <v>110250533.45549931</v>
      </c>
      <c r="AJ456" s="81">
        <v>91825781.263851777</v>
      </c>
      <c r="AK456" s="81">
        <v>0</v>
      </c>
      <c r="AL456" s="81">
        <v>0</v>
      </c>
      <c r="AM456" s="81">
        <v>6984926.4041656666</v>
      </c>
      <c r="AN456" s="81">
        <v>0</v>
      </c>
      <c r="AO456" s="81">
        <v>0</v>
      </c>
      <c r="AP456" s="82"/>
      <c r="AQ456" s="81">
        <v>890</v>
      </c>
      <c r="AR456" s="81">
        <v>205</v>
      </c>
      <c r="AS456" s="81">
        <v>0</v>
      </c>
      <c r="AT456" s="81">
        <v>1</v>
      </c>
      <c r="AU456" s="81">
        <v>0</v>
      </c>
      <c r="AV456" s="81">
        <v>0</v>
      </c>
      <c r="AW456" s="81" t="s">
        <v>564</v>
      </c>
      <c r="AX456" s="82"/>
      <c r="AY456" s="81">
        <v>3796.8999999999996</v>
      </c>
      <c r="AZ456" s="81">
        <v>9287.6</v>
      </c>
      <c r="BA456" s="81">
        <v>0</v>
      </c>
      <c r="BB456" s="81">
        <v>1000</v>
      </c>
      <c r="BC456" s="81">
        <v>0</v>
      </c>
      <c r="BD456" s="81">
        <v>0</v>
      </c>
      <c r="BE456" s="81" t="s">
        <v>564</v>
      </c>
      <c r="BF456" s="82"/>
      <c r="BG456" s="81">
        <v>0</v>
      </c>
      <c r="BH456" s="81">
        <v>0</v>
      </c>
      <c r="BI456" s="81">
        <v>43.488</v>
      </c>
      <c r="BJ456" s="81">
        <v>0</v>
      </c>
      <c r="BK456" s="81">
        <v>0</v>
      </c>
      <c r="BL456" s="81">
        <v>0</v>
      </c>
      <c r="BM456" s="82"/>
      <c r="BN456" s="81">
        <v>0</v>
      </c>
      <c r="BO456" s="81">
        <v>0</v>
      </c>
      <c r="BP456" s="81">
        <v>4</v>
      </c>
      <c r="BQ456" s="81">
        <v>0</v>
      </c>
      <c r="BR456" s="81">
        <v>0</v>
      </c>
      <c r="BS456" s="81">
        <v>0</v>
      </c>
      <c r="BT456"/>
      <c r="BU456" s="80">
        <v>43.488</v>
      </c>
      <c r="BV456" s="80">
        <v>0</v>
      </c>
      <c r="BW456" s="80">
        <v>0</v>
      </c>
      <c r="BX456" s="80">
        <v>0</v>
      </c>
      <c r="BY456" s="80">
        <v>0</v>
      </c>
      <c r="BZ456" s="80">
        <v>0</v>
      </c>
      <c r="CA456" s="80">
        <v>0</v>
      </c>
      <c r="CB456" s="80">
        <v>0</v>
      </c>
      <c r="CC456" s="80">
        <v>0</v>
      </c>
    </row>
    <row r="457" spans="1:81">
      <c r="A457" s="80" t="s">
        <v>2179</v>
      </c>
      <c r="B457" s="80">
        <v>250</v>
      </c>
      <c r="C457" s="80">
        <v>12</v>
      </c>
      <c r="D457" s="80">
        <v>15</v>
      </c>
      <c r="E457" s="80">
        <v>2015</v>
      </c>
      <c r="F457" s="80" t="s">
        <v>91</v>
      </c>
      <c r="G457" s="80" t="s">
        <v>2167</v>
      </c>
      <c r="H457" s="80" t="s">
        <v>2168</v>
      </c>
      <c r="I457" s="177"/>
      <c r="J457" s="81">
        <v>43.992694920144089</v>
      </c>
      <c r="K457" s="81">
        <v>4.3088463083933357</v>
      </c>
      <c r="L457" s="81">
        <v>8.4813580092264651</v>
      </c>
      <c r="M457" s="81">
        <v>82.651975033679662</v>
      </c>
      <c r="N457" s="81">
        <v>65.634190518215519</v>
      </c>
      <c r="O457" s="81">
        <v>58.971511677431707</v>
      </c>
      <c r="P457" s="81">
        <v>62.585034879187724</v>
      </c>
      <c r="Q457" s="81">
        <v>3.6572150399792878</v>
      </c>
      <c r="R457" s="81">
        <v>0</v>
      </c>
      <c r="S457" s="81">
        <v>11.000682770365618</v>
      </c>
      <c r="T457" s="82"/>
      <c r="U457" s="81">
        <v>8902020</v>
      </c>
      <c r="V457" s="81">
        <v>2020</v>
      </c>
      <c r="W457" s="81">
        <v>335</v>
      </c>
      <c r="X457" s="81">
        <v>17044</v>
      </c>
      <c r="Y457" s="81">
        <v>20425</v>
      </c>
      <c r="Z457" s="81">
        <v>34262</v>
      </c>
      <c r="AA457" s="81">
        <v>12454</v>
      </c>
      <c r="AB457" s="81">
        <v>50335</v>
      </c>
      <c r="AC457" s="81">
        <v>0</v>
      </c>
      <c r="AD457" s="81">
        <v>11.000682770365618</v>
      </c>
      <c r="AE457" s="82"/>
      <c r="AF457" s="81">
        <v>60723295.710958146</v>
      </c>
      <c r="AG457" s="81">
        <v>3362678.2899845769</v>
      </c>
      <c r="AH457" s="81">
        <v>1790836.7303221843</v>
      </c>
      <c r="AI457" s="81">
        <v>108620997.93635793</v>
      </c>
      <c r="AJ457" s="81">
        <v>91332813.937287465</v>
      </c>
      <c r="AK457" s="81">
        <v>0</v>
      </c>
      <c r="AL457" s="81">
        <v>0</v>
      </c>
      <c r="AM457" s="81">
        <v>6898200.6026164051</v>
      </c>
      <c r="AN457" s="81">
        <v>0</v>
      </c>
      <c r="AO457" s="81">
        <v>0</v>
      </c>
      <c r="AP457" s="82"/>
      <c r="AQ457" s="81">
        <v>989</v>
      </c>
      <c r="AR457" s="81">
        <v>318</v>
      </c>
      <c r="AS457" s="81">
        <v>0</v>
      </c>
      <c r="AT457" s="81">
        <v>1</v>
      </c>
      <c r="AU457" s="81">
        <v>0</v>
      </c>
      <c r="AV457" s="81">
        <v>0</v>
      </c>
      <c r="AW457" s="81" t="s">
        <v>564</v>
      </c>
      <c r="AX457" s="82"/>
      <c r="AY457" s="81">
        <v>4308.1000000000004</v>
      </c>
      <c r="AZ457" s="81">
        <v>15048</v>
      </c>
      <c r="BA457" s="81">
        <v>0</v>
      </c>
      <c r="BB457" s="81">
        <v>1000</v>
      </c>
      <c r="BC457" s="81">
        <v>0</v>
      </c>
      <c r="BD457" s="81">
        <v>0</v>
      </c>
      <c r="BE457" s="81" t="s">
        <v>564</v>
      </c>
      <c r="BF457" s="82"/>
      <c r="BG457" s="81">
        <v>0</v>
      </c>
      <c r="BH457" s="81">
        <v>0</v>
      </c>
      <c r="BI457" s="81">
        <v>39.243000000000002</v>
      </c>
      <c r="BJ457" s="81">
        <v>0</v>
      </c>
      <c r="BK457" s="81">
        <v>0</v>
      </c>
      <c r="BL457" s="81">
        <v>0</v>
      </c>
      <c r="BM457" s="82"/>
      <c r="BN457" s="81">
        <v>0</v>
      </c>
      <c r="BO457" s="81">
        <v>0</v>
      </c>
      <c r="BP457" s="81">
        <v>4</v>
      </c>
      <c r="BQ457" s="81">
        <v>0</v>
      </c>
      <c r="BR457" s="81">
        <v>0</v>
      </c>
      <c r="BS457" s="81">
        <v>0</v>
      </c>
      <c r="BT457"/>
      <c r="BU457" s="80">
        <v>39.243000000000002</v>
      </c>
      <c r="BV457" s="80">
        <v>0</v>
      </c>
      <c r="BW457" s="80">
        <v>0</v>
      </c>
      <c r="BX457" s="80">
        <v>0</v>
      </c>
      <c r="BY457" s="80">
        <v>0</v>
      </c>
      <c r="BZ457" s="80">
        <v>0</v>
      </c>
      <c r="CA457" s="80">
        <v>0</v>
      </c>
      <c r="CB457" s="80">
        <v>0</v>
      </c>
      <c r="CC457" s="80">
        <v>0</v>
      </c>
    </row>
    <row r="458" spans="1:81">
      <c r="A458" s="80" t="s">
        <v>2180</v>
      </c>
      <c r="B458" s="80">
        <v>251</v>
      </c>
      <c r="C458" s="80">
        <v>13</v>
      </c>
      <c r="D458" s="80">
        <v>15</v>
      </c>
      <c r="E458" s="80">
        <v>2016</v>
      </c>
      <c r="F458" s="80" t="s">
        <v>92</v>
      </c>
      <c r="G458" s="80" t="s">
        <v>2167</v>
      </c>
      <c r="H458" s="80" t="s">
        <v>2168</v>
      </c>
      <c r="I458" s="177"/>
      <c r="J458" s="81">
        <v>42.73115533941057</v>
      </c>
      <c r="K458" s="81">
        <v>4.302878458533054</v>
      </c>
      <c r="L458" s="81">
        <v>9.1616755257491373</v>
      </c>
      <c r="M458" s="81">
        <v>69.219597353982479</v>
      </c>
      <c r="N458" s="81">
        <v>64.91428270818254</v>
      </c>
      <c r="O458" s="81">
        <v>58.464530142945421</v>
      </c>
      <c r="P458" s="81">
        <v>61.759214503845804</v>
      </c>
      <c r="Q458" s="81">
        <v>3.5094229358199938</v>
      </c>
      <c r="R458" s="81">
        <v>0</v>
      </c>
      <c r="S458" s="81">
        <v>8.0563135146703466</v>
      </c>
      <c r="T458" s="82"/>
      <c r="U458" s="81">
        <v>8417944</v>
      </c>
      <c r="V458" s="81">
        <v>2020</v>
      </c>
      <c r="W458" s="81">
        <v>335</v>
      </c>
      <c r="X458" s="81">
        <v>17044</v>
      </c>
      <c r="Y458" s="81">
        <v>20464</v>
      </c>
      <c r="Z458" s="81">
        <v>34385</v>
      </c>
      <c r="AA458" s="81">
        <v>12711</v>
      </c>
      <c r="AB458" s="81">
        <v>49686</v>
      </c>
      <c r="AC458" s="81">
        <v>0</v>
      </c>
      <c r="AD458" s="81">
        <v>8.0563135146703466</v>
      </c>
      <c r="AE458" s="82"/>
      <c r="AF458" s="81">
        <v>58634410.560329437</v>
      </c>
      <c r="AG458" s="81">
        <v>3233480.7644602358</v>
      </c>
      <c r="AH458" s="81">
        <v>1487144.368456421</v>
      </c>
      <c r="AI458" s="81">
        <v>107249924.8709705</v>
      </c>
      <c r="AJ458" s="81">
        <v>91770478.662937164</v>
      </c>
      <c r="AK458" s="81">
        <v>0</v>
      </c>
      <c r="AL458" s="81">
        <v>0</v>
      </c>
      <c r="AM458" s="81">
        <v>6814548.000319547</v>
      </c>
      <c r="AN458" s="81">
        <v>0</v>
      </c>
      <c r="AO458" s="81">
        <v>0</v>
      </c>
      <c r="AP458" s="82"/>
      <c r="AQ458" s="81">
        <v>1076</v>
      </c>
      <c r="AR458" s="81">
        <v>403</v>
      </c>
      <c r="AS458" s="81">
        <v>0</v>
      </c>
      <c r="AT458" s="81">
        <v>2</v>
      </c>
      <c r="AU458" s="81">
        <v>0</v>
      </c>
      <c r="AV458" s="81">
        <v>0</v>
      </c>
      <c r="AW458" s="81" t="s">
        <v>564</v>
      </c>
      <c r="AX458" s="82"/>
      <c r="AY458" s="81">
        <v>4759.6000000000004</v>
      </c>
      <c r="AZ458" s="81">
        <v>20080.7</v>
      </c>
      <c r="BA458" s="81">
        <v>0</v>
      </c>
      <c r="BB458" s="81">
        <v>1044.2</v>
      </c>
      <c r="BC458" s="81">
        <v>0</v>
      </c>
      <c r="BD458" s="81">
        <v>0</v>
      </c>
      <c r="BE458" s="81" t="s">
        <v>564</v>
      </c>
      <c r="BF458" s="82"/>
      <c r="BG458" s="81">
        <v>0</v>
      </c>
      <c r="BH458" s="81">
        <v>0</v>
      </c>
      <c r="BI458" s="81">
        <v>36.57</v>
      </c>
      <c r="BJ458" s="81">
        <v>0</v>
      </c>
      <c r="BK458" s="81">
        <v>0</v>
      </c>
      <c r="BL458" s="81">
        <v>0</v>
      </c>
      <c r="BM458" s="82"/>
      <c r="BN458" s="81">
        <v>0</v>
      </c>
      <c r="BO458" s="81">
        <v>0</v>
      </c>
      <c r="BP458" s="81">
        <v>4</v>
      </c>
      <c r="BQ458" s="81">
        <v>0</v>
      </c>
      <c r="BR458" s="81">
        <v>0</v>
      </c>
      <c r="BS458" s="81">
        <v>0</v>
      </c>
      <c r="BT458"/>
      <c r="BU458" s="80">
        <v>36.57</v>
      </c>
      <c r="BV458" s="80">
        <v>0</v>
      </c>
      <c r="BW458" s="80">
        <v>0</v>
      </c>
      <c r="BX458" s="80">
        <v>0</v>
      </c>
      <c r="BY458" s="80">
        <v>0</v>
      </c>
      <c r="BZ458" s="80">
        <v>0</v>
      </c>
      <c r="CA458" s="80">
        <v>0</v>
      </c>
      <c r="CB458" s="80">
        <v>0</v>
      </c>
      <c r="CC458" s="80">
        <v>0</v>
      </c>
    </row>
    <row r="459" spans="1:81">
      <c r="A459" s="80" t="s">
        <v>2181</v>
      </c>
      <c r="B459" s="80">
        <v>252</v>
      </c>
      <c r="C459" s="80">
        <v>14</v>
      </c>
      <c r="D459" s="80">
        <v>15</v>
      </c>
      <c r="E459" s="80">
        <v>2017</v>
      </c>
      <c r="F459" s="80" t="s">
        <v>71</v>
      </c>
      <c r="G459" s="80" t="s">
        <v>2167</v>
      </c>
      <c r="H459" s="80" t="s">
        <v>2168</v>
      </c>
      <c r="I459" s="177"/>
      <c r="J459" s="81">
        <v>40.052994943050464</v>
      </c>
      <c r="K459" s="81">
        <v>4.3374847108050938</v>
      </c>
      <c r="L459" s="81">
        <v>8.0826139083087352</v>
      </c>
      <c r="M459" s="81">
        <v>65.360117491475862</v>
      </c>
      <c r="N459" s="81">
        <v>62.602989161298702</v>
      </c>
      <c r="O459" s="81">
        <v>57.597500760590201</v>
      </c>
      <c r="P459" s="81">
        <v>61.068659426115531</v>
      </c>
      <c r="Q459" s="81">
        <v>3.3475518923134207</v>
      </c>
      <c r="R459" s="81">
        <v>0</v>
      </c>
      <c r="S459" s="81">
        <v>8.3220865428776207</v>
      </c>
      <c r="T459" s="82"/>
      <c r="U459" s="81">
        <v>8300687</v>
      </c>
      <c r="V459" s="81">
        <v>2020</v>
      </c>
      <c r="W459" s="81">
        <v>335</v>
      </c>
      <c r="X459" s="81">
        <v>17044</v>
      </c>
      <c r="Y459" s="81">
        <v>20525</v>
      </c>
      <c r="Z459" s="81">
        <v>34437</v>
      </c>
      <c r="AA459" s="81">
        <v>12649</v>
      </c>
      <c r="AB459" s="81">
        <v>49012</v>
      </c>
      <c r="AC459" s="81">
        <v>0</v>
      </c>
      <c r="AD459" s="81">
        <v>8.3220865428776207</v>
      </c>
      <c r="AE459" s="82"/>
      <c r="AF459" s="81">
        <v>57395589.526653543</v>
      </c>
      <c r="AG459" s="81">
        <v>3278972.1763668619</v>
      </c>
      <c r="AH459" s="81">
        <v>1730211.1865505611</v>
      </c>
      <c r="AI459" s="81">
        <v>105415440.97946189</v>
      </c>
      <c r="AJ459" s="81">
        <v>88418427.745929435</v>
      </c>
      <c r="AK459" s="81">
        <v>0</v>
      </c>
      <c r="AL459" s="81">
        <v>0</v>
      </c>
      <c r="AM459" s="81">
        <v>6732625.629182131</v>
      </c>
      <c r="AN459" s="81">
        <v>0</v>
      </c>
      <c r="AO459" s="81">
        <v>0</v>
      </c>
      <c r="AP459" s="82"/>
      <c r="AQ459" s="81">
        <v>1154</v>
      </c>
      <c r="AR459" s="81">
        <v>469</v>
      </c>
      <c r="AS459" s="81">
        <v>0</v>
      </c>
      <c r="AT459" s="81">
        <v>2</v>
      </c>
      <c r="AU459" s="81">
        <v>0</v>
      </c>
      <c r="AV459" s="81">
        <v>0</v>
      </c>
      <c r="AW459" s="81" t="s">
        <v>564</v>
      </c>
      <c r="AX459" s="82"/>
      <c r="AY459" s="81">
        <v>5158.8999999999996</v>
      </c>
      <c r="AZ459" s="81">
        <v>25686.2</v>
      </c>
      <c r="BA459" s="81">
        <v>0</v>
      </c>
      <c r="BB459" s="81">
        <v>1044.2</v>
      </c>
      <c r="BC459" s="81">
        <v>0</v>
      </c>
      <c r="BD459" s="81">
        <v>0</v>
      </c>
      <c r="BE459" s="81" t="s">
        <v>564</v>
      </c>
      <c r="BF459" s="82"/>
      <c r="BG459" s="81">
        <v>0</v>
      </c>
      <c r="BH459" s="81">
        <v>0</v>
      </c>
      <c r="BI459" s="81">
        <v>37.101999999999997</v>
      </c>
      <c r="BJ459" s="81">
        <v>0</v>
      </c>
      <c r="BK459" s="81">
        <v>0</v>
      </c>
      <c r="BL459" s="81">
        <v>0</v>
      </c>
      <c r="BM459" s="82"/>
      <c r="BN459" s="81">
        <v>0</v>
      </c>
      <c r="BO459" s="81">
        <v>0</v>
      </c>
      <c r="BP459" s="81">
        <v>4</v>
      </c>
      <c r="BQ459" s="81">
        <v>0</v>
      </c>
      <c r="BR459" s="81">
        <v>0</v>
      </c>
      <c r="BS459" s="81">
        <v>0</v>
      </c>
      <c r="BT459"/>
      <c r="BU459" s="80">
        <v>37.101999999999997</v>
      </c>
      <c r="BV459" s="80">
        <v>0</v>
      </c>
      <c r="BW459" s="80">
        <v>0</v>
      </c>
      <c r="BX459" s="80">
        <v>0</v>
      </c>
      <c r="BY459" s="80">
        <v>0</v>
      </c>
      <c r="BZ459" s="80">
        <v>0</v>
      </c>
      <c r="CA459" s="80">
        <v>0</v>
      </c>
      <c r="CB459" s="80">
        <v>0</v>
      </c>
      <c r="CC459" s="80">
        <v>0</v>
      </c>
    </row>
    <row r="460" spans="1:81">
      <c r="A460" s="80" t="s">
        <v>2182</v>
      </c>
      <c r="B460" s="80">
        <v>253</v>
      </c>
      <c r="C460" s="80">
        <v>15</v>
      </c>
      <c r="D460" s="80">
        <v>15</v>
      </c>
      <c r="E460" s="80">
        <v>2018</v>
      </c>
      <c r="F460" s="80" t="s">
        <v>93</v>
      </c>
      <c r="G460" s="80" t="s">
        <v>2167</v>
      </c>
      <c r="H460" s="80" t="s">
        <v>2168</v>
      </c>
      <c r="I460" s="177"/>
      <c r="J460" s="81">
        <v>40.774753084778396</v>
      </c>
      <c r="K460" s="81">
        <v>4.0765657410420069</v>
      </c>
      <c r="L460" s="81">
        <v>7.2837610332993137</v>
      </c>
      <c r="M460" s="81">
        <v>64.453121935875302</v>
      </c>
      <c r="N460" s="81">
        <v>65.033080277435545</v>
      </c>
      <c r="O460" s="81">
        <v>56.32171685345503</v>
      </c>
      <c r="P460" s="81">
        <v>60.202653696026729</v>
      </c>
      <c r="Q460" s="81">
        <v>3.0529936255410428</v>
      </c>
      <c r="R460" s="81">
        <v>0</v>
      </c>
      <c r="S460" s="81">
        <v>8.591899576439511</v>
      </c>
      <c r="T460" s="82"/>
      <c r="U460" s="81">
        <v>8350036</v>
      </c>
      <c r="V460" s="81">
        <v>2020</v>
      </c>
      <c r="W460" s="81">
        <v>335</v>
      </c>
      <c r="X460" s="81">
        <v>17044</v>
      </c>
      <c r="Y460" s="81">
        <v>20524</v>
      </c>
      <c r="Z460" s="81">
        <v>34319</v>
      </c>
      <c r="AA460" s="81">
        <v>12595</v>
      </c>
      <c r="AB460" s="81">
        <v>48170</v>
      </c>
      <c r="AC460" s="81">
        <v>0</v>
      </c>
      <c r="AD460" s="81">
        <v>8.591899576439511</v>
      </c>
      <c r="AE460" s="82"/>
      <c r="AF460" s="81">
        <v>58840062.834078148</v>
      </c>
      <c r="AG460" s="81">
        <v>2899482.4994435329</v>
      </c>
      <c r="AH460" s="81">
        <v>1637103.2207963569</v>
      </c>
      <c r="AI460" s="81">
        <v>101039808.8519356</v>
      </c>
      <c r="AJ460" s="81">
        <v>91948168.53846845</v>
      </c>
      <c r="AK460" s="81">
        <v>0</v>
      </c>
      <c r="AL460" s="81">
        <v>0</v>
      </c>
      <c r="AM460" s="81">
        <v>6630654.0029801251</v>
      </c>
      <c r="AN460" s="81">
        <v>0</v>
      </c>
      <c r="AO460" s="81">
        <v>0</v>
      </c>
      <c r="AP460" s="82"/>
      <c r="AQ460" s="81">
        <v>1213</v>
      </c>
      <c r="AR460" s="81">
        <v>582</v>
      </c>
      <c r="AS460" s="81">
        <v>0</v>
      </c>
      <c r="AT460" s="81">
        <v>2</v>
      </c>
      <c r="AU460" s="81">
        <v>0</v>
      </c>
      <c r="AV460" s="81">
        <v>0</v>
      </c>
      <c r="AW460" s="81" t="s">
        <v>564</v>
      </c>
      <c r="AX460" s="82"/>
      <c r="AY460" s="81">
        <v>5493.6</v>
      </c>
      <c r="AZ460" s="81">
        <v>31453</v>
      </c>
      <c r="BA460" s="81">
        <v>0</v>
      </c>
      <c r="BB460" s="81">
        <v>1044</v>
      </c>
      <c r="BC460" s="81">
        <v>0</v>
      </c>
      <c r="BD460" s="81">
        <v>0</v>
      </c>
      <c r="BE460" s="81" t="s">
        <v>564</v>
      </c>
      <c r="BF460" s="82"/>
      <c r="BG460" s="81">
        <v>0</v>
      </c>
      <c r="BH460" s="81">
        <v>0</v>
      </c>
      <c r="BI460" s="81">
        <v>39.084000000000003</v>
      </c>
      <c r="BJ460" s="81">
        <v>0</v>
      </c>
      <c r="BK460" s="81">
        <v>0</v>
      </c>
      <c r="BL460" s="81">
        <v>0</v>
      </c>
      <c r="BM460" s="82"/>
      <c r="BN460" s="81">
        <v>0</v>
      </c>
      <c r="BO460" s="81">
        <v>0</v>
      </c>
      <c r="BP460" s="81">
        <v>4</v>
      </c>
      <c r="BQ460" s="81">
        <v>0</v>
      </c>
      <c r="BR460" s="81">
        <v>0</v>
      </c>
      <c r="BS460" s="81">
        <v>0</v>
      </c>
      <c r="BT460"/>
      <c r="BU460" s="80">
        <v>39.084000000000003</v>
      </c>
      <c r="BV460" s="80">
        <v>0</v>
      </c>
      <c r="BW460" s="80">
        <v>0</v>
      </c>
      <c r="BX460" s="80">
        <v>0</v>
      </c>
      <c r="BY460" s="80">
        <v>0</v>
      </c>
      <c r="BZ460" s="80">
        <v>0</v>
      </c>
      <c r="CA460" s="80">
        <v>0</v>
      </c>
      <c r="CB460" s="80">
        <v>0</v>
      </c>
      <c r="CC460" s="80">
        <v>0</v>
      </c>
    </row>
    <row r="461" spans="1:81">
      <c r="A461" s="80" t="s">
        <v>2183</v>
      </c>
      <c r="B461" s="80">
        <v>254</v>
      </c>
      <c r="C461" s="80">
        <v>16</v>
      </c>
      <c r="D461" s="80">
        <v>15</v>
      </c>
      <c r="E461" s="80">
        <v>2019</v>
      </c>
      <c r="F461" s="80" t="s">
        <v>73</v>
      </c>
      <c r="G461" s="80" t="s">
        <v>2167</v>
      </c>
      <c r="H461" s="80" t="s">
        <v>2168</v>
      </c>
      <c r="I461" s="177"/>
      <c r="J461" s="81">
        <v>40.029643709533339</v>
      </c>
      <c r="K461" s="81">
        <v>3.734628284095094</v>
      </c>
      <c r="L461" s="81">
        <v>7.3420249653212357</v>
      </c>
      <c r="M461" s="81">
        <v>60.926760900247189</v>
      </c>
      <c r="N461" s="81">
        <v>56.921318297669721</v>
      </c>
      <c r="O461" s="81">
        <v>54.495632333526785</v>
      </c>
      <c r="P461" s="81">
        <v>58.773606620718041</v>
      </c>
      <c r="Q461" s="81">
        <v>2.9238241752370291</v>
      </c>
      <c r="R461" s="81">
        <v>0</v>
      </c>
      <c r="S461" s="81">
        <v>6.5080071093033647</v>
      </c>
      <c r="T461" s="82"/>
      <c r="U461" s="81">
        <v>8558908</v>
      </c>
      <c r="V461" s="81">
        <v>2020</v>
      </c>
      <c r="W461" s="81">
        <v>335</v>
      </c>
      <c r="X461" s="81">
        <v>17044</v>
      </c>
      <c r="Y461" s="81">
        <v>20521</v>
      </c>
      <c r="Z461" s="81">
        <v>34118</v>
      </c>
      <c r="AA461" s="81">
        <v>12204</v>
      </c>
      <c r="AB461" s="81">
        <v>47381</v>
      </c>
      <c r="AC461" s="81">
        <v>0</v>
      </c>
      <c r="AD461" s="81">
        <v>6.5080071093033647</v>
      </c>
      <c r="AE461" s="82"/>
      <c r="AF461" s="81">
        <v>59038326.804299921</v>
      </c>
      <c r="AG461" s="81">
        <v>2803524.8959041131</v>
      </c>
      <c r="AH461" s="81">
        <v>1729096.653337816</v>
      </c>
      <c r="AI461" s="81">
        <v>99175869.249948695</v>
      </c>
      <c r="AJ461" s="81">
        <v>80369069.630899221</v>
      </c>
      <c r="AK461" s="81">
        <v>0</v>
      </c>
      <c r="AL461" s="81">
        <v>0</v>
      </c>
      <c r="AM461" s="81">
        <v>6452935.5160229672</v>
      </c>
      <c r="AN461" s="81">
        <v>0</v>
      </c>
      <c r="AO461" s="81">
        <v>0</v>
      </c>
      <c r="AP461" s="82"/>
      <c r="AQ461" s="81">
        <v>1279</v>
      </c>
      <c r="AR461" s="81">
        <v>642</v>
      </c>
      <c r="AS461" s="81">
        <v>0</v>
      </c>
      <c r="AT461" s="81">
        <v>2</v>
      </c>
      <c r="AU461" s="81">
        <v>0</v>
      </c>
      <c r="AV461" s="81">
        <v>0</v>
      </c>
      <c r="AW461" s="81" t="s">
        <v>564</v>
      </c>
      <c r="AX461" s="82"/>
      <c r="AY461" s="81">
        <v>5877.0000000000018</v>
      </c>
      <c r="AZ461" s="81">
        <v>34142.600000000013</v>
      </c>
      <c r="BA461" s="81">
        <v>0</v>
      </c>
      <c r="BB461" s="81">
        <v>1044.2</v>
      </c>
      <c r="BC461" s="81">
        <v>0</v>
      </c>
      <c r="BD461" s="81">
        <v>0</v>
      </c>
      <c r="BE461" s="81" t="s">
        <v>564</v>
      </c>
      <c r="BF461" s="82"/>
      <c r="BG461" s="81">
        <v>0</v>
      </c>
      <c r="BH461" s="81">
        <v>0</v>
      </c>
      <c r="BI461" s="81">
        <v>36.496000000000002</v>
      </c>
      <c r="BJ461" s="81">
        <v>0</v>
      </c>
      <c r="BK461" s="81">
        <v>0</v>
      </c>
      <c r="BL461" s="81">
        <v>0</v>
      </c>
      <c r="BM461" s="82"/>
      <c r="BN461" s="81">
        <v>0</v>
      </c>
      <c r="BO461" s="81">
        <v>0</v>
      </c>
      <c r="BP461" s="81">
        <v>4</v>
      </c>
      <c r="BQ461" s="81">
        <v>0</v>
      </c>
      <c r="BR461" s="81">
        <v>0</v>
      </c>
      <c r="BS461" s="81">
        <v>0</v>
      </c>
      <c r="BT461"/>
      <c r="BU461" s="80">
        <v>36.496000000000002</v>
      </c>
      <c r="BV461" s="80">
        <v>0</v>
      </c>
      <c r="BW461" s="80">
        <v>0</v>
      </c>
      <c r="BX461" s="80">
        <v>0</v>
      </c>
      <c r="BY461" s="80">
        <v>0</v>
      </c>
      <c r="BZ461" s="80">
        <v>0</v>
      </c>
      <c r="CA461" s="80">
        <v>0</v>
      </c>
      <c r="CB461" s="80">
        <v>0</v>
      </c>
      <c r="CC461" s="80">
        <v>0</v>
      </c>
    </row>
    <row r="462" spans="1:81">
      <c r="A462" s="80" t="s">
        <v>2184</v>
      </c>
      <c r="B462" s="80">
        <v>255</v>
      </c>
      <c r="C462" s="80">
        <v>17</v>
      </c>
      <c r="D462" s="80">
        <v>15</v>
      </c>
      <c r="E462" s="80">
        <v>2020</v>
      </c>
      <c r="F462" s="80" t="s">
        <v>218</v>
      </c>
      <c r="G462" s="174" t="s">
        <v>2167</v>
      </c>
      <c r="H462" s="80" t="s">
        <v>2168</v>
      </c>
      <c r="I462" s="177"/>
      <c r="J462" s="81">
        <v>41.487800756382661</v>
      </c>
      <c r="K462" s="81">
        <v>4.0322453219155117</v>
      </c>
      <c r="L462" s="81">
        <v>4.8056559290773544</v>
      </c>
      <c r="M462" s="81">
        <v>54.909330472410424</v>
      </c>
      <c r="N462" s="81">
        <v>53.865764433282209</v>
      </c>
      <c r="O462" s="81">
        <v>47.449205156027631</v>
      </c>
      <c r="P462" s="81">
        <v>55.50040964729196</v>
      </c>
      <c r="Q462" s="81">
        <v>2.7519880825192393</v>
      </c>
      <c r="R462" s="81">
        <v>0</v>
      </c>
      <c r="S462" s="81">
        <v>7.1907915227303612</v>
      </c>
      <c r="T462" s="82"/>
      <c r="U462" s="81">
        <v>7978163</v>
      </c>
      <c r="V462" s="81">
        <v>1882</v>
      </c>
      <c r="W462" s="81">
        <v>269</v>
      </c>
      <c r="X462" s="81">
        <v>16076</v>
      </c>
      <c r="Y462" s="81">
        <v>20602</v>
      </c>
      <c r="Z462" s="81">
        <v>33906</v>
      </c>
      <c r="AA462" s="81">
        <v>12521</v>
      </c>
      <c r="AB462" s="81">
        <v>46673</v>
      </c>
      <c r="AC462" s="81">
        <v>0</v>
      </c>
      <c r="AD462" s="81">
        <v>7.1907915227303612</v>
      </c>
      <c r="AE462" s="82"/>
      <c r="AF462" s="81">
        <v>62088522.632655188</v>
      </c>
      <c r="AG462" s="81">
        <v>2847773.2595954267</v>
      </c>
      <c r="AH462" s="81">
        <v>1208200.7707979868</v>
      </c>
      <c r="AI462" s="81">
        <v>90963048.740008622</v>
      </c>
      <c r="AJ462" s="81">
        <v>79667144.263140023</v>
      </c>
      <c r="AK462" s="81"/>
      <c r="AL462" s="81"/>
      <c r="AM462" s="81">
        <v>6091345.0478453757</v>
      </c>
      <c r="AN462" s="81"/>
      <c r="AO462" s="81"/>
      <c r="AP462" s="82"/>
      <c r="AQ462" s="81">
        <v>1358</v>
      </c>
      <c r="AR462" s="81">
        <v>709</v>
      </c>
      <c r="AS462" s="81">
        <v>0</v>
      </c>
      <c r="AT462" s="81">
        <v>2</v>
      </c>
      <c r="AU462" s="81">
        <v>0</v>
      </c>
      <c r="AV462" s="81">
        <v>1</v>
      </c>
      <c r="AW462" s="81">
        <v>0</v>
      </c>
      <c r="AX462" s="82"/>
      <c r="AY462" s="81">
        <v>6375.2000000000044</v>
      </c>
      <c r="AZ462" s="81">
        <v>37286.099999999977</v>
      </c>
      <c r="BA462" s="81">
        <v>0</v>
      </c>
      <c r="BB462" s="81">
        <v>1049.9000000000001</v>
      </c>
      <c r="BC462" s="81">
        <v>0</v>
      </c>
      <c r="BD462" s="81">
        <v>45</v>
      </c>
      <c r="BE462" s="81">
        <v>0</v>
      </c>
      <c r="BF462" s="82"/>
      <c r="BG462" s="81">
        <v>0</v>
      </c>
      <c r="BH462" s="81">
        <v>0</v>
      </c>
      <c r="BI462" s="81">
        <v>34.64</v>
      </c>
      <c r="BJ462" s="81">
        <v>0</v>
      </c>
      <c r="BK462" s="81">
        <v>0</v>
      </c>
      <c r="BL462" s="81">
        <v>0</v>
      </c>
      <c r="BM462" s="82"/>
      <c r="BN462" s="81">
        <v>0</v>
      </c>
      <c r="BO462" s="81">
        <v>0</v>
      </c>
      <c r="BP462" s="81">
        <v>4</v>
      </c>
      <c r="BQ462" s="81">
        <v>0</v>
      </c>
      <c r="BR462" s="81">
        <v>0</v>
      </c>
      <c r="BS462" s="81">
        <v>0</v>
      </c>
      <c r="BT462"/>
      <c r="BU462" s="80">
        <v>34.64</v>
      </c>
      <c r="BV462" s="80">
        <v>0</v>
      </c>
      <c r="BW462" s="80">
        <v>0</v>
      </c>
      <c r="BX462" s="80">
        <v>0</v>
      </c>
      <c r="BY462" s="80">
        <v>0</v>
      </c>
      <c r="BZ462" s="80">
        <v>0</v>
      </c>
      <c r="CA462" s="80">
        <v>0</v>
      </c>
      <c r="CB462" s="80">
        <v>0</v>
      </c>
      <c r="CC462" s="80">
        <v>0</v>
      </c>
    </row>
    <row r="463" spans="1:81">
      <c r="A463" s="80" t="s">
        <v>2185</v>
      </c>
      <c r="B463" s="80">
        <v>255</v>
      </c>
      <c r="C463" s="80">
        <v>18</v>
      </c>
      <c r="D463" s="80">
        <v>15</v>
      </c>
      <c r="E463" s="80">
        <v>2021</v>
      </c>
      <c r="F463" s="80" t="s">
        <v>75</v>
      </c>
      <c r="G463" s="174" t="s">
        <v>2167</v>
      </c>
      <c r="H463" s="80" t="s">
        <v>2168</v>
      </c>
      <c r="I463" s="177"/>
      <c r="J463" s="81">
        <v>45.958560544116743</v>
      </c>
      <c r="K463" s="81">
        <v>4.4258531463091888</v>
      </c>
      <c r="L463" s="81">
        <v>4.7067207188961815</v>
      </c>
      <c r="M463" s="81">
        <v>60.780004073695693</v>
      </c>
      <c r="N463" s="81">
        <v>56.699673175950224</v>
      </c>
      <c r="O463" s="81">
        <v>45.714314990041295</v>
      </c>
      <c r="P463" s="81">
        <v>56.725243059022077</v>
      </c>
      <c r="Q463" s="81">
        <v>2.7453927752168283</v>
      </c>
      <c r="R463" s="81">
        <v>0</v>
      </c>
      <c r="S463" s="81">
        <v>5.4437513024672244</v>
      </c>
      <c r="T463" s="82"/>
      <c r="U463" s="81">
        <v>9386527</v>
      </c>
      <c r="V463" s="81">
        <v>1882</v>
      </c>
      <c r="W463" s="81">
        <v>269</v>
      </c>
      <c r="X463" s="81">
        <v>16076</v>
      </c>
      <c r="Y463" s="81">
        <v>20622</v>
      </c>
      <c r="Z463" s="81">
        <v>33636</v>
      </c>
      <c r="AA463" s="81">
        <v>12480</v>
      </c>
      <c r="AB463" s="81">
        <v>46009</v>
      </c>
      <c r="AC463" s="81">
        <v>0</v>
      </c>
      <c r="AD463" s="81">
        <v>5.4437513024672244</v>
      </c>
      <c r="AE463" s="82"/>
      <c r="AF463" s="81">
        <v>67621900.07911922</v>
      </c>
      <c r="AG463" s="81">
        <v>3077573.8690271573</v>
      </c>
      <c r="AH463" s="81">
        <v>1129368.8651018112</v>
      </c>
      <c r="AI463" s="81">
        <v>99575860.898856327</v>
      </c>
      <c r="AJ463" s="81">
        <v>82177623.644202411</v>
      </c>
      <c r="AK463" s="81">
        <v>0</v>
      </c>
      <c r="AL463" s="81">
        <v>0</v>
      </c>
      <c r="AM463" s="81">
        <v>6039320.2141492041</v>
      </c>
      <c r="AN463" s="81">
        <v>0</v>
      </c>
      <c r="AO463" s="81">
        <v>0</v>
      </c>
      <c r="AP463" s="82"/>
      <c r="AQ463" s="81">
        <v>1419</v>
      </c>
      <c r="AR463" s="81">
        <v>748</v>
      </c>
      <c r="AS463" s="81">
        <v>0</v>
      </c>
      <c r="AT463" s="81">
        <v>2</v>
      </c>
      <c r="AU463" s="81">
        <v>0</v>
      </c>
      <c r="AV463" s="81">
        <v>2</v>
      </c>
      <c r="AW463" s="81"/>
      <c r="AX463" s="82"/>
      <c r="AY463" s="81">
        <v>6772.8000000000011</v>
      </c>
      <c r="AZ463" s="81">
        <v>39136.099999999991</v>
      </c>
      <c r="BA463" s="81">
        <v>0</v>
      </c>
      <c r="BB463" s="81">
        <v>1049.9000000000001</v>
      </c>
      <c r="BC463" s="81">
        <v>0</v>
      </c>
      <c r="BD463" s="81">
        <v>94</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2186</v>
      </c>
      <c r="B464" s="80">
        <v>255</v>
      </c>
      <c r="C464" s="80">
        <v>19</v>
      </c>
      <c r="D464" s="80">
        <v>15</v>
      </c>
      <c r="E464" s="80">
        <v>2022</v>
      </c>
      <c r="F464" s="80" t="s">
        <v>568</v>
      </c>
      <c r="G464" s="80" t="s">
        <v>2167</v>
      </c>
      <c r="H464" s="80" t="s">
        <v>2168</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1503</v>
      </c>
      <c r="AR464" s="81">
        <v>767</v>
      </c>
      <c r="AS464" s="81">
        <v>0</v>
      </c>
      <c r="AT464" s="81">
        <v>2</v>
      </c>
      <c r="AU464" s="81">
        <v>0</v>
      </c>
      <c r="AV464" s="81">
        <v>2</v>
      </c>
      <c r="AW464" s="81"/>
      <c r="AX464" s="82"/>
      <c r="AY464" s="81">
        <v>7302.3999999999942</v>
      </c>
      <c r="AZ464" s="81">
        <v>40843.69999999999</v>
      </c>
      <c r="BA464" s="81">
        <v>0</v>
      </c>
      <c r="BB464" s="81">
        <v>1049.9000000000001</v>
      </c>
      <c r="BC464" s="81">
        <v>0</v>
      </c>
      <c r="BD464" s="81">
        <v>94</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2187</v>
      </c>
      <c r="B465" s="80">
        <v>205</v>
      </c>
      <c r="C465" s="80">
        <v>1</v>
      </c>
      <c r="D465" s="80">
        <v>13</v>
      </c>
      <c r="E465" s="80">
        <v>1990</v>
      </c>
      <c r="F465" s="80" t="s">
        <v>562</v>
      </c>
      <c r="G465" s="80" t="s">
        <v>1656</v>
      </c>
      <c r="H465" s="80" t="s">
        <v>1657</v>
      </c>
      <c r="I465" s="177"/>
      <c r="J465" s="81">
        <v>75.733501415225334</v>
      </c>
      <c r="K465" s="81">
        <v>10.821440209646454</v>
      </c>
      <c r="L465" s="81">
        <v>12.738835419683644</v>
      </c>
      <c r="M465" s="81">
        <v>40.283213708625155</v>
      </c>
      <c r="N465" s="81">
        <v>91.335216724474336</v>
      </c>
      <c r="O465" s="81">
        <v>42.092165779421933</v>
      </c>
      <c r="P465" s="81">
        <v>30.706998988818828</v>
      </c>
      <c r="Q465" s="81">
        <v>3.4225754807092832</v>
      </c>
      <c r="R465" s="81">
        <v>0</v>
      </c>
      <c r="S465" s="81">
        <v>2.7870449977966376</v>
      </c>
      <c r="T465" s="82"/>
      <c r="U465" s="81">
        <v>2126328</v>
      </c>
      <c r="V465" s="81">
        <v>1980</v>
      </c>
      <c r="W465" s="81">
        <v>149</v>
      </c>
      <c r="X465" s="81">
        <v>13508</v>
      </c>
      <c r="Y465" s="81">
        <v>19539</v>
      </c>
      <c r="Z465" s="81">
        <v>17313</v>
      </c>
      <c r="AA465" s="81">
        <v>7456</v>
      </c>
      <c r="AB465" s="81">
        <v>55571</v>
      </c>
      <c r="AC465" s="81">
        <v>0</v>
      </c>
      <c r="AD465" s="81">
        <v>2.7870449977966376</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2188</v>
      </c>
      <c r="B466" s="80">
        <v>206</v>
      </c>
      <c r="C466" s="80">
        <v>2</v>
      </c>
      <c r="D466" s="80">
        <v>13</v>
      </c>
      <c r="E466" s="80">
        <v>2005</v>
      </c>
      <c r="F466" s="80" t="s">
        <v>565</v>
      </c>
      <c r="G466" s="80" t="s">
        <v>1656</v>
      </c>
      <c r="H466" s="80" t="s">
        <v>1657</v>
      </c>
      <c r="I466" s="177"/>
      <c r="J466" s="81">
        <v>51.461733819103713</v>
      </c>
      <c r="K466" s="81">
        <v>6.6975519081569521</v>
      </c>
      <c r="L466" s="81">
        <v>5.6307032221150939</v>
      </c>
      <c r="M466" s="81">
        <v>75.647894619907007</v>
      </c>
      <c r="N466" s="81">
        <v>119.91463842473574</v>
      </c>
      <c r="O466" s="81">
        <v>57.844461253476865</v>
      </c>
      <c r="P466" s="81">
        <v>30.544102147799858</v>
      </c>
      <c r="Q466" s="81">
        <v>3.1591295607587679</v>
      </c>
      <c r="R466" s="81">
        <v>0</v>
      </c>
      <c r="S466" s="81">
        <v>12.3354616</v>
      </c>
      <c r="T466" s="82"/>
      <c r="U466" s="81">
        <v>1589415</v>
      </c>
      <c r="V466" s="81">
        <v>2043</v>
      </c>
      <c r="W466" s="81">
        <v>50</v>
      </c>
      <c r="X466" s="81">
        <v>12285</v>
      </c>
      <c r="Y466" s="81">
        <v>24448</v>
      </c>
      <c r="Z466" s="81">
        <v>27532</v>
      </c>
      <c r="AA466" s="81">
        <v>6074</v>
      </c>
      <c r="AB466" s="81">
        <v>53622</v>
      </c>
      <c r="AC466" s="81">
        <v>0</v>
      </c>
      <c r="AD466" s="81">
        <v>12.3354616</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2189</v>
      </c>
      <c r="B467" s="80">
        <v>207</v>
      </c>
      <c r="C467" s="80">
        <v>3</v>
      </c>
      <c r="D467" s="80">
        <v>13</v>
      </c>
      <c r="E467" s="80">
        <v>2006</v>
      </c>
      <c r="F467" s="80" t="s">
        <v>566</v>
      </c>
      <c r="G467" s="80" t="s">
        <v>1656</v>
      </c>
      <c r="H467" s="80" t="s">
        <v>1657</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2190</v>
      </c>
      <c r="B468" s="80">
        <v>208</v>
      </c>
      <c r="C468" s="80">
        <v>4</v>
      </c>
      <c r="D468" s="80">
        <v>13</v>
      </c>
      <c r="E468" s="80">
        <v>2007</v>
      </c>
      <c r="F468" s="80" t="s">
        <v>567</v>
      </c>
      <c r="G468" s="80" t="s">
        <v>1656</v>
      </c>
      <c r="H468" s="80" t="s">
        <v>1657</v>
      </c>
      <c r="I468" s="177"/>
      <c r="J468" s="81">
        <v>42.348931867979189</v>
      </c>
      <c r="K468" s="81">
        <v>5.4611152507309466</v>
      </c>
      <c r="L468" s="81">
        <v>5.9089547934058961</v>
      </c>
      <c r="M468" s="81">
        <v>66.201091662521065</v>
      </c>
      <c r="N468" s="81">
        <v>120.42665778183208</v>
      </c>
      <c r="O468" s="81">
        <v>55.455706503564109</v>
      </c>
      <c r="P468" s="81">
        <v>29.87303325076854</v>
      </c>
      <c r="Q468" s="81">
        <v>3.2909294242240148</v>
      </c>
      <c r="R468" s="81">
        <v>0</v>
      </c>
      <c r="S468" s="81">
        <v>11.0663369316</v>
      </c>
      <c r="T468" s="82"/>
      <c r="U468" s="81">
        <v>1390748</v>
      </c>
      <c r="V468" s="81">
        <v>1817</v>
      </c>
      <c r="W468" s="81">
        <v>72</v>
      </c>
      <c r="X468" s="81">
        <v>13466</v>
      </c>
      <c r="Y468" s="81">
        <v>24617</v>
      </c>
      <c r="Z468" s="81">
        <v>27439</v>
      </c>
      <c r="AA468" s="81">
        <v>5850</v>
      </c>
      <c r="AB468" s="81">
        <v>52905</v>
      </c>
      <c r="AC468" s="81">
        <v>0</v>
      </c>
      <c r="AD468" s="81">
        <v>11.0663369316</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2191</v>
      </c>
      <c r="B469" s="80">
        <v>209</v>
      </c>
      <c r="C469" s="80">
        <v>5</v>
      </c>
      <c r="D469" s="80">
        <v>13</v>
      </c>
      <c r="E469" s="80">
        <v>2008</v>
      </c>
      <c r="F469" s="80" t="s">
        <v>84</v>
      </c>
      <c r="G469" s="80" t="s">
        <v>1656</v>
      </c>
      <c r="H469" s="80" t="s">
        <v>1657</v>
      </c>
      <c r="I469" s="177"/>
      <c r="J469" s="81">
        <v>40.529285860824899</v>
      </c>
      <c r="K469" s="81">
        <v>4.7929886185266426</v>
      </c>
      <c r="L469" s="81">
        <v>5.1021594487503963</v>
      </c>
      <c r="M469" s="81">
        <v>77.46168785931755</v>
      </c>
      <c r="N469" s="81">
        <v>122.75161079584763</v>
      </c>
      <c r="O469" s="81">
        <v>53.872090767632805</v>
      </c>
      <c r="P469" s="81">
        <v>28.971872602197859</v>
      </c>
      <c r="Q469" s="81">
        <v>3.2173473417387028</v>
      </c>
      <c r="R469" s="81">
        <v>0</v>
      </c>
      <c r="S469" s="81">
        <v>13.72717672928</v>
      </c>
      <c r="T469" s="82"/>
      <c r="U469" s="81">
        <v>1398458</v>
      </c>
      <c r="V469" s="81">
        <v>1817</v>
      </c>
      <c r="W469" s="81">
        <v>72</v>
      </c>
      <c r="X469" s="81">
        <v>13466</v>
      </c>
      <c r="Y469" s="81">
        <v>24759</v>
      </c>
      <c r="Z469" s="81">
        <v>27591</v>
      </c>
      <c r="AA469" s="81">
        <v>5680</v>
      </c>
      <c r="AB469" s="81">
        <v>52572</v>
      </c>
      <c r="AC469" s="81">
        <v>0</v>
      </c>
      <c r="AD469" s="81">
        <v>13.72717672928</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2192</v>
      </c>
      <c r="B470" s="80">
        <v>210</v>
      </c>
      <c r="C470" s="80">
        <v>6</v>
      </c>
      <c r="D470" s="80">
        <v>13</v>
      </c>
      <c r="E470" s="80">
        <v>2009</v>
      </c>
      <c r="F470" s="80" t="s">
        <v>85</v>
      </c>
      <c r="G470" s="80" t="s">
        <v>1656</v>
      </c>
      <c r="H470" s="80" t="s">
        <v>1657</v>
      </c>
      <c r="I470" s="177"/>
      <c r="J470" s="81">
        <v>47.812772734240184</v>
      </c>
      <c r="K470" s="81">
        <v>3.9026369615194261</v>
      </c>
      <c r="L470" s="81">
        <v>9.1522454021996253</v>
      </c>
      <c r="M470" s="81">
        <v>61.536498834595811</v>
      </c>
      <c r="N470" s="81">
        <v>105.469012530866</v>
      </c>
      <c r="O470" s="81">
        <v>54.519620985131162</v>
      </c>
      <c r="P470" s="81">
        <v>27.897885372097932</v>
      </c>
      <c r="Q470" s="81">
        <v>3.043108663516596</v>
      </c>
      <c r="R470" s="81">
        <v>0</v>
      </c>
      <c r="S470" s="81">
        <v>11.690891192280001</v>
      </c>
      <c r="T470" s="82"/>
      <c r="U470" s="81">
        <v>1666040</v>
      </c>
      <c r="V470" s="81">
        <v>1812</v>
      </c>
      <c r="W470" s="81">
        <v>148</v>
      </c>
      <c r="X470" s="81">
        <v>13510</v>
      </c>
      <c r="Y470" s="81">
        <v>24767</v>
      </c>
      <c r="Z470" s="81">
        <v>27561</v>
      </c>
      <c r="AA470" s="81">
        <v>5615</v>
      </c>
      <c r="AB470" s="81">
        <v>52199</v>
      </c>
      <c r="AC470" s="81">
        <v>0</v>
      </c>
      <c r="AD470" s="81">
        <v>11.690891192280001</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27.4</v>
      </c>
      <c r="BJ470" s="81">
        <v>0</v>
      </c>
      <c r="BK470" s="81">
        <v>29.516999999999999</v>
      </c>
      <c r="BL470" s="81">
        <v>0</v>
      </c>
      <c r="BM470" s="82"/>
      <c r="BN470" s="81">
        <v>0</v>
      </c>
      <c r="BO470" s="81">
        <v>0</v>
      </c>
      <c r="BP470" s="81">
        <v>1</v>
      </c>
      <c r="BQ470" s="81">
        <v>0</v>
      </c>
      <c r="BR470" s="81">
        <v>5</v>
      </c>
      <c r="BS470" s="81">
        <v>0</v>
      </c>
      <c r="BT470"/>
      <c r="BU470" s="80"/>
      <c r="BV470" s="80"/>
      <c r="BW470" s="80"/>
      <c r="BX470" s="80"/>
      <c r="BY470" s="80"/>
      <c r="BZ470" s="80"/>
      <c r="CA470" s="80"/>
      <c r="CB470" s="80"/>
      <c r="CC470" s="80"/>
    </row>
    <row r="471" spans="1:81">
      <c r="A471" s="80" t="s">
        <v>2193</v>
      </c>
      <c r="B471" s="80">
        <v>211</v>
      </c>
      <c r="C471" s="80">
        <v>7</v>
      </c>
      <c r="D471" s="80">
        <v>13</v>
      </c>
      <c r="E471" s="80">
        <v>2010</v>
      </c>
      <c r="F471" s="80" t="s">
        <v>86</v>
      </c>
      <c r="G471" s="80" t="s">
        <v>1656</v>
      </c>
      <c r="H471" s="80" t="s">
        <v>1657</v>
      </c>
      <c r="I471" s="177"/>
      <c r="J471" s="81">
        <v>37.98339909576741</v>
      </c>
      <c r="K471" s="81">
        <v>4.0700843795783763</v>
      </c>
      <c r="L471" s="81">
        <v>8.3322248352160742</v>
      </c>
      <c r="M471" s="81">
        <v>55.083748819624631</v>
      </c>
      <c r="N471" s="81">
        <v>104.03356425662595</v>
      </c>
      <c r="O471" s="81">
        <v>54.174908288487245</v>
      </c>
      <c r="P471" s="81">
        <v>28.021340634754548</v>
      </c>
      <c r="Q471" s="81">
        <v>3.1571753686394604</v>
      </c>
      <c r="R471" s="81">
        <v>0</v>
      </c>
      <c r="S471" s="81">
        <v>9.3046872900000004</v>
      </c>
      <c r="T471" s="82"/>
      <c r="U471" s="81">
        <v>1481587</v>
      </c>
      <c r="V471" s="81">
        <v>1812</v>
      </c>
      <c r="W471" s="81">
        <v>148</v>
      </c>
      <c r="X471" s="81">
        <v>13510</v>
      </c>
      <c r="Y471" s="81">
        <v>24846</v>
      </c>
      <c r="Z471" s="81">
        <v>27514</v>
      </c>
      <c r="AA471" s="81">
        <v>5499</v>
      </c>
      <c r="AB471" s="81">
        <v>51892</v>
      </c>
      <c r="AC471" s="81">
        <v>0</v>
      </c>
      <c r="AD471" s="81">
        <v>9.3046872900000004</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20.045999999999999</v>
      </c>
      <c r="BJ471" s="81">
        <v>0</v>
      </c>
      <c r="BK471" s="81">
        <v>22.847999999999999</v>
      </c>
      <c r="BL471" s="81">
        <v>0</v>
      </c>
      <c r="BM471" s="82"/>
      <c r="BN471" s="81">
        <v>0</v>
      </c>
      <c r="BO471" s="81">
        <v>0</v>
      </c>
      <c r="BP471" s="81">
        <v>1</v>
      </c>
      <c r="BQ471" s="81">
        <v>0</v>
      </c>
      <c r="BR471" s="81">
        <v>4</v>
      </c>
      <c r="BS471" s="81">
        <v>0</v>
      </c>
      <c r="BT471"/>
      <c r="BU471" s="80">
        <v>42.893999999999998</v>
      </c>
      <c r="BV471" s="80">
        <v>0</v>
      </c>
      <c r="BW471" s="80">
        <v>0</v>
      </c>
      <c r="BX471" s="80">
        <v>0</v>
      </c>
      <c r="BY471" s="80">
        <v>0</v>
      </c>
      <c r="BZ471" s="80">
        <v>0</v>
      </c>
      <c r="CA471" s="80">
        <v>0</v>
      </c>
      <c r="CB471" s="80">
        <v>0</v>
      </c>
      <c r="CC471" s="80">
        <v>0</v>
      </c>
    </row>
    <row r="472" spans="1:81">
      <c r="A472" s="80" t="s">
        <v>2194</v>
      </c>
      <c r="B472" s="80">
        <v>212</v>
      </c>
      <c r="C472" s="80">
        <v>8</v>
      </c>
      <c r="D472" s="80">
        <v>13</v>
      </c>
      <c r="E472" s="80">
        <v>2011</v>
      </c>
      <c r="F472" s="80" t="s">
        <v>87</v>
      </c>
      <c r="G472" s="80" t="s">
        <v>1656</v>
      </c>
      <c r="H472" s="80" t="s">
        <v>1657</v>
      </c>
      <c r="I472" s="177"/>
      <c r="J472" s="81">
        <v>31.628024589120603</v>
      </c>
      <c r="K472" s="81">
        <v>5.7029452782319803</v>
      </c>
      <c r="L472" s="81">
        <v>7.7745728974952932</v>
      </c>
      <c r="M472" s="81">
        <v>69.586261250270539</v>
      </c>
      <c r="N472" s="81">
        <v>125.30363231956952</v>
      </c>
      <c r="O472" s="81">
        <v>53.236894905646871</v>
      </c>
      <c r="P472" s="81">
        <v>26.731567325742596</v>
      </c>
      <c r="Q472" s="81">
        <v>3.6123586260012415</v>
      </c>
      <c r="R472" s="81">
        <v>0</v>
      </c>
      <c r="S472" s="81">
        <v>8.8432361290749988</v>
      </c>
      <c r="T472" s="82"/>
      <c r="U472" s="81">
        <v>1161883</v>
      </c>
      <c r="V472" s="81">
        <v>1812</v>
      </c>
      <c r="W472" s="81">
        <v>148</v>
      </c>
      <c r="X472" s="81">
        <v>13510</v>
      </c>
      <c r="Y472" s="81">
        <v>24862</v>
      </c>
      <c r="Z472" s="81">
        <v>27625</v>
      </c>
      <c r="AA472" s="81">
        <v>5402</v>
      </c>
      <c r="AB472" s="81">
        <v>51474</v>
      </c>
      <c r="AC472" s="81">
        <v>0</v>
      </c>
      <c r="AD472" s="81">
        <v>8.8432361290749988</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17.399999999999999</v>
      </c>
      <c r="BJ472" s="81">
        <v>0</v>
      </c>
      <c r="BK472" s="81">
        <v>20.073</v>
      </c>
      <c r="BL472" s="81">
        <v>0</v>
      </c>
      <c r="BM472" s="82"/>
      <c r="BN472" s="81">
        <v>0</v>
      </c>
      <c r="BO472" s="81">
        <v>0</v>
      </c>
      <c r="BP472" s="81">
        <v>1</v>
      </c>
      <c r="BQ472" s="81">
        <v>0</v>
      </c>
      <c r="BR472" s="81">
        <v>4</v>
      </c>
      <c r="BS472" s="81">
        <v>0</v>
      </c>
      <c r="BT472"/>
      <c r="BU472" s="80">
        <v>31.994</v>
      </c>
      <c r="BV472" s="80">
        <v>5.4790000000000001</v>
      </c>
      <c r="BW472" s="80">
        <v>0</v>
      </c>
      <c r="BX472" s="80">
        <v>0</v>
      </c>
      <c r="BY472" s="80">
        <v>0</v>
      </c>
      <c r="BZ472" s="80">
        <v>0</v>
      </c>
      <c r="CA472" s="80">
        <v>0</v>
      </c>
      <c r="CB472" s="80">
        <v>0</v>
      </c>
      <c r="CC472" s="80">
        <v>0</v>
      </c>
    </row>
    <row r="473" spans="1:81">
      <c r="A473" s="80" t="s">
        <v>2195</v>
      </c>
      <c r="B473" s="80">
        <v>213</v>
      </c>
      <c r="C473" s="80">
        <v>9</v>
      </c>
      <c r="D473" s="80">
        <v>13</v>
      </c>
      <c r="E473" s="80">
        <v>2012</v>
      </c>
      <c r="F473" s="80" t="s">
        <v>88</v>
      </c>
      <c r="G473" s="80" t="s">
        <v>1656</v>
      </c>
      <c r="H473" s="80" t="s">
        <v>1657</v>
      </c>
      <c r="I473" s="177"/>
      <c r="J473" s="81">
        <v>43.664466354093975</v>
      </c>
      <c r="K473" s="81">
        <v>6.42458842318287</v>
      </c>
      <c r="L473" s="81">
        <v>7.8443128704758589</v>
      </c>
      <c r="M473" s="81">
        <v>86.425915373838535</v>
      </c>
      <c r="N473" s="81">
        <v>137.61957742653695</v>
      </c>
      <c r="O473" s="81">
        <v>53.035927274657787</v>
      </c>
      <c r="P473" s="81">
        <v>26.172004349117898</v>
      </c>
      <c r="Q473" s="81">
        <v>3.8874564912505356</v>
      </c>
      <c r="R473" s="81">
        <v>0</v>
      </c>
      <c r="S473" s="81">
        <v>10.306913638579999</v>
      </c>
      <c r="T473" s="82"/>
      <c r="U473" s="81">
        <v>1536901</v>
      </c>
      <c r="V473" s="81">
        <v>1812</v>
      </c>
      <c r="W473" s="81">
        <v>148</v>
      </c>
      <c r="X473" s="81">
        <v>13510</v>
      </c>
      <c r="Y473" s="81">
        <v>24857</v>
      </c>
      <c r="Z473" s="81">
        <v>27739</v>
      </c>
      <c r="AA473" s="81">
        <v>5259</v>
      </c>
      <c r="AB473" s="81">
        <v>50985</v>
      </c>
      <c r="AC473" s="81">
        <v>0</v>
      </c>
      <c r="AD473" s="81">
        <v>10.306913638579999</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20.8</v>
      </c>
      <c r="BJ473" s="81">
        <v>0</v>
      </c>
      <c r="BK473" s="81">
        <v>21.402000000000001</v>
      </c>
      <c r="BL473" s="81">
        <v>0</v>
      </c>
      <c r="BM473" s="82"/>
      <c r="BN473" s="81">
        <v>0</v>
      </c>
      <c r="BO473" s="81">
        <v>0</v>
      </c>
      <c r="BP473" s="81">
        <v>1</v>
      </c>
      <c r="BQ473" s="81">
        <v>0</v>
      </c>
      <c r="BR473" s="81">
        <v>4</v>
      </c>
      <c r="BS473" s="81">
        <v>0</v>
      </c>
      <c r="BT473"/>
      <c r="BU473" s="80">
        <v>36.779000000000003</v>
      </c>
      <c r="BV473" s="80">
        <v>5.423</v>
      </c>
      <c r="BW473" s="80">
        <v>0</v>
      </c>
      <c r="BX473" s="80">
        <v>0</v>
      </c>
      <c r="BY473" s="80">
        <v>0</v>
      </c>
      <c r="BZ473" s="80">
        <v>0</v>
      </c>
      <c r="CA473" s="80">
        <v>0</v>
      </c>
      <c r="CB473" s="80">
        <v>0</v>
      </c>
      <c r="CC473" s="80">
        <v>0</v>
      </c>
    </row>
    <row r="474" spans="1:81">
      <c r="A474" s="80" t="s">
        <v>2196</v>
      </c>
      <c r="B474" s="80">
        <v>214</v>
      </c>
      <c r="C474" s="80">
        <v>10</v>
      </c>
      <c r="D474" s="80">
        <v>13</v>
      </c>
      <c r="E474" s="80">
        <v>2013</v>
      </c>
      <c r="F474" s="80" t="s">
        <v>89</v>
      </c>
      <c r="G474" s="80" t="s">
        <v>1656</v>
      </c>
      <c r="H474" s="80" t="s">
        <v>1657</v>
      </c>
      <c r="I474" s="177"/>
      <c r="J474" s="81">
        <v>42.775709250979084</v>
      </c>
      <c r="K474" s="81">
        <v>5.3099442458171264</v>
      </c>
      <c r="L474" s="81">
        <v>6.9271468014220172</v>
      </c>
      <c r="M474" s="81">
        <v>80.378167585839236</v>
      </c>
      <c r="N474" s="81">
        <v>133.70433986490696</v>
      </c>
      <c r="O474" s="81">
        <v>51.413423272161992</v>
      </c>
      <c r="P474" s="81">
        <v>25.641201821553267</v>
      </c>
      <c r="Q474" s="81">
        <v>3.936580457237417</v>
      </c>
      <c r="R474" s="81">
        <v>0</v>
      </c>
      <c r="S474" s="81">
        <v>7.9835546664999999</v>
      </c>
      <c r="T474" s="82"/>
      <c r="U474" s="81">
        <v>1533029</v>
      </c>
      <c r="V474" s="81">
        <v>1812</v>
      </c>
      <c r="W474" s="81">
        <v>148</v>
      </c>
      <c r="X474" s="81">
        <v>13510</v>
      </c>
      <c r="Y474" s="81">
        <v>24919</v>
      </c>
      <c r="Z474" s="81">
        <v>28091</v>
      </c>
      <c r="AA474" s="81">
        <v>5133</v>
      </c>
      <c r="AB474" s="81">
        <v>50889</v>
      </c>
      <c r="AC474" s="81">
        <v>0</v>
      </c>
      <c r="AD474" s="81">
        <v>7.9835546664999999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27.754999999999999</v>
      </c>
      <c r="BJ474" s="81">
        <v>0</v>
      </c>
      <c r="BK474" s="81">
        <v>28.548999999999999</v>
      </c>
      <c r="BL474" s="81">
        <v>0</v>
      </c>
      <c r="BM474" s="82"/>
      <c r="BN474" s="81">
        <v>0</v>
      </c>
      <c r="BO474" s="81">
        <v>0</v>
      </c>
      <c r="BP474" s="81">
        <v>1</v>
      </c>
      <c r="BQ474" s="81">
        <v>0</v>
      </c>
      <c r="BR474" s="81">
        <v>5</v>
      </c>
      <c r="BS474" s="81">
        <v>0</v>
      </c>
      <c r="BT474"/>
      <c r="BU474" s="80">
        <v>50.939</v>
      </c>
      <c r="BV474" s="80">
        <v>5.3650000000000002</v>
      </c>
      <c r="BW474" s="80">
        <v>0</v>
      </c>
      <c r="BX474" s="80">
        <v>0</v>
      </c>
      <c r="BY474" s="80">
        <v>0</v>
      </c>
      <c r="BZ474" s="80">
        <v>0</v>
      </c>
      <c r="CA474" s="80">
        <v>0</v>
      </c>
      <c r="CB474" s="80">
        <v>0</v>
      </c>
      <c r="CC474" s="80">
        <v>0</v>
      </c>
    </row>
    <row r="475" spans="1:81">
      <c r="A475" s="80" t="s">
        <v>2197</v>
      </c>
      <c r="B475" s="80">
        <v>215</v>
      </c>
      <c r="C475" s="80">
        <v>11</v>
      </c>
      <c r="D475" s="80">
        <v>13</v>
      </c>
      <c r="E475" s="80">
        <v>2014</v>
      </c>
      <c r="F475" s="80" t="s">
        <v>90</v>
      </c>
      <c r="G475" s="80" t="s">
        <v>1656</v>
      </c>
      <c r="H475" s="80" t="s">
        <v>1657</v>
      </c>
      <c r="I475" s="177"/>
      <c r="J475" s="81">
        <v>39.889859677516021</v>
      </c>
      <c r="K475" s="81">
        <v>5.0185355295558125</v>
      </c>
      <c r="L475" s="81">
        <v>3.3472735210800519</v>
      </c>
      <c r="M475" s="81">
        <v>79.264391992893536</v>
      </c>
      <c r="N475" s="81">
        <v>142.15514277133053</v>
      </c>
      <c r="O475" s="81">
        <v>48.796755628360962</v>
      </c>
      <c r="P475" s="81">
        <v>25.156938453286696</v>
      </c>
      <c r="Q475" s="81">
        <v>3.7533692943381429</v>
      </c>
      <c r="R475" s="81">
        <v>0</v>
      </c>
      <c r="S475" s="81">
        <v>8.1046687462399998</v>
      </c>
      <c r="T475" s="82"/>
      <c r="U475" s="81">
        <v>1587741</v>
      </c>
      <c r="V475" s="81">
        <v>1488</v>
      </c>
      <c r="W475" s="81">
        <v>73</v>
      </c>
      <c r="X475" s="81">
        <v>12666</v>
      </c>
      <c r="Y475" s="81">
        <v>25021</v>
      </c>
      <c r="Z475" s="81">
        <v>28080</v>
      </c>
      <c r="AA475" s="81">
        <v>5010</v>
      </c>
      <c r="AB475" s="81">
        <v>50571</v>
      </c>
      <c r="AC475" s="81">
        <v>0</v>
      </c>
      <c r="AD475" s="81">
        <v>8.1046687462399998</v>
      </c>
      <c r="AE475" s="82"/>
      <c r="AF475" s="81">
        <v>12930806.263919335</v>
      </c>
      <c r="AG475" s="81">
        <v>3521479.4849249646</v>
      </c>
      <c r="AH475" s="81">
        <v>544434.38387884479</v>
      </c>
      <c r="AI475" s="81">
        <v>83410850.6446646</v>
      </c>
      <c r="AJ475" s="81">
        <v>107614717.35732304</v>
      </c>
      <c r="AK475" s="81">
        <v>0</v>
      </c>
      <c r="AL475" s="81">
        <v>0</v>
      </c>
      <c r="AM475" s="81">
        <v>6942642.6066758763</v>
      </c>
      <c r="AN475" s="81">
        <v>0</v>
      </c>
      <c r="AO475" s="81">
        <v>0</v>
      </c>
      <c r="AP475" s="82"/>
      <c r="AQ475" s="81">
        <v>186</v>
      </c>
      <c r="AR475" s="81">
        <v>16</v>
      </c>
      <c r="AS475" s="81">
        <v>0</v>
      </c>
      <c r="AT475" s="81">
        <v>0</v>
      </c>
      <c r="AU475" s="81">
        <v>0</v>
      </c>
      <c r="AV475" s="81">
        <v>0</v>
      </c>
      <c r="AW475" s="81" t="s">
        <v>564</v>
      </c>
      <c r="AX475" s="82"/>
      <c r="AY475" s="81">
        <v>789.44500000000005</v>
      </c>
      <c r="AZ475" s="81">
        <v>8130.2</v>
      </c>
      <c r="BA475" s="81">
        <v>0</v>
      </c>
      <c r="BB475" s="81">
        <v>0</v>
      </c>
      <c r="BC475" s="81">
        <v>0</v>
      </c>
      <c r="BD475" s="81">
        <v>0</v>
      </c>
      <c r="BE475" s="81" t="s">
        <v>564</v>
      </c>
      <c r="BF475" s="82"/>
      <c r="BG475" s="81">
        <v>0</v>
      </c>
      <c r="BH475" s="81">
        <v>0</v>
      </c>
      <c r="BI475" s="81">
        <v>24.045999999999999</v>
      </c>
      <c r="BJ475" s="81">
        <v>0</v>
      </c>
      <c r="BK475" s="81">
        <v>29.356999999999999</v>
      </c>
      <c r="BL475" s="81">
        <v>0</v>
      </c>
      <c r="BM475" s="82"/>
      <c r="BN475" s="81">
        <v>0</v>
      </c>
      <c r="BO475" s="81">
        <v>0</v>
      </c>
      <c r="BP475" s="81">
        <v>1</v>
      </c>
      <c r="BQ475" s="81">
        <v>0</v>
      </c>
      <c r="BR475" s="81">
        <v>5</v>
      </c>
      <c r="BS475" s="81">
        <v>0</v>
      </c>
      <c r="BT475"/>
      <c r="BU475" s="80">
        <v>46.401000000000003</v>
      </c>
      <c r="BV475" s="80">
        <v>7.0019999999999998</v>
      </c>
      <c r="BW475" s="80">
        <v>0</v>
      </c>
      <c r="BX475" s="80">
        <v>0</v>
      </c>
      <c r="BY475" s="80">
        <v>0</v>
      </c>
      <c r="BZ475" s="80">
        <v>0</v>
      </c>
      <c r="CA475" s="80">
        <v>0</v>
      </c>
      <c r="CB475" s="80">
        <v>0</v>
      </c>
      <c r="CC475" s="80">
        <v>0</v>
      </c>
    </row>
    <row r="476" spans="1:81">
      <c r="A476" s="80" t="s">
        <v>2198</v>
      </c>
      <c r="B476" s="80">
        <v>216</v>
      </c>
      <c r="C476" s="80">
        <v>12</v>
      </c>
      <c r="D476" s="80">
        <v>13</v>
      </c>
      <c r="E476" s="80">
        <v>2015</v>
      </c>
      <c r="F476" s="80" t="s">
        <v>91</v>
      </c>
      <c r="G476" s="80" t="s">
        <v>1656</v>
      </c>
      <c r="H476" s="80" t="s">
        <v>1657</v>
      </c>
      <c r="I476" s="177"/>
      <c r="J476" s="81">
        <v>30.68318901305485</v>
      </c>
      <c r="K476" s="81">
        <v>4.8122538820841143</v>
      </c>
      <c r="L476" s="81">
        <v>3.5233545810061075</v>
      </c>
      <c r="M476" s="81">
        <v>76.694072997420861</v>
      </c>
      <c r="N476" s="81">
        <v>130.85517704246945</v>
      </c>
      <c r="O476" s="81">
        <v>48.508379942941389</v>
      </c>
      <c r="P476" s="81">
        <v>24.618924512055614</v>
      </c>
      <c r="Q476" s="81">
        <v>3.6402131860137534</v>
      </c>
      <c r="R476" s="81">
        <v>0</v>
      </c>
      <c r="S476" s="81">
        <v>11.6376132117</v>
      </c>
      <c r="T476" s="82"/>
      <c r="U476" s="81">
        <v>1224475</v>
      </c>
      <c r="V476" s="81">
        <v>1488</v>
      </c>
      <c r="W476" s="81">
        <v>73</v>
      </c>
      <c r="X476" s="81">
        <v>12666</v>
      </c>
      <c r="Y476" s="81">
        <v>25024</v>
      </c>
      <c r="Z476" s="81">
        <v>28183</v>
      </c>
      <c r="AA476" s="81">
        <v>4899</v>
      </c>
      <c r="AB476" s="81">
        <v>50101</v>
      </c>
      <c r="AC476" s="81">
        <v>0</v>
      </c>
      <c r="AD476" s="81">
        <v>11.6376132117</v>
      </c>
      <c r="AE476" s="82"/>
      <c r="AF476" s="81">
        <v>9449641.6132416688</v>
      </c>
      <c r="AG476" s="81">
        <v>3206019.1451166375</v>
      </c>
      <c r="AH476" s="81">
        <v>455576.31621502672</v>
      </c>
      <c r="AI476" s="81">
        <v>80556788.026028112</v>
      </c>
      <c r="AJ476" s="81">
        <v>103287929.11275868</v>
      </c>
      <c r="AK476" s="81">
        <v>0</v>
      </c>
      <c r="AL476" s="81">
        <v>0</v>
      </c>
      <c r="AM476" s="81">
        <v>6866131.8842094867</v>
      </c>
      <c r="AN476" s="81">
        <v>0</v>
      </c>
      <c r="AO476" s="81">
        <v>0</v>
      </c>
      <c r="AP476" s="82"/>
      <c r="AQ476" s="81">
        <v>200</v>
      </c>
      <c r="AR476" s="81">
        <v>19</v>
      </c>
      <c r="AS476" s="81">
        <v>0</v>
      </c>
      <c r="AT476" s="81">
        <v>0</v>
      </c>
      <c r="AU476" s="81">
        <v>0</v>
      </c>
      <c r="AV476" s="81">
        <v>0</v>
      </c>
      <c r="AW476" s="81" t="s">
        <v>564</v>
      </c>
      <c r="AX476" s="82"/>
      <c r="AY476" s="81">
        <v>860.34500000000003</v>
      </c>
      <c r="AZ476" s="81">
        <v>8056.8</v>
      </c>
      <c r="BA476" s="81">
        <v>0</v>
      </c>
      <c r="BB476" s="81">
        <v>0</v>
      </c>
      <c r="BC476" s="81">
        <v>0</v>
      </c>
      <c r="BD476" s="81">
        <v>0</v>
      </c>
      <c r="BE476" s="81" t="s">
        <v>564</v>
      </c>
      <c r="BF476" s="82"/>
      <c r="BG476" s="81">
        <v>0</v>
      </c>
      <c r="BH476" s="81">
        <v>0</v>
      </c>
      <c r="BI476" s="81">
        <v>19.869</v>
      </c>
      <c r="BJ476" s="81">
        <v>0</v>
      </c>
      <c r="BK476" s="81">
        <v>29.788</v>
      </c>
      <c r="BL476" s="81">
        <v>0</v>
      </c>
      <c r="BM476" s="82"/>
      <c r="BN476" s="81">
        <v>0</v>
      </c>
      <c r="BO476" s="81">
        <v>0</v>
      </c>
      <c r="BP476" s="81">
        <v>1</v>
      </c>
      <c r="BQ476" s="81">
        <v>0</v>
      </c>
      <c r="BR476" s="81">
        <v>5</v>
      </c>
      <c r="BS476" s="81">
        <v>0</v>
      </c>
      <c r="BT476"/>
      <c r="BU476" s="80">
        <v>42.375</v>
      </c>
      <c r="BV476" s="80">
        <v>7.282</v>
      </c>
      <c r="BW476" s="80">
        <v>0</v>
      </c>
      <c r="BX476" s="80">
        <v>0</v>
      </c>
      <c r="BY476" s="80">
        <v>0</v>
      </c>
      <c r="BZ476" s="80">
        <v>0</v>
      </c>
      <c r="CA476" s="80">
        <v>0</v>
      </c>
      <c r="CB476" s="80">
        <v>0</v>
      </c>
      <c r="CC476" s="80">
        <v>0</v>
      </c>
    </row>
    <row r="477" spans="1:81">
      <c r="A477" s="80" t="s">
        <v>2199</v>
      </c>
      <c r="B477" s="80">
        <v>217</v>
      </c>
      <c r="C477" s="80">
        <v>13</v>
      </c>
      <c r="D477" s="80">
        <v>13</v>
      </c>
      <c r="E477" s="80">
        <v>2016</v>
      </c>
      <c r="F477" s="80" t="s">
        <v>92</v>
      </c>
      <c r="G477" s="80" t="s">
        <v>1656</v>
      </c>
      <c r="H477" s="80" t="s">
        <v>1657</v>
      </c>
      <c r="I477" s="177"/>
      <c r="J477" s="81">
        <v>47.547018313997604</v>
      </c>
      <c r="K477" s="81">
        <v>4.5392934968933218</v>
      </c>
      <c r="L477" s="81">
        <v>3.7888329148208788</v>
      </c>
      <c r="M477" s="81">
        <v>65.756273099472381</v>
      </c>
      <c r="N477" s="81">
        <v>132.62437971305928</v>
      </c>
      <c r="O477" s="81">
        <v>48.099551932929558</v>
      </c>
      <c r="P477" s="81">
        <v>25.955292571752359</v>
      </c>
      <c r="Q477" s="81">
        <v>3.4920474569685722</v>
      </c>
      <c r="R477" s="81">
        <v>0</v>
      </c>
      <c r="S477" s="81">
        <v>8.289252620000001</v>
      </c>
      <c r="T477" s="82"/>
      <c r="U477" s="81">
        <v>1806126</v>
      </c>
      <c r="V477" s="81">
        <v>1488</v>
      </c>
      <c r="W477" s="81">
        <v>73</v>
      </c>
      <c r="X477" s="81">
        <v>12666</v>
      </c>
      <c r="Y477" s="81">
        <v>24940</v>
      </c>
      <c r="Z477" s="81">
        <v>28289</v>
      </c>
      <c r="AA477" s="81">
        <v>5342</v>
      </c>
      <c r="AB477" s="81">
        <v>49440</v>
      </c>
      <c r="AC477" s="81">
        <v>0</v>
      </c>
      <c r="AD477" s="81">
        <v>8.289252620000001</v>
      </c>
      <c r="AE477" s="82"/>
      <c r="AF477" s="81">
        <v>14899629.02250468</v>
      </c>
      <c r="AG477" s="81">
        <v>3055991.9106581551</v>
      </c>
      <c r="AH477" s="81">
        <v>386123.37678989262</v>
      </c>
      <c r="AI477" s="81">
        <v>80411735.664106637</v>
      </c>
      <c r="AJ477" s="81">
        <v>107147108.3203997</v>
      </c>
      <c r="AK477" s="81">
        <v>0</v>
      </c>
      <c r="AL477" s="81">
        <v>0</v>
      </c>
      <c r="AM477" s="81">
        <v>6780808.5403493624</v>
      </c>
      <c r="AN477" s="81">
        <v>0</v>
      </c>
      <c r="AO477" s="81">
        <v>0</v>
      </c>
      <c r="AP477" s="82"/>
      <c r="AQ477" s="81">
        <v>218</v>
      </c>
      <c r="AR477" s="81">
        <v>21</v>
      </c>
      <c r="AS477" s="81">
        <v>0</v>
      </c>
      <c r="AT477" s="81">
        <v>0</v>
      </c>
      <c r="AU477" s="81">
        <v>0</v>
      </c>
      <c r="AV477" s="81">
        <v>0</v>
      </c>
      <c r="AW477" s="81" t="s">
        <v>564</v>
      </c>
      <c r="AX477" s="82"/>
      <c r="AY477" s="81">
        <v>942.34500000000003</v>
      </c>
      <c r="AZ477" s="81">
        <v>9957.2999999999993</v>
      </c>
      <c r="BA477" s="81">
        <v>0</v>
      </c>
      <c r="BB477" s="81">
        <v>0</v>
      </c>
      <c r="BC477" s="81">
        <v>0</v>
      </c>
      <c r="BD477" s="81">
        <v>0</v>
      </c>
      <c r="BE477" s="81" t="s">
        <v>564</v>
      </c>
      <c r="BF477" s="82"/>
      <c r="BG477" s="81">
        <v>0</v>
      </c>
      <c r="BH477" s="81">
        <v>0</v>
      </c>
      <c r="BI477" s="81">
        <v>19.908999999999999</v>
      </c>
      <c r="BJ477" s="81">
        <v>0</v>
      </c>
      <c r="BK477" s="81">
        <v>28.709</v>
      </c>
      <c r="BL477" s="81">
        <v>0</v>
      </c>
      <c r="BM477" s="82"/>
      <c r="BN477" s="81">
        <v>0</v>
      </c>
      <c r="BO477" s="81">
        <v>0</v>
      </c>
      <c r="BP477" s="81">
        <v>1</v>
      </c>
      <c r="BQ477" s="81">
        <v>0</v>
      </c>
      <c r="BR477" s="81">
        <v>5</v>
      </c>
      <c r="BS477" s="81">
        <v>0</v>
      </c>
      <c r="BT477"/>
      <c r="BU477" s="80">
        <v>41.557000000000002</v>
      </c>
      <c r="BV477" s="80">
        <v>7.0609999999999999</v>
      </c>
      <c r="BW477" s="80">
        <v>0</v>
      </c>
      <c r="BX477" s="80">
        <v>0</v>
      </c>
      <c r="BY477" s="80">
        <v>0</v>
      </c>
      <c r="BZ477" s="80">
        <v>0</v>
      </c>
      <c r="CA477" s="80">
        <v>0</v>
      </c>
      <c r="CB477" s="80">
        <v>0</v>
      </c>
      <c r="CC477" s="80">
        <v>0</v>
      </c>
    </row>
    <row r="478" spans="1:81">
      <c r="A478" s="80" t="s">
        <v>2200</v>
      </c>
      <c r="B478" s="80">
        <v>218</v>
      </c>
      <c r="C478" s="80">
        <v>14</v>
      </c>
      <c r="D478" s="80">
        <v>13</v>
      </c>
      <c r="E478" s="80">
        <v>2017</v>
      </c>
      <c r="F478" s="80" t="s">
        <v>71</v>
      </c>
      <c r="G478" s="80" t="s">
        <v>1656</v>
      </c>
      <c r="H478" s="80" t="s">
        <v>1657</v>
      </c>
      <c r="I478" s="177"/>
      <c r="J478" s="81">
        <v>51.713811465549107</v>
      </c>
      <c r="K478" s="81">
        <v>4.6384782944157479</v>
      </c>
      <c r="L478" s="81">
        <v>3.4202175691310304</v>
      </c>
      <c r="M478" s="81">
        <v>65.933155533389325</v>
      </c>
      <c r="N478" s="81">
        <v>129.44237021948021</v>
      </c>
      <c r="O478" s="81">
        <v>47.458520895599122</v>
      </c>
      <c r="P478" s="81">
        <v>24.994264356787109</v>
      </c>
      <c r="Q478" s="81">
        <v>3.3366237868949487</v>
      </c>
      <c r="R478" s="81">
        <v>0</v>
      </c>
      <c r="S478" s="81">
        <v>8.3921232384000017</v>
      </c>
      <c r="T478" s="82"/>
      <c r="U478" s="81">
        <v>1932939</v>
      </c>
      <c r="V478" s="81">
        <v>1488</v>
      </c>
      <c r="W478" s="81">
        <v>73</v>
      </c>
      <c r="X478" s="81">
        <v>12666</v>
      </c>
      <c r="Y478" s="81">
        <v>24875</v>
      </c>
      <c r="Z478" s="81">
        <v>28375</v>
      </c>
      <c r="AA478" s="81">
        <v>5177</v>
      </c>
      <c r="AB478" s="81">
        <v>48852</v>
      </c>
      <c r="AC478" s="81">
        <v>0</v>
      </c>
      <c r="AD478" s="81">
        <v>8.3921232384000017</v>
      </c>
      <c r="AE478" s="82"/>
      <c r="AF478" s="81">
        <v>15668931.975386471</v>
      </c>
      <c r="AG478" s="81">
        <v>3064871.242351003</v>
      </c>
      <c r="AH478" s="81">
        <v>471690.55782773677</v>
      </c>
      <c r="AI478" s="81">
        <v>78422298.707501739</v>
      </c>
      <c r="AJ478" s="81">
        <v>93652415.330526114</v>
      </c>
      <c r="AK478" s="81">
        <v>0</v>
      </c>
      <c r="AL478" s="81">
        <v>0</v>
      </c>
      <c r="AM478" s="81">
        <v>6710646.9280340616</v>
      </c>
      <c r="AN478" s="81">
        <v>0</v>
      </c>
      <c r="AO478" s="81">
        <v>0</v>
      </c>
      <c r="AP478" s="82"/>
      <c r="AQ478" s="81">
        <v>230</v>
      </c>
      <c r="AR478" s="81">
        <v>31</v>
      </c>
      <c r="AS478" s="81">
        <v>0</v>
      </c>
      <c r="AT478" s="81">
        <v>0</v>
      </c>
      <c r="AU478" s="81">
        <v>0</v>
      </c>
      <c r="AV478" s="81">
        <v>0</v>
      </c>
      <c r="AW478" s="81" t="s">
        <v>564</v>
      </c>
      <c r="AX478" s="82"/>
      <c r="AY478" s="81">
        <v>1026.0450000000001</v>
      </c>
      <c r="AZ478" s="81">
        <v>10287.6</v>
      </c>
      <c r="BA478" s="81">
        <v>0</v>
      </c>
      <c r="BB478" s="81">
        <v>0</v>
      </c>
      <c r="BC478" s="81">
        <v>0</v>
      </c>
      <c r="BD478" s="81">
        <v>0</v>
      </c>
      <c r="BE478" s="81" t="s">
        <v>564</v>
      </c>
      <c r="BF478" s="82"/>
      <c r="BG478" s="81">
        <v>0</v>
      </c>
      <c r="BH478" s="81">
        <v>0</v>
      </c>
      <c r="BI478" s="81">
        <v>20.106999999999999</v>
      </c>
      <c r="BJ478" s="81">
        <v>0</v>
      </c>
      <c r="BK478" s="81">
        <v>28.237000000000002</v>
      </c>
      <c r="BL478" s="81">
        <v>0</v>
      </c>
      <c r="BM478" s="82"/>
      <c r="BN478" s="81">
        <v>0</v>
      </c>
      <c r="BO478" s="81">
        <v>0</v>
      </c>
      <c r="BP478" s="81">
        <v>1</v>
      </c>
      <c r="BQ478" s="81">
        <v>0</v>
      </c>
      <c r="BR478" s="81">
        <v>5</v>
      </c>
      <c r="BS478" s="81">
        <v>0</v>
      </c>
      <c r="BT478"/>
      <c r="BU478" s="80">
        <v>39.856999999999999</v>
      </c>
      <c r="BV478" s="80">
        <v>8.4870000000000001</v>
      </c>
      <c r="BW478" s="80">
        <v>0</v>
      </c>
      <c r="BX478" s="80">
        <v>0</v>
      </c>
      <c r="BY478" s="80">
        <v>0</v>
      </c>
      <c r="BZ478" s="80">
        <v>0</v>
      </c>
      <c r="CA478" s="80">
        <v>0</v>
      </c>
      <c r="CB478" s="80">
        <v>0</v>
      </c>
      <c r="CC478" s="80">
        <v>0</v>
      </c>
    </row>
    <row r="479" spans="1:81">
      <c r="A479" s="80" t="s">
        <v>2201</v>
      </c>
      <c r="B479" s="80">
        <v>219</v>
      </c>
      <c r="C479" s="80">
        <v>15</v>
      </c>
      <c r="D479" s="80">
        <v>13</v>
      </c>
      <c r="E479" s="80">
        <v>2018</v>
      </c>
      <c r="F479" s="80" t="s">
        <v>93</v>
      </c>
      <c r="G479" s="80" t="s">
        <v>1656</v>
      </c>
      <c r="H479" s="80" t="s">
        <v>1657</v>
      </c>
      <c r="I479" s="177"/>
      <c r="J479" s="81">
        <v>54.853503732093024</v>
      </c>
      <c r="K479" s="81">
        <v>4.3171669411685443</v>
      </c>
      <c r="L479" s="81">
        <v>3.1376090836039725</v>
      </c>
      <c r="M479" s="81">
        <v>66.258342892461215</v>
      </c>
      <c r="N479" s="81">
        <v>119.09395727595694</v>
      </c>
      <c r="O479" s="81">
        <v>46.516004035500146</v>
      </c>
      <c r="P479" s="81">
        <v>24.668987354124173</v>
      </c>
      <c r="Q479" s="81">
        <v>3.0672540275702462</v>
      </c>
      <c r="R479" s="81">
        <v>0</v>
      </c>
      <c r="S479" s="81">
        <v>8.5738118768000007</v>
      </c>
      <c r="T479" s="82"/>
      <c r="U479" s="81">
        <v>2142314</v>
      </c>
      <c r="V479" s="81">
        <v>1488</v>
      </c>
      <c r="W479" s="81">
        <v>73</v>
      </c>
      <c r="X479" s="81">
        <v>12666</v>
      </c>
      <c r="Y479" s="81">
        <v>24858</v>
      </c>
      <c r="Z479" s="81">
        <v>28344</v>
      </c>
      <c r="AA479" s="81">
        <v>5161</v>
      </c>
      <c r="AB479" s="81">
        <v>48395</v>
      </c>
      <c r="AC479" s="81">
        <v>0</v>
      </c>
      <c r="AD479" s="81">
        <v>8.5738118768000007</v>
      </c>
      <c r="AE479" s="82"/>
      <c r="AF479" s="81">
        <v>17432595.277585302</v>
      </c>
      <c r="AG479" s="81">
        <v>2772975.2901010588</v>
      </c>
      <c r="AH479" s="81">
        <v>444568.40879158548</v>
      </c>
      <c r="AI479" s="81">
        <v>80163608.172333062</v>
      </c>
      <c r="AJ479" s="81">
        <v>90703792.694382668</v>
      </c>
      <c r="AK479" s="81">
        <v>0</v>
      </c>
      <c r="AL479" s="81">
        <v>0</v>
      </c>
      <c r="AM479" s="81">
        <v>6661625.5028902469</v>
      </c>
      <c r="AN479" s="81">
        <v>0</v>
      </c>
      <c r="AO479" s="81">
        <v>0</v>
      </c>
      <c r="AP479" s="82"/>
      <c r="AQ479" s="81">
        <v>247</v>
      </c>
      <c r="AR479" s="81">
        <v>38</v>
      </c>
      <c r="AS479" s="81">
        <v>0</v>
      </c>
      <c r="AT479" s="81">
        <v>0</v>
      </c>
      <c r="AU479" s="81">
        <v>0</v>
      </c>
      <c r="AV479" s="81">
        <v>0</v>
      </c>
      <c r="AW479" s="81" t="s">
        <v>564</v>
      </c>
      <c r="AX479" s="82"/>
      <c r="AY479" s="81">
        <v>1120.845</v>
      </c>
      <c r="AZ479" s="81">
        <v>13290</v>
      </c>
      <c r="BA479" s="81">
        <v>0</v>
      </c>
      <c r="BB479" s="81">
        <v>0</v>
      </c>
      <c r="BC479" s="81">
        <v>0</v>
      </c>
      <c r="BD479" s="81">
        <v>0</v>
      </c>
      <c r="BE479" s="81" t="s">
        <v>564</v>
      </c>
      <c r="BF479" s="82"/>
      <c r="BG479" s="81">
        <v>0</v>
      </c>
      <c r="BH479" s="81">
        <v>0</v>
      </c>
      <c r="BI479" s="81">
        <v>23.05</v>
      </c>
      <c r="BJ479" s="81">
        <v>0</v>
      </c>
      <c r="BK479" s="81">
        <v>27.471000000000004</v>
      </c>
      <c r="BL479" s="81">
        <v>0</v>
      </c>
      <c r="BM479" s="82"/>
      <c r="BN479" s="81">
        <v>0</v>
      </c>
      <c r="BO479" s="81">
        <v>0</v>
      </c>
      <c r="BP479" s="81">
        <v>1</v>
      </c>
      <c r="BQ479" s="81">
        <v>0</v>
      </c>
      <c r="BR479" s="81">
        <v>5</v>
      </c>
      <c r="BS479" s="81">
        <v>0</v>
      </c>
      <c r="BT479"/>
      <c r="BU479" s="80">
        <v>42.076999999999998</v>
      </c>
      <c r="BV479" s="80">
        <v>8.4440000000000008</v>
      </c>
      <c r="BW479" s="80">
        <v>0</v>
      </c>
      <c r="BX479" s="80">
        <v>0</v>
      </c>
      <c r="BY479" s="80">
        <v>0</v>
      </c>
      <c r="BZ479" s="80">
        <v>0</v>
      </c>
      <c r="CA479" s="80">
        <v>0</v>
      </c>
      <c r="CB479" s="80">
        <v>0</v>
      </c>
      <c r="CC479" s="80">
        <v>0</v>
      </c>
    </row>
    <row r="480" spans="1:81">
      <c r="A480" s="80" t="s">
        <v>2202</v>
      </c>
      <c r="B480" s="80">
        <v>220</v>
      </c>
      <c r="C480" s="80">
        <v>16</v>
      </c>
      <c r="D480" s="80">
        <v>13</v>
      </c>
      <c r="E480" s="80">
        <v>2019</v>
      </c>
      <c r="F480" s="80" t="s">
        <v>73</v>
      </c>
      <c r="G480" s="80" t="s">
        <v>1656</v>
      </c>
      <c r="H480" s="80" t="s">
        <v>1657</v>
      </c>
      <c r="I480" s="177"/>
      <c r="J480" s="81">
        <v>51.71538584742931</v>
      </c>
      <c r="K480" s="81">
        <v>4.0060130258851148</v>
      </c>
      <c r="L480" s="81">
        <v>3.1516666428854219</v>
      </c>
      <c r="M480" s="81">
        <v>59.439750027487968</v>
      </c>
      <c r="N480" s="81">
        <v>119.99246368253917</v>
      </c>
      <c r="O480" s="81">
        <v>45.066951940045094</v>
      </c>
      <c r="P480" s="81">
        <v>23.699190280281343</v>
      </c>
      <c r="Q480" s="81">
        <v>2.937832070549049</v>
      </c>
      <c r="R480" s="81">
        <v>0</v>
      </c>
      <c r="S480" s="81">
        <v>8.9666353962900018</v>
      </c>
      <c r="T480" s="82"/>
      <c r="U480" s="81">
        <v>2124680</v>
      </c>
      <c r="V480" s="81">
        <v>1488</v>
      </c>
      <c r="W480" s="81">
        <v>73</v>
      </c>
      <c r="X480" s="81">
        <v>12666</v>
      </c>
      <c r="Y480" s="81">
        <v>24740</v>
      </c>
      <c r="Z480" s="81">
        <v>28215</v>
      </c>
      <c r="AA480" s="81">
        <v>4921</v>
      </c>
      <c r="AB480" s="81">
        <v>47608</v>
      </c>
      <c r="AC480" s="81">
        <v>0</v>
      </c>
      <c r="AD480" s="81">
        <v>8.9666353962900018</v>
      </c>
      <c r="AE480" s="82"/>
      <c r="AF480" s="81">
        <v>16965208.830384579</v>
      </c>
      <c r="AG480" s="81">
        <v>2772154.1342947339</v>
      </c>
      <c r="AH480" s="81">
        <v>480001.0879548993</v>
      </c>
      <c r="AI480" s="81">
        <v>78553681.208481357</v>
      </c>
      <c r="AJ480" s="81">
        <v>91811690.81848599</v>
      </c>
      <c r="AK480" s="81">
        <v>0</v>
      </c>
      <c r="AL480" s="81">
        <v>0</v>
      </c>
      <c r="AM480" s="81">
        <v>6483851.2071678825</v>
      </c>
      <c r="AN480" s="81">
        <v>0</v>
      </c>
      <c r="AO480" s="81">
        <v>0</v>
      </c>
      <c r="AP480" s="82"/>
      <c r="AQ480" s="81">
        <v>274</v>
      </c>
      <c r="AR480" s="81">
        <v>44</v>
      </c>
      <c r="AS480" s="81">
        <v>0</v>
      </c>
      <c r="AT480" s="81">
        <v>0</v>
      </c>
      <c r="AU480" s="81">
        <v>0</v>
      </c>
      <c r="AV480" s="81">
        <v>0</v>
      </c>
      <c r="AW480" s="81" t="s">
        <v>564</v>
      </c>
      <c r="AX480" s="82"/>
      <c r="AY480" s="81">
        <v>1282.145</v>
      </c>
      <c r="AZ480" s="81">
        <v>33477.5</v>
      </c>
      <c r="BA480" s="81">
        <v>0</v>
      </c>
      <c r="BB480" s="81">
        <v>0</v>
      </c>
      <c r="BC480" s="81">
        <v>0</v>
      </c>
      <c r="BD480" s="81">
        <v>0</v>
      </c>
      <c r="BE480" s="81" t="s">
        <v>564</v>
      </c>
      <c r="BF480" s="82"/>
      <c r="BG480" s="81">
        <v>0</v>
      </c>
      <c r="BH480" s="81">
        <v>0</v>
      </c>
      <c r="BI480" s="81">
        <v>21.86</v>
      </c>
      <c r="BJ480" s="81">
        <v>0</v>
      </c>
      <c r="BK480" s="81">
        <v>28.122999999999998</v>
      </c>
      <c r="BL480" s="81">
        <v>0</v>
      </c>
      <c r="BM480" s="82"/>
      <c r="BN480" s="81">
        <v>0</v>
      </c>
      <c r="BO480" s="81">
        <v>0</v>
      </c>
      <c r="BP480" s="81">
        <v>1</v>
      </c>
      <c r="BQ480" s="81">
        <v>0</v>
      </c>
      <c r="BR480" s="81">
        <v>5</v>
      </c>
      <c r="BS480" s="81">
        <v>0</v>
      </c>
      <c r="BT480"/>
      <c r="BU480" s="80">
        <v>41.636000000000003</v>
      </c>
      <c r="BV480" s="80">
        <v>8.3469999999999995</v>
      </c>
      <c r="BW480" s="80">
        <v>0</v>
      </c>
      <c r="BX480" s="80">
        <v>0</v>
      </c>
      <c r="BY480" s="80">
        <v>0</v>
      </c>
      <c r="BZ480" s="80">
        <v>0</v>
      </c>
      <c r="CA480" s="80">
        <v>0</v>
      </c>
      <c r="CB480" s="80">
        <v>0</v>
      </c>
      <c r="CC480" s="80">
        <v>0</v>
      </c>
    </row>
    <row r="481" spans="1:81">
      <c r="A481" s="80" t="s">
        <v>2203</v>
      </c>
      <c r="B481" s="80">
        <v>221</v>
      </c>
      <c r="C481" s="80">
        <v>17</v>
      </c>
      <c r="D481" s="80">
        <v>13</v>
      </c>
      <c r="E481" s="80">
        <v>2020</v>
      </c>
      <c r="F481" s="80" t="s">
        <v>218</v>
      </c>
      <c r="G481" s="80" t="s">
        <v>1656</v>
      </c>
      <c r="H481" s="80" t="s">
        <v>1657</v>
      </c>
      <c r="I481" s="177"/>
      <c r="J481" s="81">
        <v>35.653012266504163</v>
      </c>
      <c r="K481" s="81">
        <v>4.2164571968142415</v>
      </c>
      <c r="L481" s="81">
        <v>3.0124443022870286</v>
      </c>
      <c r="M481" s="81">
        <v>54.614698251980535</v>
      </c>
      <c r="N481" s="81">
        <v>108.85517434055558</v>
      </c>
      <c r="O481" s="81">
        <v>39.298902235343832</v>
      </c>
      <c r="P481" s="81">
        <v>23.49270594446509</v>
      </c>
      <c r="Q481" s="81">
        <v>2.7614221898875915</v>
      </c>
      <c r="R481" s="81">
        <v>0</v>
      </c>
      <c r="S481" s="81">
        <v>8.9358723411200014</v>
      </c>
      <c r="T481" s="82"/>
      <c r="U481" s="81">
        <v>1660448</v>
      </c>
      <c r="V481" s="81">
        <v>1449</v>
      </c>
      <c r="W481" s="81">
        <v>62</v>
      </c>
      <c r="X481" s="81">
        <v>12238</v>
      </c>
      <c r="Y481" s="81">
        <v>24487</v>
      </c>
      <c r="Z481" s="81">
        <v>28082</v>
      </c>
      <c r="AA481" s="81">
        <v>5300</v>
      </c>
      <c r="AB481" s="81">
        <v>46833</v>
      </c>
      <c r="AC481" s="81">
        <v>0</v>
      </c>
      <c r="AD481" s="81">
        <v>8.9358723411200014</v>
      </c>
      <c r="AE481" s="82"/>
      <c r="AF481" s="81">
        <v>12964624.28329833</v>
      </c>
      <c r="AG481" s="81">
        <v>2701486.6387486635</v>
      </c>
      <c r="AH481" s="81">
        <v>441769.79986755206</v>
      </c>
      <c r="AI481" s="81">
        <v>70266700.131391272</v>
      </c>
      <c r="AJ481" s="81">
        <v>92771918.933151618</v>
      </c>
      <c r="AK481" s="81"/>
      <c r="AL481" s="81"/>
      <c r="AM481" s="81">
        <v>6112226.8254824532</v>
      </c>
      <c r="AN481" s="81"/>
      <c r="AO481" s="81"/>
      <c r="AP481" s="82"/>
      <c r="AQ481" s="81">
        <v>294</v>
      </c>
      <c r="AR481" s="81">
        <v>52</v>
      </c>
      <c r="AS481" s="81">
        <v>0</v>
      </c>
      <c r="AT481" s="81">
        <v>0</v>
      </c>
      <c r="AU481" s="81">
        <v>0</v>
      </c>
      <c r="AV481" s="81">
        <v>0</v>
      </c>
      <c r="AW481" s="81">
        <v>0</v>
      </c>
      <c r="AX481" s="82"/>
      <c r="AY481" s="81">
        <v>1421.645</v>
      </c>
      <c r="AZ481" s="81">
        <v>33862.500000000007</v>
      </c>
      <c r="BA481" s="81">
        <v>0</v>
      </c>
      <c r="BB481" s="81">
        <v>0</v>
      </c>
      <c r="BC481" s="81">
        <v>0</v>
      </c>
      <c r="BD481" s="81">
        <v>0</v>
      </c>
      <c r="BE481" s="81">
        <v>0</v>
      </c>
      <c r="BF481" s="82"/>
      <c r="BG481" s="81">
        <v>0</v>
      </c>
      <c r="BH481" s="81">
        <v>0</v>
      </c>
      <c r="BI481" s="81">
        <v>13.263</v>
      </c>
      <c r="BJ481" s="81">
        <v>0</v>
      </c>
      <c r="BK481" s="81">
        <v>23.827999999999999</v>
      </c>
      <c r="BL481" s="81">
        <v>0</v>
      </c>
      <c r="BM481" s="82"/>
      <c r="BN481" s="81">
        <v>0</v>
      </c>
      <c r="BO481" s="81">
        <v>0</v>
      </c>
      <c r="BP481" s="81">
        <v>1</v>
      </c>
      <c r="BQ481" s="81">
        <v>0</v>
      </c>
      <c r="BR481" s="81">
        <v>5</v>
      </c>
      <c r="BS481" s="81">
        <v>0</v>
      </c>
      <c r="BT481"/>
      <c r="BU481" s="80">
        <v>28.805</v>
      </c>
      <c r="BV481" s="80">
        <v>8.2859999999999996</v>
      </c>
      <c r="BW481" s="80">
        <v>0</v>
      </c>
      <c r="BX481" s="80">
        <v>0</v>
      </c>
      <c r="BY481" s="80">
        <v>0</v>
      </c>
      <c r="BZ481" s="80">
        <v>0</v>
      </c>
      <c r="CA481" s="80">
        <v>0</v>
      </c>
      <c r="CB481" s="80">
        <v>0</v>
      </c>
      <c r="CC481" s="80">
        <v>0</v>
      </c>
    </row>
    <row r="482" spans="1:81">
      <c r="A482" s="80" t="s">
        <v>1658</v>
      </c>
      <c r="B482" s="80">
        <v>221</v>
      </c>
      <c r="C482" s="80">
        <v>18</v>
      </c>
      <c r="D482" s="80">
        <v>13</v>
      </c>
      <c r="E482" s="80">
        <v>2021</v>
      </c>
      <c r="F482" s="80" t="s">
        <v>75</v>
      </c>
      <c r="G482" s="174" t="s">
        <v>1656</v>
      </c>
      <c r="H482" s="80" t="s">
        <v>1657</v>
      </c>
      <c r="I482" s="177"/>
      <c r="J482" s="81">
        <v>38.70278979601796</v>
      </c>
      <c r="K482" s="81">
        <v>4.0616186970894148</v>
      </c>
      <c r="L482" s="81">
        <v>2.7491233639411741</v>
      </c>
      <c r="M482" s="81">
        <v>55.162581695066372</v>
      </c>
      <c r="N482" s="81">
        <v>102.96743379380793</v>
      </c>
      <c r="O482" s="81">
        <v>37.804417462331685</v>
      </c>
      <c r="P482" s="81">
        <v>24.012777169936992</v>
      </c>
      <c r="Q482" s="81">
        <v>2.7529112931084869</v>
      </c>
      <c r="R482" s="81">
        <v>0</v>
      </c>
      <c r="S482" s="81">
        <v>9.6250502479999991</v>
      </c>
      <c r="T482" s="82"/>
      <c r="U482" s="81">
        <v>1851027</v>
      </c>
      <c r="V482" s="81">
        <v>1449</v>
      </c>
      <c r="W482" s="81">
        <v>62</v>
      </c>
      <c r="X482" s="81">
        <v>12238</v>
      </c>
      <c r="Y482" s="81">
        <v>24384</v>
      </c>
      <c r="Z482" s="81">
        <v>27816</v>
      </c>
      <c r="AA482" s="81">
        <v>5283</v>
      </c>
      <c r="AB482" s="81">
        <v>46135</v>
      </c>
      <c r="AC482" s="81">
        <v>0</v>
      </c>
      <c r="AD482" s="81">
        <v>9.6250502479999991</v>
      </c>
      <c r="AE482" s="82"/>
      <c r="AF482" s="81">
        <v>14178070.072155565</v>
      </c>
      <c r="AG482" s="81">
        <v>2748137.0725723091</v>
      </c>
      <c r="AH482" s="81">
        <v>396072.3349848052</v>
      </c>
      <c r="AI482" s="81">
        <v>76671350.669235796</v>
      </c>
      <c r="AJ482" s="81">
        <v>90028134.720254973</v>
      </c>
      <c r="AK482" s="81">
        <v>0</v>
      </c>
      <c r="AL482" s="81">
        <v>0</v>
      </c>
      <c r="AM482" s="81">
        <v>6055859.4640129879</v>
      </c>
      <c r="AN482" s="81">
        <v>0</v>
      </c>
      <c r="AO482" s="81">
        <v>0</v>
      </c>
      <c r="AP482" s="82"/>
      <c r="AQ482" s="81">
        <v>320</v>
      </c>
      <c r="AR482" s="81">
        <v>63</v>
      </c>
      <c r="AS482" s="81">
        <v>0</v>
      </c>
      <c r="AT482" s="81">
        <v>0</v>
      </c>
      <c r="AU482" s="81">
        <v>0</v>
      </c>
      <c r="AV482" s="81">
        <v>0</v>
      </c>
      <c r="AW482" s="81"/>
      <c r="AX482" s="82"/>
      <c r="AY482" s="81">
        <v>1590.2449999999999</v>
      </c>
      <c r="AZ482" s="81">
        <v>35853.300000000003</v>
      </c>
      <c r="BA482" s="81">
        <v>0</v>
      </c>
      <c r="BB482" s="81">
        <v>0</v>
      </c>
      <c r="BC482" s="81">
        <v>0</v>
      </c>
      <c r="BD482" s="81">
        <v>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1655</v>
      </c>
      <c r="B483" s="80">
        <v>221</v>
      </c>
      <c r="C483" s="80">
        <v>19</v>
      </c>
      <c r="D483" s="80">
        <v>13</v>
      </c>
      <c r="E483" s="80">
        <v>2022</v>
      </c>
      <c r="F483" s="80" t="s">
        <v>568</v>
      </c>
      <c r="G483" s="174" t="s">
        <v>1656</v>
      </c>
      <c r="H483" s="80" t="s">
        <v>1657</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346</v>
      </c>
      <c r="AR483" s="81">
        <v>64</v>
      </c>
      <c r="AS483" s="81">
        <v>0</v>
      </c>
      <c r="AT483" s="81">
        <v>0</v>
      </c>
      <c r="AU483" s="81">
        <v>0</v>
      </c>
      <c r="AV483" s="81">
        <v>0</v>
      </c>
      <c r="AW483" s="81"/>
      <c r="AX483" s="82"/>
      <c r="AY483" s="81">
        <v>1773.7300000000009</v>
      </c>
      <c r="AZ483" s="81">
        <v>35902.800000000003</v>
      </c>
      <c r="BA483" s="81">
        <v>0</v>
      </c>
      <c r="BB483" s="81">
        <v>0</v>
      </c>
      <c r="BC483" s="81">
        <v>0</v>
      </c>
      <c r="BD483" s="81">
        <v>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2204</v>
      </c>
      <c r="B484" s="80">
        <v>239</v>
      </c>
      <c r="C484" s="80">
        <v>1</v>
      </c>
      <c r="D484" s="80">
        <v>15</v>
      </c>
      <c r="E484" s="80">
        <v>1990</v>
      </c>
      <c r="F484" s="80" t="s">
        <v>562</v>
      </c>
      <c r="G484" s="80" t="s">
        <v>2205</v>
      </c>
      <c r="H484" s="80" t="s">
        <v>2206</v>
      </c>
      <c r="I484" s="177"/>
      <c r="J484" s="81">
        <v>39.338153381736198</v>
      </c>
      <c r="K484" s="81">
        <v>3.2603267207957876</v>
      </c>
      <c r="L484" s="81">
        <v>2.4791420218633666</v>
      </c>
      <c r="M484" s="81">
        <v>17.321019079450327</v>
      </c>
      <c r="N484" s="81">
        <v>19.9903104155953</v>
      </c>
      <c r="O484" s="81">
        <v>22.875595669068385</v>
      </c>
      <c r="P484" s="81">
        <v>16.354277492569686</v>
      </c>
      <c r="Q484" s="81">
        <v>1.6690683184974462</v>
      </c>
      <c r="R484" s="81">
        <v>0</v>
      </c>
      <c r="S484" s="81">
        <v>1.9335775932471124</v>
      </c>
      <c r="T484" s="82"/>
      <c r="U484" s="81">
        <v>6504355</v>
      </c>
      <c r="V484" s="81">
        <v>1171</v>
      </c>
      <c r="W484" s="81">
        <v>26</v>
      </c>
      <c r="X484" s="81">
        <v>5936</v>
      </c>
      <c r="Y484" s="81">
        <v>7777</v>
      </c>
      <c r="Z484" s="81">
        <v>9409</v>
      </c>
      <c r="AA484" s="81">
        <v>3971</v>
      </c>
      <c r="AB484" s="81">
        <v>27100</v>
      </c>
      <c r="AC484" s="81">
        <v>0</v>
      </c>
      <c r="AD484" s="81">
        <v>1.9335775932471124</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2207</v>
      </c>
      <c r="B485" s="80">
        <v>240</v>
      </c>
      <c r="C485" s="80">
        <v>2</v>
      </c>
      <c r="D485" s="80">
        <v>15</v>
      </c>
      <c r="E485" s="80">
        <v>2005</v>
      </c>
      <c r="F485" s="80" t="s">
        <v>565</v>
      </c>
      <c r="G485" s="80" t="s">
        <v>2205</v>
      </c>
      <c r="H485" s="80" t="s">
        <v>2206</v>
      </c>
      <c r="I485" s="177"/>
      <c r="J485" s="81">
        <v>67.941783896863697</v>
      </c>
      <c r="K485" s="81">
        <v>2.9856422400027407</v>
      </c>
      <c r="L485" s="81">
        <v>0</v>
      </c>
      <c r="M485" s="81">
        <v>40.587074585528498</v>
      </c>
      <c r="N485" s="81">
        <v>40.312153356018527</v>
      </c>
      <c r="O485" s="81">
        <v>38.546866577711022</v>
      </c>
      <c r="P485" s="81">
        <v>21.522679814386464</v>
      </c>
      <c r="Q485" s="81">
        <v>2.2152555036009556</v>
      </c>
      <c r="R485" s="81">
        <v>0</v>
      </c>
      <c r="S485" s="81">
        <v>5.3025437999999996</v>
      </c>
      <c r="T485" s="82"/>
      <c r="U485" s="81">
        <v>10294196</v>
      </c>
      <c r="V485" s="81">
        <v>1265</v>
      </c>
      <c r="W485" s="81">
        <v>0</v>
      </c>
      <c r="X485" s="81">
        <v>7513</v>
      </c>
      <c r="Y485" s="81">
        <v>13526</v>
      </c>
      <c r="Z485" s="81">
        <v>18347</v>
      </c>
      <c r="AA485" s="81">
        <v>4280</v>
      </c>
      <c r="AB485" s="81">
        <v>37601</v>
      </c>
      <c r="AC485" s="81">
        <v>0</v>
      </c>
      <c r="AD485" s="81">
        <v>5.3025437999999996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2208</v>
      </c>
      <c r="B486" s="80">
        <v>241</v>
      </c>
      <c r="C486" s="80">
        <v>3</v>
      </c>
      <c r="D486" s="80">
        <v>15</v>
      </c>
      <c r="E486" s="80">
        <v>2006</v>
      </c>
      <c r="F486" s="80" t="s">
        <v>566</v>
      </c>
      <c r="G486" s="80" t="s">
        <v>2205</v>
      </c>
      <c r="H486" s="80" t="s">
        <v>2206</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2209</v>
      </c>
      <c r="B487" s="80">
        <v>242</v>
      </c>
      <c r="C487" s="80">
        <v>4</v>
      </c>
      <c r="D487" s="80">
        <v>15</v>
      </c>
      <c r="E487" s="80">
        <v>2007</v>
      </c>
      <c r="F487" s="80" t="s">
        <v>567</v>
      </c>
      <c r="G487" s="80" t="s">
        <v>2205</v>
      </c>
      <c r="H487" s="80" t="s">
        <v>2206</v>
      </c>
      <c r="I487" s="177"/>
      <c r="J487" s="81">
        <v>74.135785279506024</v>
      </c>
      <c r="K487" s="81">
        <v>2.7379868561269274</v>
      </c>
      <c r="L487" s="81">
        <v>3.2244606066633006</v>
      </c>
      <c r="M487" s="81">
        <v>41.063372247402832</v>
      </c>
      <c r="N487" s="81">
        <v>47.088459177094698</v>
      </c>
      <c r="O487" s="81">
        <v>39.416620282773088</v>
      </c>
      <c r="P487" s="81">
        <v>21.855826036459717</v>
      </c>
      <c r="Q487" s="81">
        <v>2.517665202080007</v>
      </c>
      <c r="R487" s="81">
        <v>0</v>
      </c>
      <c r="S487" s="81">
        <v>2.7492112204799994</v>
      </c>
      <c r="T487" s="82"/>
      <c r="U487" s="81">
        <v>11516576</v>
      </c>
      <c r="V487" s="81">
        <v>1190</v>
      </c>
      <c r="W487" s="81">
        <v>41</v>
      </c>
      <c r="X487" s="81">
        <v>9580</v>
      </c>
      <c r="Y487" s="81">
        <v>14939</v>
      </c>
      <c r="Z487" s="81">
        <v>19503</v>
      </c>
      <c r="AA487" s="81">
        <v>4280</v>
      </c>
      <c r="AB487" s="81">
        <v>40474</v>
      </c>
      <c r="AC487" s="81">
        <v>0</v>
      </c>
      <c r="AD487" s="81">
        <v>2.7492112204799994</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2210</v>
      </c>
      <c r="B488" s="80">
        <v>243</v>
      </c>
      <c r="C488" s="80">
        <v>5</v>
      </c>
      <c r="D488" s="80">
        <v>15</v>
      </c>
      <c r="E488" s="80">
        <v>2008</v>
      </c>
      <c r="F488" s="80" t="s">
        <v>84</v>
      </c>
      <c r="G488" s="80" t="s">
        <v>2205</v>
      </c>
      <c r="H488" s="80" t="s">
        <v>2206</v>
      </c>
      <c r="I488" s="177"/>
      <c r="J488" s="81">
        <v>62.75632236471786</v>
      </c>
      <c r="K488" s="81">
        <v>2.1846896180945827</v>
      </c>
      <c r="L488" s="81">
        <v>0</v>
      </c>
      <c r="M488" s="81">
        <v>43.323954921192119</v>
      </c>
      <c r="N488" s="81">
        <v>48.680261709686036</v>
      </c>
      <c r="O488" s="81">
        <v>39.046575737418756</v>
      </c>
      <c r="P488" s="81">
        <v>21.570783315967386</v>
      </c>
      <c r="Q488" s="81">
        <v>2.5295943662677387</v>
      </c>
      <c r="R488" s="81">
        <v>0</v>
      </c>
      <c r="S488" s="81">
        <v>2.9883482426399994</v>
      </c>
      <c r="T488" s="82"/>
      <c r="U488" s="81">
        <v>10699294</v>
      </c>
      <c r="V488" s="81">
        <v>1190</v>
      </c>
      <c r="W488" s="81">
        <v>0</v>
      </c>
      <c r="X488" s="81">
        <v>9580</v>
      </c>
      <c r="Y488" s="81">
        <v>15384</v>
      </c>
      <c r="Z488" s="81">
        <v>19998</v>
      </c>
      <c r="AA488" s="81">
        <v>4229</v>
      </c>
      <c r="AB488" s="81">
        <v>41334</v>
      </c>
      <c r="AC488" s="81">
        <v>0</v>
      </c>
      <c r="AD488" s="81">
        <v>2.9883482426399994</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2211</v>
      </c>
      <c r="B489" s="80">
        <v>244</v>
      </c>
      <c r="C489" s="80">
        <v>6</v>
      </c>
      <c r="D489" s="80">
        <v>15</v>
      </c>
      <c r="E489" s="80">
        <v>2009</v>
      </c>
      <c r="F489" s="80" t="s">
        <v>85</v>
      </c>
      <c r="G489" s="80" t="s">
        <v>2205</v>
      </c>
      <c r="H489" s="80" t="s">
        <v>2206</v>
      </c>
      <c r="I489" s="177"/>
      <c r="J489" s="81">
        <v>50.278826294429145</v>
      </c>
      <c r="K489" s="81">
        <v>2.0367974809950065</v>
      </c>
      <c r="L489" s="81">
        <v>0</v>
      </c>
      <c r="M489" s="81">
        <v>42.316944774435733</v>
      </c>
      <c r="N489" s="81">
        <v>46.197787973842068</v>
      </c>
      <c r="O489" s="81">
        <v>39.86750993557321</v>
      </c>
      <c r="P489" s="81">
        <v>21.185500129407938</v>
      </c>
      <c r="Q489" s="81">
        <v>2.4547630509146399</v>
      </c>
      <c r="R489" s="81">
        <v>0</v>
      </c>
      <c r="S489" s="81">
        <v>3.0556016128000003</v>
      </c>
      <c r="T489" s="82"/>
      <c r="U489" s="81">
        <v>7652486</v>
      </c>
      <c r="V489" s="81">
        <v>1294</v>
      </c>
      <c r="W489" s="81">
        <v>0</v>
      </c>
      <c r="X489" s="81">
        <v>11038</v>
      </c>
      <c r="Y489" s="81">
        <v>15714</v>
      </c>
      <c r="Z489" s="81">
        <v>20154</v>
      </c>
      <c r="AA489" s="81">
        <v>4264</v>
      </c>
      <c r="AB489" s="81">
        <v>42107</v>
      </c>
      <c r="AC489" s="81">
        <v>0</v>
      </c>
      <c r="AD489" s="81">
        <v>3.0556016128000003</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11.24</v>
      </c>
      <c r="BJ489" s="81">
        <v>0</v>
      </c>
      <c r="BK489" s="81">
        <v>3.2109999999999999</v>
      </c>
      <c r="BL489" s="81">
        <v>0</v>
      </c>
      <c r="BM489" s="82"/>
      <c r="BN489" s="81">
        <v>0</v>
      </c>
      <c r="BO489" s="81">
        <v>0</v>
      </c>
      <c r="BP489" s="81">
        <v>2</v>
      </c>
      <c r="BQ489" s="81">
        <v>0</v>
      </c>
      <c r="BR489" s="81">
        <v>1</v>
      </c>
      <c r="BS489" s="81">
        <v>0</v>
      </c>
      <c r="BT489"/>
      <c r="BU489" s="80"/>
      <c r="BV489" s="80"/>
      <c r="BW489" s="80"/>
      <c r="BX489" s="80"/>
      <c r="BY489" s="80"/>
      <c r="BZ489" s="80"/>
      <c r="CA489" s="80"/>
      <c r="CB489" s="80"/>
      <c r="CC489" s="80"/>
    </row>
    <row r="490" spans="1:81">
      <c r="A490" s="80" t="s">
        <v>2212</v>
      </c>
      <c r="B490" s="80">
        <v>245</v>
      </c>
      <c r="C490" s="80">
        <v>7</v>
      </c>
      <c r="D490" s="80">
        <v>15</v>
      </c>
      <c r="E490" s="80">
        <v>2010</v>
      </c>
      <c r="F490" s="80" t="s">
        <v>86</v>
      </c>
      <c r="G490" s="80" t="s">
        <v>2205</v>
      </c>
      <c r="H490" s="80" t="s">
        <v>2206</v>
      </c>
      <c r="I490" s="177"/>
      <c r="J490" s="81">
        <v>46.737185670697386</v>
      </c>
      <c r="K490" s="81">
        <v>2.1343287737134276</v>
      </c>
      <c r="L490" s="81">
        <v>0</v>
      </c>
      <c r="M490" s="81">
        <v>43.122771680224744</v>
      </c>
      <c r="N490" s="81">
        <v>51.529782421073577</v>
      </c>
      <c r="O490" s="81">
        <v>40.273808756731782</v>
      </c>
      <c r="P490" s="81">
        <v>21.860620353354612</v>
      </c>
      <c r="Q490" s="81">
        <v>2.5909256354257191</v>
      </c>
      <c r="R490" s="81">
        <v>0</v>
      </c>
      <c r="S490" s="81">
        <v>3.4261050453399999</v>
      </c>
      <c r="T490" s="82"/>
      <c r="U490" s="81">
        <v>7678917</v>
      </c>
      <c r="V490" s="81">
        <v>1294</v>
      </c>
      <c r="W490" s="81">
        <v>0</v>
      </c>
      <c r="X490" s="81">
        <v>11038</v>
      </c>
      <c r="Y490" s="81">
        <v>16011</v>
      </c>
      <c r="Z490" s="81">
        <v>20454</v>
      </c>
      <c r="AA490" s="81">
        <v>4290</v>
      </c>
      <c r="AB490" s="81">
        <v>42585</v>
      </c>
      <c r="AC490" s="81">
        <v>0</v>
      </c>
      <c r="AD490" s="81">
        <v>3.4261050453399999</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13.093</v>
      </c>
      <c r="BJ490" s="81">
        <v>0</v>
      </c>
      <c r="BK490" s="81">
        <v>11.686</v>
      </c>
      <c r="BL490" s="81">
        <v>0</v>
      </c>
      <c r="BM490" s="82"/>
      <c r="BN490" s="81">
        <v>0</v>
      </c>
      <c r="BO490" s="81">
        <v>0</v>
      </c>
      <c r="BP490" s="81">
        <v>2</v>
      </c>
      <c r="BQ490" s="81">
        <v>0</v>
      </c>
      <c r="BR490" s="81">
        <v>2</v>
      </c>
      <c r="BS490" s="81">
        <v>0</v>
      </c>
      <c r="BT490"/>
      <c r="BU490" s="80">
        <v>24.779</v>
      </c>
      <c r="BV490" s="80">
        <v>0</v>
      </c>
      <c r="BW490" s="80">
        <v>0</v>
      </c>
      <c r="BX490" s="80">
        <v>0</v>
      </c>
      <c r="BY490" s="80">
        <v>0</v>
      </c>
      <c r="BZ490" s="80">
        <v>0</v>
      </c>
      <c r="CA490" s="80">
        <v>0</v>
      </c>
      <c r="CB490" s="80">
        <v>0</v>
      </c>
      <c r="CC490" s="80">
        <v>0</v>
      </c>
    </row>
    <row r="491" spans="1:81">
      <c r="A491" s="80" t="s">
        <v>2213</v>
      </c>
      <c r="B491" s="80">
        <v>246</v>
      </c>
      <c r="C491" s="80">
        <v>8</v>
      </c>
      <c r="D491" s="80">
        <v>15</v>
      </c>
      <c r="E491" s="80">
        <v>2011</v>
      </c>
      <c r="F491" s="80" t="s">
        <v>87</v>
      </c>
      <c r="G491" s="80" t="s">
        <v>2205</v>
      </c>
      <c r="H491" s="80" t="s">
        <v>2206</v>
      </c>
      <c r="I491" s="177"/>
      <c r="J491" s="81">
        <v>64.21158349316562</v>
      </c>
      <c r="K491" s="81">
        <v>3.103911407502089</v>
      </c>
      <c r="L491" s="81">
        <v>0</v>
      </c>
      <c r="M491" s="81">
        <v>54.718049974925222</v>
      </c>
      <c r="N491" s="81">
        <v>56.058016238510056</v>
      </c>
      <c r="O491" s="81">
        <v>40.348266738082486</v>
      </c>
      <c r="P491" s="81">
        <v>21.629707660277841</v>
      </c>
      <c r="Q491" s="81">
        <v>3.0169657949992881</v>
      </c>
      <c r="R491" s="81">
        <v>0</v>
      </c>
      <c r="S491" s="81">
        <v>2.7732722659199998</v>
      </c>
      <c r="T491" s="82"/>
      <c r="U491" s="81">
        <v>9164400</v>
      </c>
      <c r="V491" s="81">
        <v>1294</v>
      </c>
      <c r="W491" s="81">
        <v>0</v>
      </c>
      <c r="X491" s="81">
        <v>11038</v>
      </c>
      <c r="Y491" s="81">
        <v>16296</v>
      </c>
      <c r="Z491" s="81">
        <v>20937</v>
      </c>
      <c r="AA491" s="81">
        <v>4371</v>
      </c>
      <c r="AB491" s="81">
        <v>42990</v>
      </c>
      <c r="AC491" s="81">
        <v>0</v>
      </c>
      <c r="AD491" s="81">
        <v>2.7732722659199998</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14.282999999999999</v>
      </c>
      <c r="BJ491" s="81">
        <v>0</v>
      </c>
      <c r="BK491" s="81">
        <v>2.8690000000000002</v>
      </c>
      <c r="BL491" s="81">
        <v>0</v>
      </c>
      <c r="BM491" s="82"/>
      <c r="BN491" s="81">
        <v>0</v>
      </c>
      <c r="BO491" s="81">
        <v>0</v>
      </c>
      <c r="BP491" s="81">
        <v>3</v>
      </c>
      <c r="BQ491" s="81">
        <v>0</v>
      </c>
      <c r="BR491" s="81">
        <v>1</v>
      </c>
      <c r="BS491" s="81">
        <v>0</v>
      </c>
      <c r="BT491"/>
      <c r="BU491" s="80">
        <v>17.152000000000001</v>
      </c>
      <c r="BV491" s="80">
        <v>0</v>
      </c>
      <c r="BW491" s="80">
        <v>0</v>
      </c>
      <c r="BX491" s="80">
        <v>0</v>
      </c>
      <c r="BY491" s="80">
        <v>0</v>
      </c>
      <c r="BZ491" s="80">
        <v>0</v>
      </c>
      <c r="CA491" s="80">
        <v>0</v>
      </c>
      <c r="CB491" s="80">
        <v>0</v>
      </c>
      <c r="CC491" s="80">
        <v>0</v>
      </c>
    </row>
    <row r="492" spans="1:81">
      <c r="A492" s="80" t="s">
        <v>2214</v>
      </c>
      <c r="B492" s="80">
        <v>247</v>
      </c>
      <c r="C492" s="80">
        <v>9</v>
      </c>
      <c r="D492" s="80">
        <v>15</v>
      </c>
      <c r="E492" s="80">
        <v>2012</v>
      </c>
      <c r="F492" s="80" t="s">
        <v>88</v>
      </c>
      <c r="G492" s="80" t="s">
        <v>2205</v>
      </c>
      <c r="H492" s="80" t="s">
        <v>2206</v>
      </c>
      <c r="I492" s="177"/>
      <c r="J492" s="81">
        <v>67.000217524933646</v>
      </c>
      <c r="K492" s="81">
        <v>3.0267307446802421</v>
      </c>
      <c r="L492" s="81">
        <v>0</v>
      </c>
      <c r="M492" s="81">
        <v>56.565619271333823</v>
      </c>
      <c r="N492" s="81">
        <v>60.685605604233196</v>
      </c>
      <c r="O492" s="81">
        <v>41.154992414543024</v>
      </c>
      <c r="P492" s="81">
        <v>22.011556424443516</v>
      </c>
      <c r="Q492" s="81">
        <v>3.3340553102463897</v>
      </c>
      <c r="R492" s="81">
        <v>0</v>
      </c>
      <c r="S492" s="81">
        <v>3.2953472534400006</v>
      </c>
      <c r="T492" s="82"/>
      <c r="U492" s="81">
        <v>9144150</v>
      </c>
      <c r="V492" s="81">
        <v>1294</v>
      </c>
      <c r="W492" s="81">
        <v>0</v>
      </c>
      <c r="X492" s="81">
        <v>11038</v>
      </c>
      <c r="Y492" s="81">
        <v>16759</v>
      </c>
      <c r="Z492" s="81">
        <v>21525</v>
      </c>
      <c r="AA492" s="81">
        <v>4423</v>
      </c>
      <c r="AB492" s="81">
        <v>43727</v>
      </c>
      <c r="AC492" s="81">
        <v>0</v>
      </c>
      <c r="AD492" s="81">
        <v>3.2953472534400006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14.066000000000001</v>
      </c>
      <c r="BJ492" s="81">
        <v>0</v>
      </c>
      <c r="BK492" s="81">
        <v>12.347</v>
      </c>
      <c r="BL492" s="81">
        <v>0</v>
      </c>
      <c r="BM492" s="82"/>
      <c r="BN492" s="81">
        <v>0</v>
      </c>
      <c r="BO492" s="81">
        <v>0</v>
      </c>
      <c r="BP492" s="81">
        <v>2</v>
      </c>
      <c r="BQ492" s="81">
        <v>0</v>
      </c>
      <c r="BR492" s="81">
        <v>2</v>
      </c>
      <c r="BS492" s="81">
        <v>0</v>
      </c>
      <c r="BT492"/>
      <c r="BU492" s="80">
        <v>26.413</v>
      </c>
      <c r="BV492" s="80">
        <v>0</v>
      </c>
      <c r="BW492" s="80">
        <v>0</v>
      </c>
      <c r="BX492" s="80">
        <v>0</v>
      </c>
      <c r="BY492" s="80">
        <v>0</v>
      </c>
      <c r="BZ492" s="80">
        <v>0</v>
      </c>
      <c r="CA492" s="80">
        <v>0</v>
      </c>
      <c r="CB492" s="80">
        <v>0</v>
      </c>
      <c r="CC492" s="80">
        <v>0</v>
      </c>
    </row>
    <row r="493" spans="1:81">
      <c r="A493" s="80" t="s">
        <v>2215</v>
      </c>
      <c r="B493" s="80">
        <v>248</v>
      </c>
      <c r="C493" s="80">
        <v>10</v>
      </c>
      <c r="D493" s="80">
        <v>15</v>
      </c>
      <c r="E493" s="80">
        <v>2013</v>
      </c>
      <c r="F493" s="80" t="s">
        <v>89</v>
      </c>
      <c r="G493" s="80" t="s">
        <v>2205</v>
      </c>
      <c r="H493" s="80" t="s">
        <v>2206</v>
      </c>
      <c r="I493" s="177"/>
      <c r="J493" s="81">
        <v>70.205795643951262</v>
      </c>
      <c r="K493" s="81">
        <v>2.6091734188073428</v>
      </c>
      <c r="L493" s="81">
        <v>0</v>
      </c>
      <c r="M493" s="81">
        <v>54.496396140330774</v>
      </c>
      <c r="N493" s="81">
        <v>61.379257768839935</v>
      </c>
      <c r="O493" s="81">
        <v>40.37338307502835</v>
      </c>
      <c r="P493" s="81">
        <v>22.50411342413744</v>
      </c>
      <c r="Q493" s="81">
        <v>3.3953190164684846</v>
      </c>
      <c r="R493" s="81">
        <v>0</v>
      </c>
      <c r="S493" s="81">
        <v>3.8868839520000011</v>
      </c>
      <c r="T493" s="82"/>
      <c r="U493" s="81">
        <v>8866580</v>
      </c>
      <c r="V493" s="81">
        <v>1294</v>
      </c>
      <c r="W493" s="81">
        <v>0</v>
      </c>
      <c r="X493" s="81">
        <v>11038</v>
      </c>
      <c r="Y493" s="81">
        <v>16973</v>
      </c>
      <c r="Z493" s="81">
        <v>22059</v>
      </c>
      <c r="AA493" s="81">
        <v>4505</v>
      </c>
      <c r="AB493" s="81">
        <v>43892</v>
      </c>
      <c r="AC493" s="81">
        <v>0</v>
      </c>
      <c r="AD493" s="81">
        <v>3.8868839520000011</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15.516999999999999</v>
      </c>
      <c r="BJ493" s="81">
        <v>0</v>
      </c>
      <c r="BK493" s="81">
        <v>11.569000000000001</v>
      </c>
      <c r="BL493" s="81">
        <v>0</v>
      </c>
      <c r="BM493" s="82"/>
      <c r="BN493" s="81">
        <v>0</v>
      </c>
      <c r="BO493" s="81">
        <v>0</v>
      </c>
      <c r="BP493" s="81">
        <v>2</v>
      </c>
      <c r="BQ493" s="81">
        <v>0</v>
      </c>
      <c r="BR493" s="81">
        <v>2</v>
      </c>
      <c r="BS493" s="81">
        <v>0</v>
      </c>
      <c r="BT493"/>
      <c r="BU493" s="80">
        <v>27.085999999999999</v>
      </c>
      <c r="BV493" s="80">
        <v>0</v>
      </c>
      <c r="BW493" s="80">
        <v>0</v>
      </c>
      <c r="BX493" s="80">
        <v>0</v>
      </c>
      <c r="BY493" s="80">
        <v>0</v>
      </c>
      <c r="BZ493" s="80">
        <v>0</v>
      </c>
      <c r="CA493" s="80">
        <v>0</v>
      </c>
      <c r="CB493" s="80">
        <v>0</v>
      </c>
      <c r="CC493" s="80">
        <v>0</v>
      </c>
    </row>
    <row r="494" spans="1:81">
      <c r="A494" s="80" t="s">
        <v>2216</v>
      </c>
      <c r="B494" s="80">
        <v>249</v>
      </c>
      <c r="C494" s="80">
        <v>11</v>
      </c>
      <c r="D494" s="80">
        <v>15</v>
      </c>
      <c r="E494" s="80">
        <v>2014</v>
      </c>
      <c r="F494" s="80" t="s">
        <v>90</v>
      </c>
      <c r="G494" s="80" t="s">
        <v>2205</v>
      </c>
      <c r="H494" s="80" t="s">
        <v>2206</v>
      </c>
      <c r="I494" s="177"/>
      <c r="J494" s="81">
        <v>60.899757401822612</v>
      </c>
      <c r="K494" s="81">
        <v>2.7942663444126215</v>
      </c>
      <c r="L494" s="81">
        <v>0.13469425843236355</v>
      </c>
      <c r="M494" s="81">
        <v>54.297599108449482</v>
      </c>
      <c r="N494" s="81">
        <v>54.190990581538088</v>
      </c>
      <c r="O494" s="81">
        <v>39.942785901633791</v>
      </c>
      <c r="P494" s="81">
        <v>24.027135828139087</v>
      </c>
      <c r="Q494" s="81">
        <v>3.2722023580467074</v>
      </c>
      <c r="R494" s="81">
        <v>0</v>
      </c>
      <c r="S494" s="81">
        <v>3.6311406414400005</v>
      </c>
      <c r="T494" s="82"/>
      <c r="U494" s="81">
        <v>8546909</v>
      </c>
      <c r="V494" s="81">
        <v>1219</v>
      </c>
      <c r="W494" s="81">
        <v>3</v>
      </c>
      <c r="X494" s="81">
        <v>12046</v>
      </c>
      <c r="Y494" s="81">
        <v>17248</v>
      </c>
      <c r="Z494" s="81">
        <v>22985</v>
      </c>
      <c r="AA494" s="81">
        <v>4785</v>
      </c>
      <c r="AB494" s="81">
        <v>44088</v>
      </c>
      <c r="AC494" s="81">
        <v>0</v>
      </c>
      <c r="AD494" s="81">
        <v>3.6311406414400005</v>
      </c>
      <c r="AE494" s="82"/>
      <c r="AF494" s="81">
        <v>67728772.170806259</v>
      </c>
      <c r="AG494" s="81">
        <v>2490770.7481414448</v>
      </c>
      <c r="AH494" s="81">
        <v>34227.077150770077</v>
      </c>
      <c r="AI494" s="81">
        <v>77826613.135147706</v>
      </c>
      <c r="AJ494" s="81">
        <v>76738641.479025081</v>
      </c>
      <c r="AK494" s="81">
        <v>0</v>
      </c>
      <c r="AL494" s="81">
        <v>0</v>
      </c>
      <c r="AM494" s="81">
        <v>6052623.5835385108</v>
      </c>
      <c r="AN494" s="81">
        <v>0</v>
      </c>
      <c r="AO494" s="81">
        <v>0</v>
      </c>
      <c r="AP494" s="82"/>
      <c r="AQ494" s="81">
        <v>459</v>
      </c>
      <c r="AR494" s="81">
        <v>87</v>
      </c>
      <c r="AS494" s="81">
        <v>0</v>
      </c>
      <c r="AT494" s="81">
        <v>0</v>
      </c>
      <c r="AU494" s="81">
        <v>0</v>
      </c>
      <c r="AV494" s="81">
        <v>0</v>
      </c>
      <c r="AW494" s="81" t="s">
        <v>564</v>
      </c>
      <c r="AX494" s="82"/>
      <c r="AY494" s="81">
        <v>1835.3999999999999</v>
      </c>
      <c r="AZ494" s="81">
        <v>2749.1</v>
      </c>
      <c r="BA494" s="81">
        <v>0</v>
      </c>
      <c r="BB494" s="81">
        <v>0</v>
      </c>
      <c r="BC494" s="81">
        <v>0</v>
      </c>
      <c r="BD494" s="81">
        <v>0</v>
      </c>
      <c r="BE494" s="81" t="s">
        <v>564</v>
      </c>
      <c r="BF494" s="82"/>
      <c r="BG494" s="81">
        <v>0</v>
      </c>
      <c r="BH494" s="81">
        <v>0</v>
      </c>
      <c r="BI494" s="81">
        <v>14.738</v>
      </c>
      <c r="BJ494" s="81">
        <v>0</v>
      </c>
      <c r="BK494" s="81">
        <v>11.834999999999999</v>
      </c>
      <c r="BL494" s="81">
        <v>0</v>
      </c>
      <c r="BM494" s="82"/>
      <c r="BN494" s="81">
        <v>0</v>
      </c>
      <c r="BO494" s="81">
        <v>0</v>
      </c>
      <c r="BP494" s="81">
        <v>2</v>
      </c>
      <c r="BQ494" s="81">
        <v>0</v>
      </c>
      <c r="BR494" s="81">
        <v>2</v>
      </c>
      <c r="BS494" s="81">
        <v>0</v>
      </c>
      <c r="BT494"/>
      <c r="BU494" s="80">
        <v>26.573</v>
      </c>
      <c r="BV494" s="80">
        <v>0</v>
      </c>
      <c r="BW494" s="80">
        <v>0</v>
      </c>
      <c r="BX494" s="80">
        <v>0</v>
      </c>
      <c r="BY494" s="80">
        <v>0</v>
      </c>
      <c r="BZ494" s="80">
        <v>0</v>
      </c>
      <c r="CA494" s="80">
        <v>0</v>
      </c>
      <c r="CB494" s="80">
        <v>0</v>
      </c>
      <c r="CC494" s="80">
        <v>0</v>
      </c>
    </row>
    <row r="495" spans="1:81">
      <c r="A495" s="80" t="s">
        <v>2217</v>
      </c>
      <c r="B495" s="80">
        <v>250</v>
      </c>
      <c r="C495" s="80">
        <v>12</v>
      </c>
      <c r="D495" s="80">
        <v>15</v>
      </c>
      <c r="E495" s="80">
        <v>2015</v>
      </c>
      <c r="F495" s="80" t="s">
        <v>91</v>
      </c>
      <c r="G495" s="80" t="s">
        <v>2205</v>
      </c>
      <c r="H495" s="80" t="s">
        <v>2206</v>
      </c>
      <c r="I495" s="177"/>
      <c r="J495" s="81">
        <v>67.168103533828699</v>
      </c>
      <c r="K495" s="81">
        <v>2.668882119155128</v>
      </c>
      <c r="L495" s="81">
        <v>0.14850535421772851</v>
      </c>
      <c r="M495" s="81">
        <v>56.899034171042594</v>
      </c>
      <c r="N495" s="81">
        <v>54.628967636662111</v>
      </c>
      <c r="O495" s="81">
        <v>38.998789083744313</v>
      </c>
      <c r="P495" s="81">
        <v>23.422904092813067</v>
      </c>
      <c r="Q495" s="81">
        <v>3.2286811310531358</v>
      </c>
      <c r="R495" s="81">
        <v>0</v>
      </c>
      <c r="S495" s="81">
        <v>4.8638496328800009</v>
      </c>
      <c r="T495" s="82"/>
      <c r="U495" s="81">
        <v>10123093</v>
      </c>
      <c r="V495" s="81">
        <v>1219</v>
      </c>
      <c r="W495" s="81">
        <v>3</v>
      </c>
      <c r="X495" s="81">
        <v>12046</v>
      </c>
      <c r="Y495" s="81">
        <v>17554</v>
      </c>
      <c r="Z495" s="81">
        <v>22658</v>
      </c>
      <c r="AA495" s="81">
        <v>4661</v>
      </c>
      <c r="AB495" s="81">
        <v>44437</v>
      </c>
      <c r="AC495" s="81">
        <v>0</v>
      </c>
      <c r="AD495" s="81">
        <v>4.8638496328800009</v>
      </c>
      <c r="AE495" s="82"/>
      <c r="AF495" s="81">
        <v>76660875.902542993</v>
      </c>
      <c r="AG495" s="81">
        <v>2204112.6899856576</v>
      </c>
      <c r="AH495" s="81">
        <v>31279.470533199506</v>
      </c>
      <c r="AI495" s="81">
        <v>85182796.663395539</v>
      </c>
      <c r="AJ495" s="81">
        <v>81083106.701273814</v>
      </c>
      <c r="AK495" s="81">
        <v>0</v>
      </c>
      <c r="AL495" s="81">
        <v>0</v>
      </c>
      <c r="AM495" s="81">
        <v>6089904.4437958719</v>
      </c>
      <c r="AN495" s="81">
        <v>0</v>
      </c>
      <c r="AO495" s="81">
        <v>0</v>
      </c>
      <c r="AP495" s="82"/>
      <c r="AQ495" s="81">
        <v>568</v>
      </c>
      <c r="AR495" s="81">
        <v>118</v>
      </c>
      <c r="AS495" s="81">
        <v>0</v>
      </c>
      <c r="AT495" s="81">
        <v>0</v>
      </c>
      <c r="AU495" s="81">
        <v>0</v>
      </c>
      <c r="AV495" s="81">
        <v>0</v>
      </c>
      <c r="AW495" s="81" t="s">
        <v>564</v>
      </c>
      <c r="AX495" s="82"/>
      <c r="AY495" s="81">
        <v>2323.7999999999997</v>
      </c>
      <c r="AZ495" s="81">
        <v>3222</v>
      </c>
      <c r="BA495" s="81">
        <v>0</v>
      </c>
      <c r="BB495" s="81">
        <v>0</v>
      </c>
      <c r="BC495" s="81">
        <v>0</v>
      </c>
      <c r="BD495" s="81">
        <v>0</v>
      </c>
      <c r="BE495" s="81" t="s">
        <v>564</v>
      </c>
      <c r="BF495" s="82"/>
      <c r="BG495" s="81">
        <v>0</v>
      </c>
      <c r="BH495" s="81">
        <v>0</v>
      </c>
      <c r="BI495" s="81">
        <v>14.696</v>
      </c>
      <c r="BJ495" s="81">
        <v>0</v>
      </c>
      <c r="BK495" s="81">
        <v>11.107000000000001</v>
      </c>
      <c r="BL495" s="81">
        <v>0</v>
      </c>
      <c r="BM495" s="82"/>
      <c r="BN495" s="81">
        <v>0</v>
      </c>
      <c r="BO495" s="81">
        <v>0</v>
      </c>
      <c r="BP495" s="81">
        <v>2</v>
      </c>
      <c r="BQ495" s="81">
        <v>0</v>
      </c>
      <c r="BR495" s="81">
        <v>2</v>
      </c>
      <c r="BS495" s="81">
        <v>0</v>
      </c>
      <c r="BT495"/>
      <c r="BU495" s="80">
        <v>25.803000000000001</v>
      </c>
      <c r="BV495" s="80">
        <v>0</v>
      </c>
      <c r="BW495" s="80">
        <v>0</v>
      </c>
      <c r="BX495" s="80">
        <v>0</v>
      </c>
      <c r="BY495" s="80">
        <v>0</v>
      </c>
      <c r="BZ495" s="80">
        <v>0</v>
      </c>
      <c r="CA495" s="80">
        <v>0</v>
      </c>
      <c r="CB495" s="80">
        <v>0</v>
      </c>
      <c r="CC495" s="80">
        <v>0</v>
      </c>
    </row>
    <row r="496" spans="1:81">
      <c r="A496" s="80" t="s">
        <v>2218</v>
      </c>
      <c r="B496" s="80">
        <v>251</v>
      </c>
      <c r="C496" s="80">
        <v>13</v>
      </c>
      <c r="D496" s="80">
        <v>15</v>
      </c>
      <c r="E496" s="80">
        <v>2016</v>
      </c>
      <c r="F496" s="80" t="s">
        <v>92</v>
      </c>
      <c r="G496" s="80" t="s">
        <v>2205</v>
      </c>
      <c r="H496" s="80" t="s">
        <v>2206</v>
      </c>
      <c r="I496" s="177"/>
      <c r="J496" s="81">
        <v>55.373714843794843</v>
      </c>
      <c r="K496" s="81">
        <v>2.6656534988817322</v>
      </c>
      <c r="L496" s="81">
        <v>0.17399934794975394</v>
      </c>
      <c r="M496" s="81">
        <v>49.796025000992287</v>
      </c>
      <c r="N496" s="81">
        <v>48.677748494228503</v>
      </c>
      <c r="O496" s="81">
        <v>38.817659536525923</v>
      </c>
      <c r="P496" s="81">
        <v>23.054635577118109</v>
      </c>
      <c r="Q496" s="81">
        <v>3.1431958714109718</v>
      </c>
      <c r="R496" s="81">
        <v>0</v>
      </c>
      <c r="S496" s="81">
        <v>4.3968626559999997</v>
      </c>
      <c r="T496" s="82"/>
      <c r="U496" s="81">
        <v>8724975</v>
      </c>
      <c r="V496" s="81">
        <v>1219</v>
      </c>
      <c r="W496" s="81">
        <v>3</v>
      </c>
      <c r="X496" s="81">
        <v>12046</v>
      </c>
      <c r="Y496" s="81">
        <v>17783</v>
      </c>
      <c r="Z496" s="81">
        <v>22830</v>
      </c>
      <c r="AA496" s="81">
        <v>4745</v>
      </c>
      <c r="AB496" s="81">
        <v>44501</v>
      </c>
      <c r="AC496" s="81">
        <v>0</v>
      </c>
      <c r="AD496" s="81">
        <v>4.3968626559999997</v>
      </c>
      <c r="AE496" s="82"/>
      <c r="AF496" s="81">
        <v>64399761.313282222</v>
      </c>
      <c r="AG496" s="81">
        <v>2118887.7172211609</v>
      </c>
      <c r="AH496" s="81">
        <v>27234.76869954653</v>
      </c>
      <c r="AI496" s="81">
        <v>79564505.462883145</v>
      </c>
      <c r="AJ496" s="81">
        <v>69965723.988485649</v>
      </c>
      <c r="AK496" s="81">
        <v>0</v>
      </c>
      <c r="AL496" s="81">
        <v>0</v>
      </c>
      <c r="AM496" s="81">
        <v>6103413.4476959333</v>
      </c>
      <c r="AN496" s="81">
        <v>0</v>
      </c>
      <c r="AO496" s="81">
        <v>0</v>
      </c>
      <c r="AP496" s="82"/>
      <c r="AQ496" s="81">
        <v>663</v>
      </c>
      <c r="AR496" s="81">
        <v>139</v>
      </c>
      <c r="AS496" s="81">
        <v>0</v>
      </c>
      <c r="AT496" s="81">
        <v>0</v>
      </c>
      <c r="AU496" s="81">
        <v>0</v>
      </c>
      <c r="AV496" s="81">
        <v>0</v>
      </c>
      <c r="AW496" s="81" t="s">
        <v>564</v>
      </c>
      <c r="AX496" s="82"/>
      <c r="AY496" s="81">
        <v>2747.2</v>
      </c>
      <c r="AZ496" s="81">
        <v>3620.8</v>
      </c>
      <c r="BA496" s="81">
        <v>0</v>
      </c>
      <c r="BB496" s="81">
        <v>0</v>
      </c>
      <c r="BC496" s="81">
        <v>0</v>
      </c>
      <c r="BD496" s="81">
        <v>0</v>
      </c>
      <c r="BE496" s="81" t="s">
        <v>564</v>
      </c>
      <c r="BF496" s="82"/>
      <c r="BG496" s="81">
        <v>0</v>
      </c>
      <c r="BH496" s="81">
        <v>0</v>
      </c>
      <c r="BI496" s="81">
        <v>17.920000000000002</v>
      </c>
      <c r="BJ496" s="81">
        <v>0</v>
      </c>
      <c r="BK496" s="81">
        <v>11.245000000000001</v>
      </c>
      <c r="BL496" s="81">
        <v>0</v>
      </c>
      <c r="BM496" s="82"/>
      <c r="BN496" s="81">
        <v>0</v>
      </c>
      <c r="BO496" s="81">
        <v>0</v>
      </c>
      <c r="BP496" s="81">
        <v>2</v>
      </c>
      <c r="BQ496" s="81">
        <v>0</v>
      </c>
      <c r="BR496" s="81">
        <v>2</v>
      </c>
      <c r="BS496" s="81">
        <v>0</v>
      </c>
      <c r="BT496"/>
      <c r="BU496" s="80">
        <v>29.164999999999999</v>
      </c>
      <c r="BV496" s="80">
        <v>0</v>
      </c>
      <c r="BW496" s="80">
        <v>0</v>
      </c>
      <c r="BX496" s="80">
        <v>0</v>
      </c>
      <c r="BY496" s="80">
        <v>0</v>
      </c>
      <c r="BZ496" s="80">
        <v>0</v>
      </c>
      <c r="CA496" s="80">
        <v>0</v>
      </c>
      <c r="CB496" s="80">
        <v>0</v>
      </c>
      <c r="CC496" s="80">
        <v>0</v>
      </c>
    </row>
    <row r="497" spans="1:81">
      <c r="A497" s="80" t="s">
        <v>2219</v>
      </c>
      <c r="B497" s="80">
        <v>252</v>
      </c>
      <c r="C497" s="80">
        <v>14</v>
      </c>
      <c r="D497" s="80">
        <v>15</v>
      </c>
      <c r="E497" s="80">
        <v>2017</v>
      </c>
      <c r="F497" s="80" t="s">
        <v>71</v>
      </c>
      <c r="G497" s="80" t="s">
        <v>2205</v>
      </c>
      <c r="H497" s="80" t="s">
        <v>2206</v>
      </c>
      <c r="I497" s="177"/>
      <c r="J497" s="81">
        <v>52.503685178064408</v>
      </c>
      <c r="K497" s="81">
        <v>2.7766964484986203</v>
      </c>
      <c r="L497" s="81">
        <v>0.15222567601430437</v>
      </c>
      <c r="M497" s="81">
        <v>48.030451199718712</v>
      </c>
      <c r="N497" s="81">
        <v>53.447790406863092</v>
      </c>
      <c r="O497" s="81">
        <v>38.873337186097437</v>
      </c>
      <c r="P497" s="81">
        <v>23.314139961159924</v>
      </c>
      <c r="Q497" s="81">
        <v>3.0529711506267359</v>
      </c>
      <c r="R497" s="81">
        <v>0</v>
      </c>
      <c r="S497" s="81">
        <v>3.9485510479999992</v>
      </c>
      <c r="T497" s="82"/>
      <c r="U497" s="81">
        <v>8992328</v>
      </c>
      <c r="V497" s="81">
        <v>1219</v>
      </c>
      <c r="W497" s="81">
        <v>3</v>
      </c>
      <c r="X497" s="81">
        <v>12046</v>
      </c>
      <c r="Y497" s="81">
        <v>18045</v>
      </c>
      <c r="Z497" s="81">
        <v>23242</v>
      </c>
      <c r="AA497" s="81">
        <v>4829</v>
      </c>
      <c r="AB497" s="81">
        <v>44699</v>
      </c>
      <c r="AC497" s="81">
        <v>0</v>
      </c>
      <c r="AD497" s="81">
        <v>3.9485510479999988</v>
      </c>
      <c r="AE497" s="82"/>
      <c r="AF497" s="81">
        <v>62555578.29722105</v>
      </c>
      <c r="AG497" s="81">
        <v>2198576.4001903422</v>
      </c>
      <c r="AH497" s="81">
        <v>32552.083919677709</v>
      </c>
      <c r="AI497" s="81">
        <v>79750323.377875224</v>
      </c>
      <c r="AJ497" s="81">
        <v>78463229.987831309</v>
      </c>
      <c r="AK497" s="81">
        <v>0</v>
      </c>
      <c r="AL497" s="81">
        <v>0</v>
      </c>
      <c r="AM497" s="81">
        <v>6140162.2663595043</v>
      </c>
      <c r="AN497" s="81">
        <v>0</v>
      </c>
      <c r="AO497" s="81">
        <v>0</v>
      </c>
      <c r="AP497" s="82"/>
      <c r="AQ497" s="81">
        <v>746</v>
      </c>
      <c r="AR497" s="81">
        <v>149</v>
      </c>
      <c r="AS497" s="81">
        <v>0</v>
      </c>
      <c r="AT497" s="81">
        <v>0</v>
      </c>
      <c r="AU497" s="81">
        <v>0</v>
      </c>
      <c r="AV497" s="81">
        <v>0</v>
      </c>
      <c r="AW497" s="81" t="s">
        <v>564</v>
      </c>
      <c r="AX497" s="82"/>
      <c r="AY497" s="81">
        <v>3124.4</v>
      </c>
      <c r="AZ497" s="81">
        <v>3786.1</v>
      </c>
      <c r="BA497" s="81">
        <v>0</v>
      </c>
      <c r="BB497" s="81">
        <v>0</v>
      </c>
      <c r="BC497" s="81">
        <v>0</v>
      </c>
      <c r="BD497" s="81">
        <v>0</v>
      </c>
      <c r="BE497" s="81" t="s">
        <v>564</v>
      </c>
      <c r="BF497" s="82"/>
      <c r="BG497" s="81">
        <v>0</v>
      </c>
      <c r="BH497" s="81">
        <v>0</v>
      </c>
      <c r="BI497" s="81">
        <v>23.356999999999999</v>
      </c>
      <c r="BJ497" s="81">
        <v>0</v>
      </c>
      <c r="BK497" s="81">
        <v>10.943999999999999</v>
      </c>
      <c r="BL497" s="81">
        <v>0</v>
      </c>
      <c r="BM497" s="82"/>
      <c r="BN497" s="81">
        <v>0</v>
      </c>
      <c r="BO497" s="81">
        <v>0</v>
      </c>
      <c r="BP497" s="81">
        <v>3</v>
      </c>
      <c r="BQ497" s="81">
        <v>0</v>
      </c>
      <c r="BR497" s="81">
        <v>2</v>
      </c>
      <c r="BS497" s="81">
        <v>0</v>
      </c>
      <c r="BT497"/>
      <c r="BU497" s="80">
        <v>34.301000000000002</v>
      </c>
      <c r="BV497" s="80">
        <v>0</v>
      </c>
      <c r="BW497" s="80">
        <v>0</v>
      </c>
      <c r="BX497" s="80">
        <v>0</v>
      </c>
      <c r="BY497" s="80">
        <v>0</v>
      </c>
      <c r="BZ497" s="80">
        <v>0</v>
      </c>
      <c r="CA497" s="80">
        <v>0</v>
      </c>
      <c r="CB497" s="80">
        <v>0</v>
      </c>
      <c r="CC497" s="80">
        <v>0</v>
      </c>
    </row>
    <row r="498" spans="1:81">
      <c r="A498" s="80" t="s">
        <v>2220</v>
      </c>
      <c r="B498" s="80">
        <v>253</v>
      </c>
      <c r="C498" s="80">
        <v>15</v>
      </c>
      <c r="D498" s="80">
        <v>15</v>
      </c>
      <c r="E498" s="80">
        <v>2018</v>
      </c>
      <c r="F498" s="80" t="s">
        <v>93</v>
      </c>
      <c r="G498" s="80" t="s">
        <v>2205</v>
      </c>
      <c r="H498" s="80" t="s">
        <v>2206</v>
      </c>
      <c r="I498" s="177"/>
      <c r="J498" s="81">
        <v>53.573424558956283</v>
      </c>
      <c r="K498" s="81">
        <v>2.6107997769954752</v>
      </c>
      <c r="L498" s="81">
        <v>0.14260760542226672</v>
      </c>
      <c r="M498" s="81">
        <v>47.4864443562793</v>
      </c>
      <c r="N498" s="81">
        <v>51.033925924093317</v>
      </c>
      <c r="O498" s="81">
        <v>38.504039185750223</v>
      </c>
      <c r="P498" s="81">
        <v>23.368858588318751</v>
      </c>
      <c r="Q498" s="81">
        <v>2.838707317715544</v>
      </c>
      <c r="R498" s="81">
        <v>0</v>
      </c>
      <c r="S498" s="81">
        <v>3.4685241708799999</v>
      </c>
      <c r="T498" s="82"/>
      <c r="U498" s="81">
        <v>9762470</v>
      </c>
      <c r="V498" s="81">
        <v>1219</v>
      </c>
      <c r="W498" s="81">
        <v>3</v>
      </c>
      <c r="X498" s="81">
        <v>12046</v>
      </c>
      <c r="Y498" s="81">
        <v>18286</v>
      </c>
      <c r="Z498" s="81">
        <v>23462</v>
      </c>
      <c r="AA498" s="81">
        <v>4889</v>
      </c>
      <c r="AB498" s="81">
        <v>44789</v>
      </c>
      <c r="AC498" s="81">
        <v>0</v>
      </c>
      <c r="AD498" s="81">
        <v>3.4685241708799999</v>
      </c>
      <c r="AE498" s="82"/>
      <c r="AF498" s="81">
        <v>64982280.002752617</v>
      </c>
      <c r="AG498" s="81">
        <v>1985445.5815359061</v>
      </c>
      <c r="AH498" s="81">
        <v>31068.564558078058</v>
      </c>
      <c r="AI498" s="81">
        <v>77714846.764161035</v>
      </c>
      <c r="AJ498" s="81">
        <v>78689300.593620315</v>
      </c>
      <c r="AK498" s="81">
        <v>0</v>
      </c>
      <c r="AL498" s="81">
        <v>0</v>
      </c>
      <c r="AM498" s="81">
        <v>6165255.5976640414</v>
      </c>
      <c r="AN498" s="81">
        <v>0</v>
      </c>
      <c r="AO498" s="81">
        <v>0</v>
      </c>
      <c r="AP498" s="82"/>
      <c r="AQ498" s="81">
        <v>856</v>
      </c>
      <c r="AR498" s="81">
        <v>164</v>
      </c>
      <c r="AS498" s="81">
        <v>0</v>
      </c>
      <c r="AT498" s="81">
        <v>0</v>
      </c>
      <c r="AU498" s="81">
        <v>0</v>
      </c>
      <c r="AV498" s="81">
        <v>0</v>
      </c>
      <c r="AW498" s="81" t="s">
        <v>564</v>
      </c>
      <c r="AX498" s="82"/>
      <c r="AY498" s="81">
        <v>3618.4</v>
      </c>
      <c r="AZ498" s="81">
        <v>4037</v>
      </c>
      <c r="BA498" s="81">
        <v>0</v>
      </c>
      <c r="BB498" s="81">
        <v>0</v>
      </c>
      <c r="BC498" s="81">
        <v>0</v>
      </c>
      <c r="BD498" s="81">
        <v>0</v>
      </c>
      <c r="BE498" s="81" t="s">
        <v>564</v>
      </c>
      <c r="BF498" s="82"/>
      <c r="BG498" s="81">
        <v>0</v>
      </c>
      <c r="BH498" s="81">
        <v>0</v>
      </c>
      <c r="BI498" s="81">
        <v>22.722999999999999</v>
      </c>
      <c r="BJ498" s="81">
        <v>0</v>
      </c>
      <c r="BK498" s="81">
        <v>8.0510000000000002</v>
      </c>
      <c r="BL498" s="81">
        <v>0</v>
      </c>
      <c r="BM498" s="82"/>
      <c r="BN498" s="81">
        <v>0</v>
      </c>
      <c r="BO498" s="81">
        <v>0</v>
      </c>
      <c r="BP498" s="81">
        <v>3</v>
      </c>
      <c r="BQ498" s="81">
        <v>0</v>
      </c>
      <c r="BR498" s="81">
        <v>1</v>
      </c>
      <c r="BS498" s="81">
        <v>0</v>
      </c>
      <c r="BT498"/>
      <c r="BU498" s="80">
        <v>30.774000000000001</v>
      </c>
      <c r="BV498" s="80">
        <v>0</v>
      </c>
      <c r="BW498" s="80">
        <v>0</v>
      </c>
      <c r="BX498" s="80">
        <v>0</v>
      </c>
      <c r="BY498" s="80">
        <v>0</v>
      </c>
      <c r="BZ498" s="80">
        <v>0</v>
      </c>
      <c r="CA498" s="80">
        <v>0</v>
      </c>
      <c r="CB498" s="80">
        <v>0</v>
      </c>
      <c r="CC498" s="80">
        <v>0</v>
      </c>
    </row>
    <row r="499" spans="1:81">
      <c r="A499" s="80" t="s">
        <v>2221</v>
      </c>
      <c r="B499" s="80">
        <v>254</v>
      </c>
      <c r="C499" s="80">
        <v>16</v>
      </c>
      <c r="D499" s="80">
        <v>15</v>
      </c>
      <c r="E499" s="80">
        <v>2019</v>
      </c>
      <c r="F499" s="80" t="s">
        <v>73</v>
      </c>
      <c r="G499" s="80" t="s">
        <v>2205</v>
      </c>
      <c r="H499" s="80" t="s">
        <v>2206</v>
      </c>
      <c r="I499" s="177"/>
      <c r="J499" s="81">
        <v>49.190428410151085</v>
      </c>
      <c r="K499" s="81">
        <v>2.3049088287578416</v>
      </c>
      <c r="L499" s="81">
        <v>0.14380808463774783</v>
      </c>
      <c r="M499" s="81">
        <v>44.962683189675523</v>
      </c>
      <c r="N499" s="81">
        <v>45.117509725330045</v>
      </c>
      <c r="O499" s="81">
        <v>37.66041441936499</v>
      </c>
      <c r="P499" s="81">
        <v>23.915907118853308</v>
      </c>
      <c r="Q499" s="81">
        <v>2.7664050521490893</v>
      </c>
      <c r="R499" s="81">
        <v>0</v>
      </c>
      <c r="S499" s="81">
        <v>2.8152368842336002</v>
      </c>
      <c r="T499" s="82"/>
      <c r="U499" s="81">
        <v>9368183</v>
      </c>
      <c r="V499" s="81">
        <v>1219</v>
      </c>
      <c r="W499" s="81">
        <v>3</v>
      </c>
      <c r="X499" s="81">
        <v>12046</v>
      </c>
      <c r="Y499" s="81">
        <v>18596</v>
      </c>
      <c r="Z499" s="81">
        <v>23578</v>
      </c>
      <c r="AA499" s="81">
        <v>4966</v>
      </c>
      <c r="AB499" s="81">
        <v>44830</v>
      </c>
      <c r="AC499" s="81">
        <v>0</v>
      </c>
      <c r="AD499" s="81">
        <v>2.8152368842336002</v>
      </c>
      <c r="AE499" s="82"/>
      <c r="AF499" s="81">
        <v>60994687.826096803</v>
      </c>
      <c r="AG499" s="81">
        <v>1854070.7724954521</v>
      </c>
      <c r="AH499" s="81">
        <v>32942.362107287277</v>
      </c>
      <c r="AI499" s="81">
        <v>76653684.381235108</v>
      </c>
      <c r="AJ499" s="81">
        <v>69884017.308216602</v>
      </c>
      <c r="AK499" s="81">
        <v>0</v>
      </c>
      <c r="AL499" s="81">
        <v>0</v>
      </c>
      <c r="AM499" s="81">
        <v>6105508.5199406855</v>
      </c>
      <c r="AN499" s="81">
        <v>0</v>
      </c>
      <c r="AO499" s="81">
        <v>0</v>
      </c>
      <c r="AP499" s="82"/>
      <c r="AQ499" s="81">
        <v>935</v>
      </c>
      <c r="AR499" s="81">
        <v>171</v>
      </c>
      <c r="AS499" s="81">
        <v>0</v>
      </c>
      <c r="AT499" s="81">
        <v>0</v>
      </c>
      <c r="AU499" s="81">
        <v>0</v>
      </c>
      <c r="AV499" s="81">
        <v>0</v>
      </c>
      <c r="AW499" s="81" t="s">
        <v>564</v>
      </c>
      <c r="AX499" s="82"/>
      <c r="AY499" s="81">
        <v>3970.2000000000012</v>
      </c>
      <c r="AZ499" s="81">
        <v>4147.7000000000007</v>
      </c>
      <c r="BA499" s="81">
        <v>0</v>
      </c>
      <c r="BB499" s="81">
        <v>0</v>
      </c>
      <c r="BC499" s="81">
        <v>0</v>
      </c>
      <c r="BD499" s="81">
        <v>0</v>
      </c>
      <c r="BE499" s="81" t="s">
        <v>564</v>
      </c>
      <c r="BF499" s="82"/>
      <c r="BG499" s="81">
        <v>0</v>
      </c>
      <c r="BH499" s="81">
        <v>0</v>
      </c>
      <c r="BI499" s="81">
        <v>23.001000000000001</v>
      </c>
      <c r="BJ499" s="81">
        <v>0</v>
      </c>
      <c r="BK499" s="81">
        <v>8.218</v>
      </c>
      <c r="BL499" s="81">
        <v>0</v>
      </c>
      <c r="BM499" s="82"/>
      <c r="BN499" s="81">
        <v>0</v>
      </c>
      <c r="BO499" s="81">
        <v>0</v>
      </c>
      <c r="BP499" s="81">
        <v>3</v>
      </c>
      <c r="BQ499" s="81">
        <v>0</v>
      </c>
      <c r="BR499" s="81">
        <v>1</v>
      </c>
      <c r="BS499" s="81">
        <v>0</v>
      </c>
      <c r="BT499"/>
      <c r="BU499" s="80">
        <v>31.219000000000001</v>
      </c>
      <c r="BV499" s="80">
        <v>0</v>
      </c>
      <c r="BW499" s="80">
        <v>0</v>
      </c>
      <c r="BX499" s="80">
        <v>0</v>
      </c>
      <c r="BY499" s="80">
        <v>0</v>
      </c>
      <c r="BZ499" s="80">
        <v>0</v>
      </c>
      <c r="CA499" s="80">
        <v>0</v>
      </c>
      <c r="CB499" s="80">
        <v>0</v>
      </c>
      <c r="CC499" s="80">
        <v>0</v>
      </c>
    </row>
    <row r="500" spans="1:81">
      <c r="A500" s="80" t="s">
        <v>2222</v>
      </c>
      <c r="B500" s="80">
        <v>255</v>
      </c>
      <c r="C500" s="80">
        <v>17</v>
      </c>
      <c r="D500" s="80">
        <v>15</v>
      </c>
      <c r="E500" s="80">
        <v>2020</v>
      </c>
      <c r="F500" s="80" t="s">
        <v>218</v>
      </c>
      <c r="G500" s="80" t="s">
        <v>2205</v>
      </c>
      <c r="H500" s="80" t="s">
        <v>2206</v>
      </c>
      <c r="I500" s="177"/>
      <c r="J500" s="81">
        <v>49.209713374970157</v>
      </c>
      <c r="K500" s="81">
        <v>2.1413789353912138</v>
      </c>
      <c r="L500" s="81">
        <v>0.18814333478539977</v>
      </c>
      <c r="M500" s="81">
        <v>35.066956758198337</v>
      </c>
      <c r="N500" s="81">
        <v>47.759566914450261</v>
      </c>
      <c r="O500" s="81">
        <v>33.463262953192142</v>
      </c>
      <c r="P500" s="81">
        <v>22.065413243688152</v>
      </c>
      <c r="Q500" s="81">
        <v>2.6509252073357721</v>
      </c>
      <c r="R500" s="81">
        <v>0</v>
      </c>
      <c r="S500" s="81">
        <v>3.3548173007792998</v>
      </c>
      <c r="T500" s="82"/>
      <c r="U500" s="81">
        <v>8810057</v>
      </c>
      <c r="V500" s="81">
        <v>1034</v>
      </c>
      <c r="W500" s="81">
        <v>4</v>
      </c>
      <c r="X500" s="81">
        <v>10369</v>
      </c>
      <c r="Y500" s="81">
        <v>18903</v>
      </c>
      <c r="Z500" s="81">
        <v>23912</v>
      </c>
      <c r="AA500" s="81">
        <v>4978</v>
      </c>
      <c r="AB500" s="81">
        <v>44959</v>
      </c>
      <c r="AC500" s="81">
        <v>0</v>
      </c>
      <c r="AD500" s="81">
        <v>3.3548173007792998</v>
      </c>
      <c r="AE500" s="82"/>
      <c r="AF500" s="81">
        <v>61744973.228164837</v>
      </c>
      <c r="AG500" s="81">
        <v>1633189.2477226078</v>
      </c>
      <c r="AH500" s="81">
        <v>44369.553001277054</v>
      </c>
      <c r="AI500" s="81">
        <v>59872738.051542066</v>
      </c>
      <c r="AJ500" s="81">
        <v>76668726.384369478</v>
      </c>
      <c r="AK500" s="81"/>
      <c r="AL500" s="81"/>
      <c r="AM500" s="81">
        <v>5867649.0049081966</v>
      </c>
      <c r="AN500" s="81"/>
      <c r="AO500" s="81"/>
      <c r="AP500" s="82"/>
      <c r="AQ500" s="81">
        <v>1020</v>
      </c>
      <c r="AR500" s="81">
        <v>178</v>
      </c>
      <c r="AS500" s="81">
        <v>0</v>
      </c>
      <c r="AT500" s="81">
        <v>0</v>
      </c>
      <c r="AU500" s="81">
        <v>0</v>
      </c>
      <c r="AV500" s="81">
        <v>0</v>
      </c>
      <c r="AW500" s="81">
        <v>0</v>
      </c>
      <c r="AX500" s="82"/>
      <c r="AY500" s="81">
        <v>4348.7000000000025</v>
      </c>
      <c r="AZ500" s="81">
        <v>4336.0000000000027</v>
      </c>
      <c r="BA500" s="81">
        <v>0</v>
      </c>
      <c r="BB500" s="81">
        <v>0</v>
      </c>
      <c r="BC500" s="81">
        <v>0</v>
      </c>
      <c r="BD500" s="81">
        <v>0</v>
      </c>
      <c r="BE500" s="81">
        <v>0</v>
      </c>
      <c r="BF500" s="82"/>
      <c r="BG500" s="81">
        <v>0</v>
      </c>
      <c r="BH500" s="81">
        <v>0</v>
      </c>
      <c r="BI500" s="81">
        <v>22.094999999999999</v>
      </c>
      <c r="BJ500" s="81">
        <v>0</v>
      </c>
      <c r="BK500" s="81">
        <v>7.9269999999999996</v>
      </c>
      <c r="BL500" s="81">
        <v>0</v>
      </c>
      <c r="BM500" s="82"/>
      <c r="BN500" s="81">
        <v>0</v>
      </c>
      <c r="BO500" s="81">
        <v>0</v>
      </c>
      <c r="BP500" s="81">
        <v>3</v>
      </c>
      <c r="BQ500" s="81">
        <v>0</v>
      </c>
      <c r="BR500" s="81">
        <v>1</v>
      </c>
      <c r="BS500" s="81">
        <v>0</v>
      </c>
      <c r="BT500"/>
      <c r="BU500" s="80">
        <v>30.021999999999998</v>
      </c>
      <c r="BV500" s="80">
        <v>0</v>
      </c>
      <c r="BW500" s="80">
        <v>0</v>
      </c>
      <c r="BX500" s="80">
        <v>0</v>
      </c>
      <c r="BY500" s="80">
        <v>0</v>
      </c>
      <c r="BZ500" s="80">
        <v>0</v>
      </c>
      <c r="CA500" s="80">
        <v>0</v>
      </c>
      <c r="CB500" s="80">
        <v>0</v>
      </c>
      <c r="CC500" s="80">
        <v>0</v>
      </c>
    </row>
    <row r="501" spans="1:81">
      <c r="A501" s="80" t="s">
        <v>2223</v>
      </c>
      <c r="B501" s="80">
        <v>255</v>
      </c>
      <c r="C501" s="80">
        <v>18</v>
      </c>
      <c r="D501" s="80">
        <v>15</v>
      </c>
      <c r="E501" s="80">
        <v>2021</v>
      </c>
      <c r="F501" s="80" t="s">
        <v>75</v>
      </c>
      <c r="G501" s="174" t="s">
        <v>2205</v>
      </c>
      <c r="H501" s="80" t="s">
        <v>2206</v>
      </c>
      <c r="I501" s="177"/>
      <c r="J501" s="81">
        <v>49.170233450408112</v>
      </c>
      <c r="K501" s="81">
        <v>2.3842991636063511</v>
      </c>
      <c r="L501" s="81">
        <v>0.17298634949425046</v>
      </c>
      <c r="M501" s="81">
        <v>39.536856233703737</v>
      </c>
      <c r="N501" s="81">
        <v>45.0788403943736</v>
      </c>
      <c r="O501" s="81">
        <v>32.73501578220165</v>
      </c>
      <c r="P501" s="81">
        <v>22.831001272874033</v>
      </c>
      <c r="Q501" s="81">
        <v>2.6869750846141791</v>
      </c>
      <c r="R501" s="81">
        <v>0</v>
      </c>
      <c r="S501" s="81">
        <v>2.2900467900924002</v>
      </c>
      <c r="T501" s="82"/>
      <c r="U501" s="81">
        <v>10169711</v>
      </c>
      <c r="V501" s="81">
        <v>1034</v>
      </c>
      <c r="W501" s="81">
        <v>4</v>
      </c>
      <c r="X501" s="81">
        <v>10369</v>
      </c>
      <c r="Y501" s="81">
        <v>19089</v>
      </c>
      <c r="Z501" s="81">
        <v>24086</v>
      </c>
      <c r="AA501" s="81">
        <v>5023</v>
      </c>
      <c r="AB501" s="81">
        <v>45030</v>
      </c>
      <c r="AC501" s="81">
        <v>0</v>
      </c>
      <c r="AD501" s="81">
        <v>2.2900467900924002</v>
      </c>
      <c r="AE501" s="82"/>
      <c r="AF501" s="81">
        <v>62140404.911788598</v>
      </c>
      <c r="AG501" s="81">
        <v>1838336.738834196</v>
      </c>
      <c r="AH501" s="81">
        <v>39070.62526971694</v>
      </c>
      <c r="AI501" s="81">
        <v>66698990.586052492</v>
      </c>
      <c r="AJ501" s="81">
        <v>67429100.921877339</v>
      </c>
      <c r="AK501" s="81">
        <v>0</v>
      </c>
      <c r="AL501" s="81">
        <v>0</v>
      </c>
      <c r="AM501" s="81">
        <v>5910812.867985365</v>
      </c>
      <c r="AN501" s="81">
        <v>0</v>
      </c>
      <c r="AO501" s="81">
        <v>0</v>
      </c>
      <c r="AP501" s="82"/>
      <c r="AQ501" s="81">
        <v>1113</v>
      </c>
      <c r="AR501" s="81">
        <v>179</v>
      </c>
      <c r="AS501" s="81">
        <v>0</v>
      </c>
      <c r="AT501" s="81">
        <v>0</v>
      </c>
      <c r="AU501" s="81">
        <v>0</v>
      </c>
      <c r="AV501" s="81">
        <v>0</v>
      </c>
      <c r="AW501" s="81"/>
      <c r="AX501" s="82"/>
      <c r="AY501" s="81">
        <v>4811.5000000000009</v>
      </c>
      <c r="AZ501" s="81">
        <v>4346.1000000000031</v>
      </c>
      <c r="BA501" s="81">
        <v>0</v>
      </c>
      <c r="BB501" s="81">
        <v>0</v>
      </c>
      <c r="BC501" s="81">
        <v>0</v>
      </c>
      <c r="BD501" s="81">
        <v>0</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2224</v>
      </c>
      <c r="B502" s="80">
        <v>255</v>
      </c>
      <c r="C502" s="80">
        <v>19</v>
      </c>
      <c r="D502" s="80">
        <v>15</v>
      </c>
      <c r="E502" s="80">
        <v>2022</v>
      </c>
      <c r="F502" s="80" t="s">
        <v>568</v>
      </c>
      <c r="G502" s="174" t="s">
        <v>2205</v>
      </c>
      <c r="H502" s="80" t="s">
        <v>2206</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1241</v>
      </c>
      <c r="AR502" s="81">
        <v>180</v>
      </c>
      <c r="AS502" s="81">
        <v>0</v>
      </c>
      <c r="AT502" s="81">
        <v>0</v>
      </c>
      <c r="AU502" s="81">
        <v>0</v>
      </c>
      <c r="AV502" s="81">
        <v>0</v>
      </c>
      <c r="AW502" s="81"/>
      <c r="AX502" s="82"/>
      <c r="AY502" s="81">
        <v>5492.1999999999953</v>
      </c>
      <c r="AZ502" s="81">
        <v>4357.1000000000031</v>
      </c>
      <c r="BA502" s="81">
        <v>0</v>
      </c>
      <c r="BB502" s="81">
        <v>0</v>
      </c>
      <c r="BC502" s="81">
        <v>0</v>
      </c>
      <c r="BD502" s="81">
        <v>0</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2225</v>
      </c>
      <c r="B503" s="80">
        <v>392</v>
      </c>
      <c r="C503" s="80">
        <v>1</v>
      </c>
      <c r="D503" s="80">
        <v>24</v>
      </c>
      <c r="E503" s="80">
        <v>1990</v>
      </c>
      <c r="F503" s="80" t="s">
        <v>562</v>
      </c>
      <c r="G503" s="80" t="s">
        <v>2226</v>
      </c>
      <c r="H503" s="80" t="s">
        <v>2227</v>
      </c>
      <c r="I503" s="177"/>
      <c r="J503" s="81">
        <v>227.51358336055006</v>
      </c>
      <c r="K503" s="81">
        <v>5.776645893506422</v>
      </c>
      <c r="L503" s="81">
        <v>13.294895893781813</v>
      </c>
      <c r="M503" s="81">
        <v>41.082271316862702</v>
      </c>
      <c r="N503" s="81">
        <v>37.212545961066688</v>
      </c>
      <c r="O503" s="81">
        <v>39.675507038317249</v>
      </c>
      <c r="P503" s="81">
        <v>87.380686366117104</v>
      </c>
      <c r="Q503" s="81">
        <v>3.5429824387411104</v>
      </c>
      <c r="R503" s="81">
        <v>3.9317836212146187</v>
      </c>
      <c r="S503" s="81">
        <v>4.4713450703565565</v>
      </c>
      <c r="T503" s="82"/>
      <c r="U503" s="81">
        <v>9546719</v>
      </c>
      <c r="V503" s="81">
        <v>2558</v>
      </c>
      <c r="W503" s="81">
        <v>139</v>
      </c>
      <c r="X503" s="81">
        <v>15297</v>
      </c>
      <c r="Y503" s="81">
        <v>16017</v>
      </c>
      <c r="Z503" s="81">
        <v>16319</v>
      </c>
      <c r="AA503" s="81">
        <v>21217</v>
      </c>
      <c r="AB503" s="81">
        <v>57526</v>
      </c>
      <c r="AC503" s="81">
        <v>680992</v>
      </c>
      <c r="AD503" s="81">
        <v>4.4713450703565565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2228</v>
      </c>
      <c r="B504" s="80">
        <v>393</v>
      </c>
      <c r="C504" s="80">
        <v>2</v>
      </c>
      <c r="D504" s="80">
        <v>24</v>
      </c>
      <c r="E504" s="80">
        <v>2005</v>
      </c>
      <c r="F504" s="80" t="s">
        <v>565</v>
      </c>
      <c r="G504" s="80" t="s">
        <v>2226</v>
      </c>
      <c r="H504" s="80" t="s">
        <v>2227</v>
      </c>
      <c r="I504" s="177"/>
      <c r="J504" s="81">
        <v>171.84763316494488</v>
      </c>
      <c r="K504" s="81">
        <v>4.9338780784506646</v>
      </c>
      <c r="L504" s="81">
        <v>15.425334077880711</v>
      </c>
      <c r="M504" s="81">
        <v>67.570853790540198</v>
      </c>
      <c r="N504" s="81">
        <v>48.501365638441477</v>
      </c>
      <c r="O504" s="81">
        <v>58.806714749557514</v>
      </c>
      <c r="P504" s="81">
        <v>93.809717742378396</v>
      </c>
      <c r="Q504" s="81">
        <v>3.1825776523104072</v>
      </c>
      <c r="R504" s="81">
        <v>6.0963089028788104</v>
      </c>
      <c r="S504" s="81">
        <v>7.3123613156409384</v>
      </c>
      <c r="T504" s="82"/>
      <c r="U504" s="81">
        <v>7620457</v>
      </c>
      <c r="V504" s="81">
        <v>2407</v>
      </c>
      <c r="W504" s="81">
        <v>138</v>
      </c>
      <c r="X504" s="81">
        <v>13742</v>
      </c>
      <c r="Y504" s="81">
        <v>18054</v>
      </c>
      <c r="Z504" s="81">
        <v>27990</v>
      </c>
      <c r="AA504" s="81">
        <v>18655</v>
      </c>
      <c r="AB504" s="81">
        <v>54020</v>
      </c>
      <c r="AC504" s="81">
        <v>1078006</v>
      </c>
      <c r="AD504" s="81">
        <v>7.3123613156409384</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2229</v>
      </c>
      <c r="B505" s="80">
        <v>394</v>
      </c>
      <c r="C505" s="80">
        <v>3</v>
      </c>
      <c r="D505" s="80">
        <v>24</v>
      </c>
      <c r="E505" s="80">
        <v>2006</v>
      </c>
      <c r="F505" s="80" t="s">
        <v>566</v>
      </c>
      <c r="G505" s="80" t="s">
        <v>2226</v>
      </c>
      <c r="H505" s="80" t="s">
        <v>2227</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2230</v>
      </c>
      <c r="B506" s="80">
        <v>395</v>
      </c>
      <c r="C506" s="80">
        <v>4</v>
      </c>
      <c r="D506" s="80">
        <v>24</v>
      </c>
      <c r="E506" s="80">
        <v>2007</v>
      </c>
      <c r="F506" s="80" t="s">
        <v>567</v>
      </c>
      <c r="G506" s="80" t="s">
        <v>2226</v>
      </c>
      <c r="H506" s="80" t="s">
        <v>2227</v>
      </c>
      <c r="I506" s="177"/>
      <c r="J506" s="81">
        <v>141.12451445275897</v>
      </c>
      <c r="K506" s="81">
        <v>6.2071452218337679</v>
      </c>
      <c r="L506" s="81">
        <v>16.910083131110945</v>
      </c>
      <c r="M506" s="81">
        <v>60.666037212989906</v>
      </c>
      <c r="N506" s="81">
        <v>52.058983337506454</v>
      </c>
      <c r="O506" s="81">
        <v>56.983623487298736</v>
      </c>
      <c r="P506" s="81">
        <v>92.3408650040423</v>
      </c>
      <c r="Q506" s="81">
        <v>3.293666422516536</v>
      </c>
      <c r="R506" s="81">
        <v>6.1872927594434959</v>
      </c>
      <c r="S506" s="81">
        <v>8.3031404852803785</v>
      </c>
      <c r="T506" s="82"/>
      <c r="U506" s="81">
        <v>6682491</v>
      </c>
      <c r="V506" s="81">
        <v>2283</v>
      </c>
      <c r="W506" s="81">
        <v>199</v>
      </c>
      <c r="X506" s="81">
        <v>15767</v>
      </c>
      <c r="Y506" s="81">
        <v>18237</v>
      </c>
      <c r="Z506" s="81">
        <v>28195</v>
      </c>
      <c r="AA506" s="81">
        <v>18083</v>
      </c>
      <c r="AB506" s="81">
        <v>52949</v>
      </c>
      <c r="AC506" s="81">
        <v>1125487</v>
      </c>
      <c r="AD506" s="81">
        <v>8.3031404852803785</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2231</v>
      </c>
      <c r="B507" s="80">
        <v>396</v>
      </c>
      <c r="C507" s="80">
        <v>5</v>
      </c>
      <c r="D507" s="80">
        <v>24</v>
      </c>
      <c r="E507" s="80">
        <v>2008</v>
      </c>
      <c r="F507" s="80" t="s">
        <v>84</v>
      </c>
      <c r="G507" s="80" t="s">
        <v>2226</v>
      </c>
      <c r="H507" s="80" t="s">
        <v>2227</v>
      </c>
      <c r="I507" s="177"/>
      <c r="J507" s="81">
        <v>123.5850234711078</v>
      </c>
      <c r="K507" s="81">
        <v>4.8699248065897507</v>
      </c>
      <c r="L507" s="81">
        <v>15.255274872859987</v>
      </c>
      <c r="M507" s="81">
        <v>66.435141135256416</v>
      </c>
      <c r="N507" s="81">
        <v>46.930909947584119</v>
      </c>
      <c r="O507" s="81">
        <v>55.863665287693166</v>
      </c>
      <c r="P507" s="81">
        <v>90.144349383563863</v>
      </c>
      <c r="Q507" s="81">
        <v>3.2097586810376528</v>
      </c>
      <c r="R507" s="81">
        <v>5.6307912883653035</v>
      </c>
      <c r="S507" s="81">
        <v>6.1550597054629961</v>
      </c>
      <c r="T507" s="82"/>
      <c r="U507" s="81">
        <v>6601395</v>
      </c>
      <c r="V507" s="81">
        <v>2283</v>
      </c>
      <c r="W507" s="81">
        <v>199</v>
      </c>
      <c r="X507" s="81">
        <v>15767</v>
      </c>
      <c r="Y507" s="81">
        <v>18359</v>
      </c>
      <c r="Z507" s="81">
        <v>28611</v>
      </c>
      <c r="AA507" s="81">
        <v>17673</v>
      </c>
      <c r="AB507" s="81">
        <v>52448</v>
      </c>
      <c r="AC507" s="81">
        <v>1063579</v>
      </c>
      <c r="AD507" s="81">
        <v>6.1550597054629961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2232</v>
      </c>
      <c r="B508" s="80">
        <v>397</v>
      </c>
      <c r="C508" s="80">
        <v>6</v>
      </c>
      <c r="D508" s="80">
        <v>24</v>
      </c>
      <c r="E508" s="80">
        <v>2009</v>
      </c>
      <c r="F508" s="80" t="s">
        <v>85</v>
      </c>
      <c r="G508" s="80" t="s">
        <v>2226</v>
      </c>
      <c r="H508" s="80" t="s">
        <v>2227</v>
      </c>
      <c r="I508" s="177"/>
      <c r="J508" s="81">
        <v>112.30789708634784</v>
      </c>
      <c r="K508" s="81">
        <v>3.0144918861630106</v>
      </c>
      <c r="L508" s="81">
        <v>20.286379468555925</v>
      </c>
      <c r="M508" s="81">
        <v>56.749311038821787</v>
      </c>
      <c r="N508" s="81">
        <v>41.381750619631099</v>
      </c>
      <c r="O508" s="81">
        <v>56.665906996845798</v>
      </c>
      <c r="P508" s="81">
        <v>85.074887128483141</v>
      </c>
      <c r="Q508" s="81">
        <v>3.0348303166091961</v>
      </c>
      <c r="R508" s="81">
        <v>5.6873725378437801</v>
      </c>
      <c r="S508" s="81">
        <v>10.32777511963479</v>
      </c>
      <c r="T508" s="82"/>
      <c r="U508" s="81">
        <v>5302045</v>
      </c>
      <c r="V508" s="81">
        <v>1930</v>
      </c>
      <c r="W508" s="81">
        <v>317</v>
      </c>
      <c r="X508" s="81">
        <v>16620</v>
      </c>
      <c r="Y508" s="81">
        <v>18515</v>
      </c>
      <c r="Z508" s="81">
        <v>28646</v>
      </c>
      <c r="AA508" s="81">
        <v>17123</v>
      </c>
      <c r="AB508" s="81">
        <v>52057</v>
      </c>
      <c r="AC508" s="81">
        <v>1048033</v>
      </c>
      <c r="AD508" s="81">
        <v>10.32777511963479</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23.137999999999998</v>
      </c>
      <c r="BJ508" s="81">
        <v>0</v>
      </c>
      <c r="BK508" s="81">
        <v>0</v>
      </c>
      <c r="BL508" s="81">
        <v>0</v>
      </c>
      <c r="BM508" s="82"/>
      <c r="BN508" s="81">
        <v>0</v>
      </c>
      <c r="BO508" s="81">
        <v>0</v>
      </c>
      <c r="BP508" s="81">
        <v>4</v>
      </c>
      <c r="BQ508" s="81">
        <v>0</v>
      </c>
      <c r="BR508" s="81">
        <v>0</v>
      </c>
      <c r="BS508" s="81">
        <v>0</v>
      </c>
      <c r="BT508"/>
      <c r="BU508" s="80"/>
      <c r="BV508" s="80"/>
      <c r="BW508" s="80"/>
      <c r="BX508" s="80"/>
      <c r="BY508" s="80"/>
      <c r="BZ508" s="80"/>
      <c r="CA508" s="80"/>
      <c r="CB508" s="80"/>
      <c r="CC508" s="80"/>
    </row>
    <row r="509" spans="1:81">
      <c r="A509" s="80" t="s">
        <v>2233</v>
      </c>
      <c r="B509" s="80">
        <v>398</v>
      </c>
      <c r="C509" s="80">
        <v>7</v>
      </c>
      <c r="D509" s="80">
        <v>24</v>
      </c>
      <c r="E509" s="80">
        <v>2010</v>
      </c>
      <c r="F509" s="80" t="s">
        <v>86</v>
      </c>
      <c r="G509" s="80" t="s">
        <v>2226</v>
      </c>
      <c r="H509" s="80" t="s">
        <v>2227</v>
      </c>
      <c r="I509" s="177"/>
      <c r="J509" s="81">
        <v>131.51347530836662</v>
      </c>
      <c r="K509" s="81">
        <v>4.2247266159472279</v>
      </c>
      <c r="L509" s="81">
        <v>18.869459670021904</v>
      </c>
      <c r="M509" s="81">
        <v>62.322902905316553</v>
      </c>
      <c r="N509" s="81">
        <v>44.958699359223871</v>
      </c>
      <c r="O509" s="81">
        <v>56.738538825363399</v>
      </c>
      <c r="P509" s="81">
        <v>85.317567966483978</v>
      </c>
      <c r="Q509" s="81">
        <v>3.1302835257168784</v>
      </c>
      <c r="R509" s="81">
        <v>5.5830670945395013</v>
      </c>
      <c r="S509" s="81">
        <v>5.0373928852019416</v>
      </c>
      <c r="T509" s="82"/>
      <c r="U509" s="81">
        <v>6060645</v>
      </c>
      <c r="V509" s="81">
        <v>1930</v>
      </c>
      <c r="W509" s="81">
        <v>317</v>
      </c>
      <c r="X509" s="81">
        <v>16620</v>
      </c>
      <c r="Y509" s="81">
        <v>18560</v>
      </c>
      <c r="Z509" s="81">
        <v>28816</v>
      </c>
      <c r="AA509" s="81">
        <v>16743</v>
      </c>
      <c r="AB509" s="81">
        <v>51450</v>
      </c>
      <c r="AC509" s="81">
        <v>974963</v>
      </c>
      <c r="AD509" s="81">
        <v>5.0373928852019416</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21.460999999999999</v>
      </c>
      <c r="BJ509" s="81">
        <v>0</v>
      </c>
      <c r="BK509" s="81">
        <v>0</v>
      </c>
      <c r="BL509" s="81">
        <v>0</v>
      </c>
      <c r="BM509" s="82"/>
      <c r="BN509" s="81">
        <v>0</v>
      </c>
      <c r="BO509" s="81">
        <v>0</v>
      </c>
      <c r="BP509" s="81">
        <v>4</v>
      </c>
      <c r="BQ509" s="81">
        <v>0</v>
      </c>
      <c r="BR509" s="81">
        <v>0</v>
      </c>
      <c r="BS509" s="81">
        <v>0</v>
      </c>
      <c r="BT509"/>
      <c r="BU509" s="80">
        <v>21.460999999999999</v>
      </c>
      <c r="BV509" s="80">
        <v>0</v>
      </c>
      <c r="BW509" s="80">
        <v>0</v>
      </c>
      <c r="BX509" s="80">
        <v>0</v>
      </c>
      <c r="BY509" s="80">
        <v>0</v>
      </c>
      <c r="BZ509" s="80">
        <v>0</v>
      </c>
      <c r="CA509" s="80">
        <v>0</v>
      </c>
      <c r="CB509" s="80">
        <v>0</v>
      </c>
      <c r="CC509" s="80">
        <v>0</v>
      </c>
    </row>
    <row r="510" spans="1:81">
      <c r="A510" s="80" t="s">
        <v>2234</v>
      </c>
      <c r="B510" s="80">
        <v>399</v>
      </c>
      <c r="C510" s="80">
        <v>8</v>
      </c>
      <c r="D510" s="80">
        <v>24</v>
      </c>
      <c r="E510" s="80">
        <v>2011</v>
      </c>
      <c r="F510" s="80" t="s">
        <v>87</v>
      </c>
      <c r="G510" s="80" t="s">
        <v>2226</v>
      </c>
      <c r="H510" s="80" t="s">
        <v>2227</v>
      </c>
      <c r="I510" s="177"/>
      <c r="J510" s="81">
        <v>129.17622068238427</v>
      </c>
      <c r="K510" s="81">
        <v>4.4495994239197714</v>
      </c>
      <c r="L510" s="81">
        <v>14.369761390785866</v>
      </c>
      <c r="M510" s="81">
        <v>78.157753682879047</v>
      </c>
      <c r="N510" s="81">
        <v>54.710937667431196</v>
      </c>
      <c r="O510" s="81">
        <v>56.206598255858701</v>
      </c>
      <c r="P510" s="81">
        <v>82.560064654329793</v>
      </c>
      <c r="Q510" s="81">
        <v>3.5802871356938519</v>
      </c>
      <c r="R510" s="81">
        <v>5.4065982631387994</v>
      </c>
      <c r="S510" s="81">
        <v>8.2755350557165439</v>
      </c>
      <c r="T510" s="82"/>
      <c r="U510" s="81">
        <v>5800582</v>
      </c>
      <c r="V510" s="81">
        <v>1930</v>
      </c>
      <c r="W510" s="81">
        <v>317</v>
      </c>
      <c r="X510" s="81">
        <v>16620</v>
      </c>
      <c r="Y510" s="81">
        <v>18680</v>
      </c>
      <c r="Z510" s="81">
        <v>29166</v>
      </c>
      <c r="AA510" s="81">
        <v>16684</v>
      </c>
      <c r="AB510" s="81">
        <v>51017</v>
      </c>
      <c r="AC510" s="81">
        <v>942585</v>
      </c>
      <c r="AD510" s="81">
        <v>8.2755350557165439</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20.666</v>
      </c>
      <c r="BJ510" s="81">
        <v>0</v>
      </c>
      <c r="BK510" s="81">
        <v>0</v>
      </c>
      <c r="BL510" s="81">
        <v>0</v>
      </c>
      <c r="BM510" s="82"/>
      <c r="BN510" s="81">
        <v>0</v>
      </c>
      <c r="BO510" s="81">
        <v>0</v>
      </c>
      <c r="BP510" s="81">
        <v>4</v>
      </c>
      <c r="BQ510" s="81">
        <v>0</v>
      </c>
      <c r="BR510" s="81">
        <v>0</v>
      </c>
      <c r="BS510" s="81">
        <v>0</v>
      </c>
      <c r="BT510"/>
      <c r="BU510" s="80">
        <v>20.666</v>
      </c>
      <c r="BV510" s="80">
        <v>0</v>
      </c>
      <c r="BW510" s="80">
        <v>0</v>
      </c>
      <c r="BX510" s="80">
        <v>0</v>
      </c>
      <c r="BY510" s="80">
        <v>0</v>
      </c>
      <c r="BZ510" s="80">
        <v>0</v>
      </c>
      <c r="CA510" s="80">
        <v>0</v>
      </c>
      <c r="CB510" s="80">
        <v>0</v>
      </c>
      <c r="CC510" s="80">
        <v>0</v>
      </c>
    </row>
    <row r="511" spans="1:81">
      <c r="A511" s="80" t="s">
        <v>2235</v>
      </c>
      <c r="B511" s="80">
        <v>400</v>
      </c>
      <c r="C511" s="80">
        <v>9</v>
      </c>
      <c r="D511" s="80">
        <v>24</v>
      </c>
      <c r="E511" s="80">
        <v>2012</v>
      </c>
      <c r="F511" s="80" t="s">
        <v>88</v>
      </c>
      <c r="G511" s="80" t="s">
        <v>2226</v>
      </c>
      <c r="H511" s="80" t="s">
        <v>2227</v>
      </c>
      <c r="I511" s="177"/>
      <c r="J511" s="81">
        <v>118.02937834815643</v>
      </c>
      <c r="K511" s="81">
        <v>4.1938075544573454</v>
      </c>
      <c r="L511" s="81">
        <v>14.093125268245032</v>
      </c>
      <c r="M511" s="81">
        <v>83.083830839376859</v>
      </c>
      <c r="N511" s="81">
        <v>55.463600321412585</v>
      </c>
      <c r="O511" s="81">
        <v>56.36083003000693</v>
      </c>
      <c r="P511" s="81">
        <v>81.706021563760714</v>
      </c>
      <c r="Q511" s="81">
        <v>3.8587875956790891</v>
      </c>
      <c r="R511" s="81">
        <v>5.5465059583378693</v>
      </c>
      <c r="S511" s="81">
        <v>9.0983163396988118</v>
      </c>
      <c r="T511" s="82"/>
      <c r="U511" s="81">
        <v>5182066</v>
      </c>
      <c r="V511" s="81">
        <v>1930</v>
      </c>
      <c r="W511" s="81">
        <v>317</v>
      </c>
      <c r="X511" s="81">
        <v>16620</v>
      </c>
      <c r="Y511" s="81">
        <v>18867</v>
      </c>
      <c r="Z511" s="81">
        <v>29478</v>
      </c>
      <c r="AA511" s="81">
        <v>16418</v>
      </c>
      <c r="AB511" s="81">
        <v>50609</v>
      </c>
      <c r="AC511" s="81">
        <v>941931</v>
      </c>
      <c r="AD511" s="81">
        <v>9.0983163396988118</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25.824999999999999</v>
      </c>
      <c r="BJ511" s="81">
        <v>0</v>
      </c>
      <c r="BK511" s="81">
        <v>0</v>
      </c>
      <c r="BL511" s="81">
        <v>0</v>
      </c>
      <c r="BM511" s="82"/>
      <c r="BN511" s="81">
        <v>0</v>
      </c>
      <c r="BO511" s="81">
        <v>0</v>
      </c>
      <c r="BP511" s="81">
        <v>4</v>
      </c>
      <c r="BQ511" s="81">
        <v>0</v>
      </c>
      <c r="BR511" s="81">
        <v>0</v>
      </c>
      <c r="BS511" s="81">
        <v>0</v>
      </c>
      <c r="BT511"/>
      <c r="BU511" s="80">
        <v>25.824999999999999</v>
      </c>
      <c r="BV511" s="80">
        <v>0</v>
      </c>
      <c r="BW511" s="80">
        <v>0</v>
      </c>
      <c r="BX511" s="80">
        <v>0</v>
      </c>
      <c r="BY511" s="80">
        <v>0</v>
      </c>
      <c r="BZ511" s="80">
        <v>0</v>
      </c>
      <c r="CA511" s="80">
        <v>0</v>
      </c>
      <c r="CB511" s="80">
        <v>0</v>
      </c>
      <c r="CC511" s="80">
        <v>0</v>
      </c>
    </row>
    <row r="512" spans="1:81">
      <c r="A512" s="80" t="s">
        <v>2236</v>
      </c>
      <c r="B512" s="80">
        <v>401</v>
      </c>
      <c r="C512" s="80">
        <v>10</v>
      </c>
      <c r="D512" s="80">
        <v>24</v>
      </c>
      <c r="E512" s="80">
        <v>2013</v>
      </c>
      <c r="F512" s="80" t="s">
        <v>89</v>
      </c>
      <c r="G512" s="80" t="s">
        <v>2226</v>
      </c>
      <c r="H512" s="80" t="s">
        <v>2227</v>
      </c>
      <c r="I512" s="177"/>
      <c r="J512" s="81">
        <v>126.53784514161394</v>
      </c>
      <c r="K512" s="81">
        <v>3.5887080875409314</v>
      </c>
      <c r="L512" s="81">
        <v>14.076328445948601</v>
      </c>
      <c r="M512" s="81">
        <v>81.212433453788563</v>
      </c>
      <c r="N512" s="81">
        <v>60.192578038735171</v>
      </c>
      <c r="O512" s="81">
        <v>54.462612093187296</v>
      </c>
      <c r="P512" s="81">
        <v>81.089738782247068</v>
      </c>
      <c r="Q512" s="81">
        <v>3.8944213197186137</v>
      </c>
      <c r="R512" s="81">
        <v>6.1007477789022975</v>
      </c>
      <c r="S512" s="81">
        <v>13.624134506809561</v>
      </c>
      <c r="T512" s="82"/>
      <c r="U512" s="81">
        <v>5174158</v>
      </c>
      <c r="V512" s="81">
        <v>1930</v>
      </c>
      <c r="W512" s="81">
        <v>317</v>
      </c>
      <c r="X512" s="81">
        <v>16620</v>
      </c>
      <c r="Y512" s="81">
        <v>18951</v>
      </c>
      <c r="Z512" s="81">
        <v>29757</v>
      </c>
      <c r="AA512" s="81">
        <v>16233</v>
      </c>
      <c r="AB512" s="81">
        <v>50344</v>
      </c>
      <c r="AC512" s="81">
        <v>1011332</v>
      </c>
      <c r="AD512" s="81">
        <v>13.624134506809561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28.466999999999999</v>
      </c>
      <c r="BJ512" s="81">
        <v>0</v>
      </c>
      <c r="BK512" s="81">
        <v>0</v>
      </c>
      <c r="BL512" s="81">
        <v>0</v>
      </c>
      <c r="BM512" s="82"/>
      <c r="BN512" s="81">
        <v>0</v>
      </c>
      <c r="BO512" s="81">
        <v>0</v>
      </c>
      <c r="BP512" s="81">
        <v>4</v>
      </c>
      <c r="BQ512" s="81">
        <v>0</v>
      </c>
      <c r="BR512" s="81">
        <v>0</v>
      </c>
      <c r="BS512" s="81">
        <v>0</v>
      </c>
      <c r="BT512"/>
      <c r="BU512" s="80">
        <v>28.466999999999999</v>
      </c>
      <c r="BV512" s="80">
        <v>0</v>
      </c>
      <c r="BW512" s="80">
        <v>0</v>
      </c>
      <c r="BX512" s="80">
        <v>0</v>
      </c>
      <c r="BY512" s="80">
        <v>0</v>
      </c>
      <c r="BZ512" s="80">
        <v>0</v>
      </c>
      <c r="CA512" s="80">
        <v>0</v>
      </c>
      <c r="CB512" s="80">
        <v>0</v>
      </c>
      <c r="CC512" s="80">
        <v>0</v>
      </c>
    </row>
    <row r="513" spans="1:81">
      <c r="A513" s="80" t="s">
        <v>2237</v>
      </c>
      <c r="B513" s="80">
        <v>402</v>
      </c>
      <c r="C513" s="80">
        <v>11</v>
      </c>
      <c r="D513" s="80">
        <v>24</v>
      </c>
      <c r="E513" s="80">
        <v>2014</v>
      </c>
      <c r="F513" s="80" t="s">
        <v>90</v>
      </c>
      <c r="G513" s="80" t="s">
        <v>2226</v>
      </c>
      <c r="H513" s="80" t="s">
        <v>2227</v>
      </c>
      <c r="I513" s="177"/>
      <c r="J513" s="81">
        <v>124.255395717368</v>
      </c>
      <c r="K513" s="81">
        <v>3.5339134051834287</v>
      </c>
      <c r="L513" s="81">
        <v>8.2480543338579029</v>
      </c>
      <c r="M513" s="81">
        <v>78.868503306391744</v>
      </c>
      <c r="N513" s="81">
        <v>54.213469809121911</v>
      </c>
      <c r="O513" s="81">
        <v>53.08211173162087</v>
      </c>
      <c r="P513" s="81">
        <v>80.959145445577121</v>
      </c>
      <c r="Q513" s="81">
        <v>3.6996341621655371</v>
      </c>
      <c r="R513" s="81">
        <v>6.2432010676600669</v>
      </c>
      <c r="S513" s="81">
        <v>8.8765904899999981</v>
      </c>
      <c r="T513" s="82"/>
      <c r="U513" s="81">
        <v>5489440</v>
      </c>
      <c r="V513" s="81">
        <v>1553</v>
      </c>
      <c r="W513" s="81">
        <v>179</v>
      </c>
      <c r="X513" s="81">
        <v>14970</v>
      </c>
      <c r="Y513" s="81">
        <v>19081</v>
      </c>
      <c r="Z513" s="81">
        <v>30546</v>
      </c>
      <c r="AA513" s="81">
        <v>16123</v>
      </c>
      <c r="AB513" s="81">
        <v>49847</v>
      </c>
      <c r="AC513" s="81">
        <v>1038201</v>
      </c>
      <c r="AD513" s="81">
        <v>8.8765904899999981</v>
      </c>
      <c r="AE513" s="82"/>
      <c r="AF513" s="81">
        <v>49215829.256685138</v>
      </c>
      <c r="AG513" s="81">
        <v>3015046.0464034714</v>
      </c>
      <c r="AH513" s="81">
        <v>1783706.6461584722</v>
      </c>
      <c r="AI513" s="81">
        <v>105695697.85450704</v>
      </c>
      <c r="AJ513" s="81">
        <v>74885189.113608345</v>
      </c>
      <c r="AK513" s="81">
        <v>0</v>
      </c>
      <c r="AL513" s="81">
        <v>0</v>
      </c>
      <c r="AM513" s="81">
        <v>6843248.225563514</v>
      </c>
      <c r="AN513" s="81">
        <v>0</v>
      </c>
      <c r="AO513" s="81">
        <v>0</v>
      </c>
      <c r="AP513" s="82"/>
      <c r="AQ513" s="81">
        <v>1458</v>
      </c>
      <c r="AR513" s="81">
        <v>664</v>
      </c>
      <c r="AS513" s="81">
        <v>3</v>
      </c>
      <c r="AT513" s="81">
        <v>0</v>
      </c>
      <c r="AU513" s="81">
        <v>0</v>
      </c>
      <c r="AV513" s="81">
        <v>0</v>
      </c>
      <c r="AW513" s="81" t="s">
        <v>564</v>
      </c>
      <c r="AX513" s="82"/>
      <c r="AY513" s="81">
        <v>6596.8</v>
      </c>
      <c r="AZ513" s="81">
        <v>29441.1</v>
      </c>
      <c r="BA513" s="81">
        <v>41000</v>
      </c>
      <c r="BB513" s="81">
        <v>0</v>
      </c>
      <c r="BC513" s="81">
        <v>0</v>
      </c>
      <c r="BD513" s="81">
        <v>0</v>
      </c>
      <c r="BE513" s="81" t="s">
        <v>564</v>
      </c>
      <c r="BF513" s="82"/>
      <c r="BG513" s="81">
        <v>0</v>
      </c>
      <c r="BH513" s="81">
        <v>0</v>
      </c>
      <c r="BI513" s="81">
        <v>29.957000000000001</v>
      </c>
      <c r="BJ513" s="81">
        <v>0</v>
      </c>
      <c r="BK513" s="81">
        <v>0</v>
      </c>
      <c r="BL513" s="81">
        <v>0</v>
      </c>
      <c r="BM513" s="82"/>
      <c r="BN513" s="81">
        <v>0</v>
      </c>
      <c r="BO513" s="81">
        <v>0</v>
      </c>
      <c r="BP513" s="81">
        <v>4</v>
      </c>
      <c r="BQ513" s="81">
        <v>0</v>
      </c>
      <c r="BR513" s="81">
        <v>0</v>
      </c>
      <c r="BS513" s="81">
        <v>0</v>
      </c>
      <c r="BT513"/>
      <c r="BU513" s="80">
        <v>29.957000000000001</v>
      </c>
      <c r="BV513" s="80">
        <v>0</v>
      </c>
      <c r="BW513" s="80">
        <v>0</v>
      </c>
      <c r="BX513" s="80">
        <v>0</v>
      </c>
      <c r="BY513" s="80">
        <v>0</v>
      </c>
      <c r="BZ513" s="80">
        <v>0</v>
      </c>
      <c r="CA513" s="80">
        <v>0</v>
      </c>
      <c r="CB513" s="80">
        <v>0</v>
      </c>
      <c r="CC513" s="80">
        <v>0</v>
      </c>
    </row>
    <row r="514" spans="1:81">
      <c r="A514" s="80" t="s">
        <v>2238</v>
      </c>
      <c r="B514" s="80">
        <v>403</v>
      </c>
      <c r="C514" s="80">
        <v>12</v>
      </c>
      <c r="D514" s="80">
        <v>24</v>
      </c>
      <c r="E514" s="80">
        <v>2015</v>
      </c>
      <c r="F514" s="80" t="s">
        <v>91</v>
      </c>
      <c r="G514" s="80" t="s">
        <v>2226</v>
      </c>
      <c r="H514" s="80" t="s">
        <v>2227</v>
      </c>
      <c r="I514" s="177"/>
      <c r="J514" s="81">
        <v>131.28990986288838</v>
      </c>
      <c r="K514" s="81">
        <v>3.4021909411930067</v>
      </c>
      <c r="L514" s="81">
        <v>9.657146941914224</v>
      </c>
      <c r="M514" s="81">
        <v>73.203824675379238</v>
      </c>
      <c r="N514" s="81">
        <v>49.691758279193387</v>
      </c>
      <c r="O514" s="81">
        <v>51.119429596045812</v>
      </c>
      <c r="P514" s="81">
        <v>79.605712021937748</v>
      </c>
      <c r="Q514" s="81">
        <v>3.5794715197095379</v>
      </c>
      <c r="R514" s="81">
        <v>5.8468164613382561</v>
      </c>
      <c r="S514" s="81">
        <v>6.05064986</v>
      </c>
      <c r="T514" s="82"/>
      <c r="U514" s="81">
        <v>6213083</v>
      </c>
      <c r="V514" s="81">
        <v>1553</v>
      </c>
      <c r="W514" s="81">
        <v>179</v>
      </c>
      <c r="X514" s="81">
        <v>14970</v>
      </c>
      <c r="Y514" s="81">
        <v>19159</v>
      </c>
      <c r="Z514" s="81">
        <v>29700</v>
      </c>
      <c r="AA514" s="81">
        <v>15841</v>
      </c>
      <c r="AB514" s="81">
        <v>49265</v>
      </c>
      <c r="AC514" s="81">
        <v>1001576</v>
      </c>
      <c r="AD514" s="81">
        <v>6.05064986</v>
      </c>
      <c r="AE514" s="82"/>
      <c r="AF514" s="81">
        <v>52236273.704084195</v>
      </c>
      <c r="AG514" s="81">
        <v>2699808.7026435239</v>
      </c>
      <c r="AH514" s="81">
        <v>1859748.1787897989</v>
      </c>
      <c r="AI514" s="81">
        <v>100024534.92160469</v>
      </c>
      <c r="AJ514" s="81">
        <v>70132671.931674764</v>
      </c>
      <c r="AK514" s="81">
        <v>0</v>
      </c>
      <c r="AL514" s="81">
        <v>0</v>
      </c>
      <c r="AM514" s="81">
        <v>6751561.5910975905</v>
      </c>
      <c r="AN514" s="81">
        <v>0</v>
      </c>
      <c r="AO514" s="81">
        <v>0</v>
      </c>
      <c r="AP514" s="82"/>
      <c r="AQ514" s="81">
        <v>1517</v>
      </c>
      <c r="AR514" s="81">
        <v>822</v>
      </c>
      <c r="AS514" s="81">
        <v>3</v>
      </c>
      <c r="AT514" s="81">
        <v>0</v>
      </c>
      <c r="AU514" s="81">
        <v>0</v>
      </c>
      <c r="AV514" s="81">
        <v>0</v>
      </c>
      <c r="AW514" s="81" t="s">
        <v>564</v>
      </c>
      <c r="AX514" s="82"/>
      <c r="AY514" s="81">
        <v>6973.9</v>
      </c>
      <c r="AZ514" s="81">
        <v>38520.100000000006</v>
      </c>
      <c r="BA514" s="81">
        <v>41000</v>
      </c>
      <c r="BB514" s="81">
        <v>0</v>
      </c>
      <c r="BC514" s="81">
        <v>0</v>
      </c>
      <c r="BD514" s="81">
        <v>0</v>
      </c>
      <c r="BE514" s="81" t="s">
        <v>564</v>
      </c>
      <c r="BF514" s="82"/>
      <c r="BG514" s="81">
        <v>0</v>
      </c>
      <c r="BH514" s="81">
        <v>0</v>
      </c>
      <c r="BI514" s="81">
        <v>26.684999999999999</v>
      </c>
      <c r="BJ514" s="81">
        <v>0</v>
      </c>
      <c r="BK514" s="81">
        <v>0</v>
      </c>
      <c r="BL514" s="81">
        <v>0</v>
      </c>
      <c r="BM514" s="82"/>
      <c r="BN514" s="81">
        <v>0</v>
      </c>
      <c r="BO514" s="81">
        <v>0</v>
      </c>
      <c r="BP514" s="81">
        <v>3</v>
      </c>
      <c r="BQ514" s="81">
        <v>0</v>
      </c>
      <c r="BR514" s="81">
        <v>0</v>
      </c>
      <c r="BS514" s="81">
        <v>0</v>
      </c>
      <c r="BT514"/>
      <c r="BU514" s="80">
        <v>26.684999999999999</v>
      </c>
      <c r="BV514" s="80">
        <v>0</v>
      </c>
      <c r="BW514" s="80">
        <v>0</v>
      </c>
      <c r="BX514" s="80">
        <v>0</v>
      </c>
      <c r="BY514" s="80">
        <v>0</v>
      </c>
      <c r="BZ514" s="80">
        <v>0</v>
      </c>
      <c r="CA514" s="80">
        <v>0</v>
      </c>
      <c r="CB514" s="80">
        <v>0</v>
      </c>
      <c r="CC514" s="80">
        <v>0</v>
      </c>
    </row>
    <row r="515" spans="1:81">
      <c r="A515" s="80" t="s">
        <v>2239</v>
      </c>
      <c r="B515" s="80">
        <v>404</v>
      </c>
      <c r="C515" s="80">
        <v>13</v>
      </c>
      <c r="D515" s="80">
        <v>24</v>
      </c>
      <c r="E515" s="80">
        <v>2016</v>
      </c>
      <c r="F515" s="80" t="s">
        <v>92</v>
      </c>
      <c r="G515" s="80" t="s">
        <v>2226</v>
      </c>
      <c r="H515" s="80" t="s">
        <v>2227</v>
      </c>
      <c r="I515" s="177"/>
      <c r="J515" s="81">
        <v>125.70845840487345</v>
      </c>
      <c r="K515" s="81">
        <v>3.2354287498167182</v>
      </c>
      <c r="L515" s="81">
        <v>9.5276675555327675</v>
      </c>
      <c r="M515" s="81">
        <v>66.094128369456953</v>
      </c>
      <c r="N515" s="81">
        <v>45.67329730490556</v>
      </c>
      <c r="O515" s="81">
        <v>50.386444270933396</v>
      </c>
      <c r="P515" s="81">
        <v>77.399440409587228</v>
      </c>
      <c r="Q515" s="81">
        <v>3.4421106132776993</v>
      </c>
      <c r="R515" s="81">
        <v>5.7473807585321151</v>
      </c>
      <c r="S515" s="81">
        <v>6.0022647261240003</v>
      </c>
      <c r="T515" s="82"/>
      <c r="U515" s="81">
        <v>5960690</v>
      </c>
      <c r="V515" s="81">
        <v>1553</v>
      </c>
      <c r="W515" s="81">
        <v>179</v>
      </c>
      <c r="X515" s="81">
        <v>14970</v>
      </c>
      <c r="Y515" s="81">
        <v>19239</v>
      </c>
      <c r="Z515" s="81">
        <v>29634</v>
      </c>
      <c r="AA515" s="81">
        <v>15930</v>
      </c>
      <c r="AB515" s="81">
        <v>48733</v>
      </c>
      <c r="AC515" s="81">
        <v>981596.05932946363</v>
      </c>
      <c r="AD515" s="81">
        <v>6.0022647261240003</v>
      </c>
      <c r="AE515" s="82"/>
      <c r="AF515" s="81">
        <v>49975437.021978676</v>
      </c>
      <c r="AG515" s="81">
        <v>2439009.8176679369</v>
      </c>
      <c r="AH515" s="81">
        <v>1340716.4303195151</v>
      </c>
      <c r="AI515" s="81">
        <v>99272169.723494276</v>
      </c>
      <c r="AJ515" s="81">
        <v>62281798.582767203</v>
      </c>
      <c r="AK515" s="81">
        <v>0</v>
      </c>
      <c r="AL515" s="81">
        <v>0</v>
      </c>
      <c r="AM515" s="81">
        <v>6683841.8810041565</v>
      </c>
      <c r="AN515" s="81">
        <v>0</v>
      </c>
      <c r="AO515" s="81">
        <v>0</v>
      </c>
      <c r="AP515" s="82"/>
      <c r="AQ515" s="81">
        <v>1554</v>
      </c>
      <c r="AR515" s="81">
        <v>886</v>
      </c>
      <c r="AS515" s="81">
        <v>3</v>
      </c>
      <c r="AT515" s="81">
        <v>0</v>
      </c>
      <c r="AU515" s="81">
        <v>0</v>
      </c>
      <c r="AV515" s="81">
        <v>0</v>
      </c>
      <c r="AW515" s="81" t="s">
        <v>564</v>
      </c>
      <c r="AX515" s="82"/>
      <c r="AY515" s="81">
        <v>7225.2999999999993</v>
      </c>
      <c r="AZ515" s="81">
        <v>43182.600000000013</v>
      </c>
      <c r="BA515" s="81">
        <v>41000</v>
      </c>
      <c r="BB515" s="81">
        <v>0</v>
      </c>
      <c r="BC515" s="81">
        <v>0</v>
      </c>
      <c r="BD515" s="81">
        <v>0</v>
      </c>
      <c r="BE515" s="81" t="s">
        <v>564</v>
      </c>
      <c r="BF515" s="82"/>
      <c r="BG515" s="81">
        <v>0</v>
      </c>
      <c r="BH515" s="81">
        <v>0</v>
      </c>
      <c r="BI515" s="81">
        <v>32.537999999999997</v>
      </c>
      <c r="BJ515" s="81">
        <v>0</v>
      </c>
      <c r="BK515" s="81">
        <v>0</v>
      </c>
      <c r="BL515" s="81">
        <v>0</v>
      </c>
      <c r="BM515" s="82"/>
      <c r="BN515" s="81">
        <v>0</v>
      </c>
      <c r="BO515" s="81">
        <v>0</v>
      </c>
      <c r="BP515" s="81">
        <v>4</v>
      </c>
      <c r="BQ515" s="81">
        <v>0</v>
      </c>
      <c r="BR515" s="81">
        <v>0</v>
      </c>
      <c r="BS515" s="81">
        <v>0</v>
      </c>
      <c r="BT515"/>
      <c r="BU515" s="80">
        <v>32.537999999999997</v>
      </c>
      <c r="BV515" s="80">
        <v>0</v>
      </c>
      <c r="BW515" s="80">
        <v>0</v>
      </c>
      <c r="BX515" s="80">
        <v>0</v>
      </c>
      <c r="BY515" s="80">
        <v>0</v>
      </c>
      <c r="BZ515" s="80">
        <v>0</v>
      </c>
      <c r="CA515" s="80">
        <v>0</v>
      </c>
      <c r="CB515" s="80">
        <v>0</v>
      </c>
      <c r="CC515" s="80">
        <v>0</v>
      </c>
    </row>
    <row r="516" spans="1:81">
      <c r="A516" s="80" t="s">
        <v>2240</v>
      </c>
      <c r="B516" s="80">
        <v>405</v>
      </c>
      <c r="C516" s="80">
        <v>14</v>
      </c>
      <c r="D516" s="80">
        <v>24</v>
      </c>
      <c r="E516" s="80">
        <v>2017</v>
      </c>
      <c r="F516" s="80" t="s">
        <v>71</v>
      </c>
      <c r="G516" s="80" t="s">
        <v>2226</v>
      </c>
      <c r="H516" s="80" t="s">
        <v>2227</v>
      </c>
      <c r="I516" s="177"/>
      <c r="J516" s="81">
        <v>113.7796246603727</v>
      </c>
      <c r="K516" s="81">
        <v>3.1861864323131086</v>
      </c>
      <c r="L516" s="81">
        <v>7.659400652708479</v>
      </c>
      <c r="M516" s="81">
        <v>57.566941234308878</v>
      </c>
      <c r="N516" s="81">
        <v>44.700732252650646</v>
      </c>
      <c r="O516" s="81">
        <v>49.698061317773821</v>
      </c>
      <c r="P516" s="81">
        <v>75.914586197821222</v>
      </c>
      <c r="Q516" s="81">
        <v>3.287925417123883</v>
      </c>
      <c r="R516" s="81">
        <v>5.7448949880751288</v>
      </c>
      <c r="S516" s="81">
        <v>5.4617290800600005</v>
      </c>
      <c r="T516" s="82"/>
      <c r="U516" s="81">
        <v>5749198</v>
      </c>
      <c r="V516" s="81">
        <v>1553</v>
      </c>
      <c r="W516" s="81">
        <v>179</v>
      </c>
      <c r="X516" s="81">
        <v>14970</v>
      </c>
      <c r="Y516" s="81">
        <v>19296</v>
      </c>
      <c r="Z516" s="81">
        <v>29714</v>
      </c>
      <c r="AA516" s="81">
        <v>15724</v>
      </c>
      <c r="AB516" s="81">
        <v>48139</v>
      </c>
      <c r="AC516" s="81">
        <v>1000640</v>
      </c>
      <c r="AD516" s="81">
        <v>5.4617290800599996</v>
      </c>
      <c r="AE516" s="82"/>
      <c r="AF516" s="81">
        <v>46729901.064896129</v>
      </c>
      <c r="AG516" s="81">
        <v>2578760.8209792478</v>
      </c>
      <c r="AH516" s="81">
        <v>1480156.5317963469</v>
      </c>
      <c r="AI516" s="81">
        <v>100475760.46226829</v>
      </c>
      <c r="AJ516" s="81">
        <v>69360742.502534956</v>
      </c>
      <c r="AK516" s="81">
        <v>0</v>
      </c>
      <c r="AL516" s="81">
        <v>0</v>
      </c>
      <c r="AM516" s="81">
        <v>6612704.3410429806</v>
      </c>
      <c r="AN516" s="81">
        <v>0</v>
      </c>
      <c r="AO516" s="81">
        <v>0</v>
      </c>
      <c r="AP516" s="82"/>
      <c r="AQ516" s="81">
        <v>1602</v>
      </c>
      <c r="AR516" s="81">
        <v>946</v>
      </c>
      <c r="AS516" s="81">
        <v>3</v>
      </c>
      <c r="AT516" s="81">
        <v>0</v>
      </c>
      <c r="AU516" s="81">
        <v>0</v>
      </c>
      <c r="AV516" s="81">
        <v>0</v>
      </c>
      <c r="AW516" s="81" t="s">
        <v>564</v>
      </c>
      <c r="AX516" s="82"/>
      <c r="AY516" s="81">
        <v>7539.2</v>
      </c>
      <c r="AZ516" s="81">
        <v>48736.400000000009</v>
      </c>
      <c r="BA516" s="81">
        <v>41000</v>
      </c>
      <c r="BB516" s="81">
        <v>0</v>
      </c>
      <c r="BC516" s="81">
        <v>0</v>
      </c>
      <c r="BD516" s="81">
        <v>0</v>
      </c>
      <c r="BE516" s="81" t="s">
        <v>564</v>
      </c>
      <c r="BF516" s="82"/>
      <c r="BG516" s="81">
        <v>0</v>
      </c>
      <c r="BH516" s="81">
        <v>0</v>
      </c>
      <c r="BI516" s="81">
        <v>32.768999999999998</v>
      </c>
      <c r="BJ516" s="81">
        <v>0</v>
      </c>
      <c r="BK516" s="81">
        <v>0</v>
      </c>
      <c r="BL516" s="81">
        <v>0</v>
      </c>
      <c r="BM516" s="82"/>
      <c r="BN516" s="81">
        <v>0</v>
      </c>
      <c r="BO516" s="81">
        <v>0</v>
      </c>
      <c r="BP516" s="81">
        <v>4</v>
      </c>
      <c r="BQ516" s="81">
        <v>0</v>
      </c>
      <c r="BR516" s="81">
        <v>0</v>
      </c>
      <c r="BS516" s="81">
        <v>0</v>
      </c>
      <c r="BT516"/>
      <c r="BU516" s="80">
        <v>32.768999999999998</v>
      </c>
      <c r="BV516" s="80">
        <v>0</v>
      </c>
      <c r="BW516" s="80">
        <v>0</v>
      </c>
      <c r="BX516" s="80">
        <v>0</v>
      </c>
      <c r="BY516" s="80">
        <v>0</v>
      </c>
      <c r="BZ516" s="80">
        <v>0</v>
      </c>
      <c r="CA516" s="80">
        <v>0</v>
      </c>
      <c r="CB516" s="80">
        <v>0</v>
      </c>
      <c r="CC516" s="80">
        <v>0</v>
      </c>
    </row>
    <row r="517" spans="1:81">
      <c r="A517" s="80" t="s">
        <v>2241</v>
      </c>
      <c r="B517" s="80">
        <v>406</v>
      </c>
      <c r="C517" s="80">
        <v>15</v>
      </c>
      <c r="D517" s="80">
        <v>24</v>
      </c>
      <c r="E517" s="80">
        <v>2018</v>
      </c>
      <c r="F517" s="80" t="s">
        <v>93</v>
      </c>
      <c r="G517" s="80" t="s">
        <v>2226</v>
      </c>
      <c r="H517" s="80" t="s">
        <v>2227</v>
      </c>
      <c r="I517" s="177"/>
      <c r="J517" s="81">
        <v>104.84647418621941</v>
      </c>
      <c r="K517" s="81">
        <v>2.7775726476468487</v>
      </c>
      <c r="L517" s="81">
        <v>6.9134595397869418</v>
      </c>
      <c r="M517" s="81">
        <v>48.069912719832594</v>
      </c>
      <c r="N517" s="81">
        <v>36.715760985610686</v>
      </c>
      <c r="O517" s="81">
        <v>48.713468380812536</v>
      </c>
      <c r="P517" s="81">
        <v>74.800423000327299</v>
      </c>
      <c r="Q517" s="81">
        <v>3.0138250546341636</v>
      </c>
      <c r="R517" s="81">
        <v>5.7188751160074318</v>
      </c>
      <c r="S517" s="81">
        <v>6.4185133539019006</v>
      </c>
      <c r="T517" s="82"/>
      <c r="U517" s="81">
        <v>5975129</v>
      </c>
      <c r="V517" s="81">
        <v>1553</v>
      </c>
      <c r="W517" s="81">
        <v>179</v>
      </c>
      <c r="X517" s="81">
        <v>14970</v>
      </c>
      <c r="Y517" s="81">
        <v>19391</v>
      </c>
      <c r="Z517" s="81">
        <v>29683</v>
      </c>
      <c r="AA517" s="81">
        <v>15649</v>
      </c>
      <c r="AB517" s="81">
        <v>47552</v>
      </c>
      <c r="AC517" s="81">
        <v>992204.00000000012</v>
      </c>
      <c r="AD517" s="81">
        <v>6.4185133539019006</v>
      </c>
      <c r="AE517" s="82"/>
      <c r="AF517" s="81">
        <v>46586574.766788371</v>
      </c>
      <c r="AG517" s="81">
        <v>2224775.8711627312</v>
      </c>
      <c r="AH517" s="81">
        <v>1392433.3077963961</v>
      </c>
      <c r="AI517" s="81">
        <v>93641137.542484179</v>
      </c>
      <c r="AJ517" s="81">
        <v>66516307.542320587</v>
      </c>
      <c r="AK517" s="81">
        <v>0</v>
      </c>
      <c r="AL517" s="81">
        <v>0</v>
      </c>
      <c r="AM517" s="81">
        <v>6545585.6165603269</v>
      </c>
      <c r="AN517" s="81">
        <v>0</v>
      </c>
      <c r="AO517" s="81">
        <v>0</v>
      </c>
      <c r="AP517" s="82"/>
      <c r="AQ517" s="81">
        <v>1677</v>
      </c>
      <c r="AR517" s="81">
        <v>1002</v>
      </c>
      <c r="AS517" s="81">
        <v>3</v>
      </c>
      <c r="AT517" s="81">
        <v>0</v>
      </c>
      <c r="AU517" s="81">
        <v>0</v>
      </c>
      <c r="AV517" s="81">
        <v>0</v>
      </c>
      <c r="AW517" s="81" t="s">
        <v>564</v>
      </c>
      <c r="AX517" s="82"/>
      <c r="AY517" s="81">
        <v>8032.2000000000053</v>
      </c>
      <c r="AZ517" s="81">
        <v>64948.3</v>
      </c>
      <c r="BA517" s="81">
        <v>41000</v>
      </c>
      <c r="BB517" s="81">
        <v>0</v>
      </c>
      <c r="BC517" s="81">
        <v>0</v>
      </c>
      <c r="BD517" s="81">
        <v>0</v>
      </c>
      <c r="BE517" s="81" t="s">
        <v>564</v>
      </c>
      <c r="BF517" s="82"/>
      <c r="BG517" s="81">
        <v>0</v>
      </c>
      <c r="BH517" s="81">
        <v>0</v>
      </c>
      <c r="BI517" s="81">
        <v>26.123000000000001</v>
      </c>
      <c r="BJ517" s="81">
        <v>0</v>
      </c>
      <c r="BK517" s="81">
        <v>0</v>
      </c>
      <c r="BL517" s="81">
        <v>0</v>
      </c>
      <c r="BM517" s="82"/>
      <c r="BN517" s="81">
        <v>0</v>
      </c>
      <c r="BO517" s="81">
        <v>0</v>
      </c>
      <c r="BP517" s="81">
        <v>4</v>
      </c>
      <c r="BQ517" s="81">
        <v>0</v>
      </c>
      <c r="BR517" s="81">
        <v>0</v>
      </c>
      <c r="BS517" s="81">
        <v>0</v>
      </c>
      <c r="BT517"/>
      <c r="BU517" s="80">
        <v>26.123000000000001</v>
      </c>
      <c r="BV517" s="80">
        <v>0</v>
      </c>
      <c r="BW517" s="80">
        <v>0</v>
      </c>
      <c r="BX517" s="80">
        <v>0</v>
      </c>
      <c r="BY517" s="80">
        <v>0</v>
      </c>
      <c r="BZ517" s="80">
        <v>0</v>
      </c>
      <c r="CA517" s="80">
        <v>0</v>
      </c>
      <c r="CB517" s="80">
        <v>0</v>
      </c>
      <c r="CC517" s="80">
        <v>0</v>
      </c>
    </row>
    <row r="518" spans="1:81">
      <c r="A518" s="80" t="s">
        <v>2242</v>
      </c>
      <c r="B518" s="80">
        <v>407</v>
      </c>
      <c r="C518" s="80">
        <v>16</v>
      </c>
      <c r="D518" s="80">
        <v>24</v>
      </c>
      <c r="E518" s="80">
        <v>2019</v>
      </c>
      <c r="F518" s="80" t="s">
        <v>73</v>
      </c>
      <c r="G518" s="80" t="s">
        <v>2226</v>
      </c>
      <c r="H518" s="80" t="s">
        <v>2227</v>
      </c>
      <c r="I518" s="177"/>
      <c r="J518" s="81">
        <v>103.37741784677976</v>
      </c>
      <c r="K518" s="81">
        <v>2.5913388523635277</v>
      </c>
      <c r="L518" s="81">
        <v>6.9743414336898208</v>
      </c>
      <c r="M518" s="81">
        <v>46.440217226195351</v>
      </c>
      <c r="N518" s="81">
        <v>38.61131929692462</v>
      </c>
      <c r="O518" s="81">
        <v>47.351046970144843</v>
      </c>
      <c r="P518" s="81">
        <v>73.471824205643586</v>
      </c>
      <c r="Q518" s="81">
        <v>2.8989555328989498</v>
      </c>
      <c r="R518" s="81">
        <v>5.2395960740442993</v>
      </c>
      <c r="S518" s="81">
        <v>6.55212801375</v>
      </c>
      <c r="T518" s="82"/>
      <c r="U518" s="81">
        <v>6169292</v>
      </c>
      <c r="V518" s="81">
        <v>1553</v>
      </c>
      <c r="W518" s="81">
        <v>179</v>
      </c>
      <c r="X518" s="81">
        <v>14970</v>
      </c>
      <c r="Y518" s="81">
        <v>19568</v>
      </c>
      <c r="Z518" s="81">
        <v>29645</v>
      </c>
      <c r="AA518" s="81">
        <v>15256</v>
      </c>
      <c r="AB518" s="81">
        <v>46978</v>
      </c>
      <c r="AC518" s="81">
        <v>923940</v>
      </c>
      <c r="AD518" s="81">
        <v>6.55212801375</v>
      </c>
      <c r="AE518" s="82"/>
      <c r="AF518" s="81">
        <v>45585850.340002038</v>
      </c>
      <c r="AG518" s="81">
        <v>2243358.7963263779</v>
      </c>
      <c r="AH518" s="81">
        <v>1490392.151081966</v>
      </c>
      <c r="AI518" s="81">
        <v>95450186.444240808</v>
      </c>
      <c r="AJ518" s="81">
        <v>71771917.031096026</v>
      </c>
      <c r="AK518" s="81">
        <v>0</v>
      </c>
      <c r="AL518" s="81">
        <v>0</v>
      </c>
      <c r="AM518" s="81">
        <v>6398049.9498053435</v>
      </c>
      <c r="AN518" s="81">
        <v>0</v>
      </c>
      <c r="AO518" s="81">
        <v>0</v>
      </c>
      <c r="AP518" s="82"/>
      <c r="AQ518" s="81">
        <v>1743</v>
      </c>
      <c r="AR518" s="81">
        <v>1039</v>
      </c>
      <c r="AS518" s="81">
        <v>3</v>
      </c>
      <c r="AT518" s="81">
        <v>0</v>
      </c>
      <c r="AU518" s="81">
        <v>0</v>
      </c>
      <c r="AV518" s="81">
        <v>0</v>
      </c>
      <c r="AW518" s="81" t="s">
        <v>564</v>
      </c>
      <c r="AX518" s="82"/>
      <c r="AY518" s="81">
        <v>8443.0000000000036</v>
      </c>
      <c r="AZ518" s="81">
        <v>67986.2</v>
      </c>
      <c r="BA518" s="81">
        <v>41000</v>
      </c>
      <c r="BB518" s="81">
        <v>0</v>
      </c>
      <c r="BC518" s="81">
        <v>0</v>
      </c>
      <c r="BD518" s="81">
        <v>0</v>
      </c>
      <c r="BE518" s="81" t="s">
        <v>564</v>
      </c>
      <c r="BF518" s="82"/>
      <c r="BG518" s="81">
        <v>0</v>
      </c>
      <c r="BH518" s="81">
        <v>0</v>
      </c>
      <c r="BI518" s="81">
        <v>21.013999999999999</v>
      </c>
      <c r="BJ518" s="81">
        <v>0</v>
      </c>
      <c r="BK518" s="81">
        <v>0</v>
      </c>
      <c r="BL518" s="81">
        <v>0</v>
      </c>
      <c r="BM518" s="82"/>
      <c r="BN518" s="81">
        <v>0</v>
      </c>
      <c r="BO518" s="81">
        <v>0</v>
      </c>
      <c r="BP518" s="81">
        <v>4</v>
      </c>
      <c r="BQ518" s="81">
        <v>0</v>
      </c>
      <c r="BR518" s="81">
        <v>0</v>
      </c>
      <c r="BS518" s="81">
        <v>0</v>
      </c>
      <c r="BT518"/>
      <c r="BU518" s="80">
        <v>21.013999999999999</v>
      </c>
      <c r="BV518" s="80">
        <v>0</v>
      </c>
      <c r="BW518" s="80">
        <v>0</v>
      </c>
      <c r="BX518" s="80">
        <v>0</v>
      </c>
      <c r="BY518" s="80">
        <v>0</v>
      </c>
      <c r="BZ518" s="80">
        <v>0</v>
      </c>
      <c r="CA518" s="80">
        <v>0</v>
      </c>
      <c r="CB518" s="80">
        <v>0</v>
      </c>
      <c r="CC518" s="80">
        <v>0</v>
      </c>
    </row>
    <row r="519" spans="1:81">
      <c r="A519" s="80" t="s">
        <v>2243</v>
      </c>
      <c r="B519" s="80">
        <v>408</v>
      </c>
      <c r="C519" s="80">
        <v>17</v>
      </c>
      <c r="D519" s="80">
        <v>24</v>
      </c>
      <c r="E519" s="80">
        <v>2020</v>
      </c>
      <c r="F519" s="80" t="s">
        <v>218</v>
      </c>
      <c r="G519" s="80" t="s">
        <v>2226</v>
      </c>
      <c r="H519" s="80" t="s">
        <v>2227</v>
      </c>
      <c r="I519" s="177"/>
      <c r="J519" s="81">
        <v>95.413270509288964</v>
      </c>
      <c r="K519" s="81">
        <v>2.5566971245139198</v>
      </c>
      <c r="L519" s="81">
        <v>11.223903828199447</v>
      </c>
      <c r="M519" s="81">
        <v>44.96240394258146</v>
      </c>
      <c r="N519" s="81">
        <v>38.520480502900696</v>
      </c>
      <c r="O519" s="81">
        <v>41.391055886858645</v>
      </c>
      <c r="P519" s="81">
        <v>68.678487906328698</v>
      </c>
      <c r="Q519" s="81">
        <v>2.7386624058614428</v>
      </c>
      <c r="R519" s="81">
        <v>3.6863731689995651</v>
      </c>
      <c r="S519" s="81">
        <v>6.3940533200000012</v>
      </c>
      <c r="T519" s="82"/>
      <c r="U519" s="81">
        <v>5526974</v>
      </c>
      <c r="V519" s="81">
        <v>1356</v>
      </c>
      <c r="W519" s="81">
        <v>367</v>
      </c>
      <c r="X519" s="81">
        <v>14696</v>
      </c>
      <c r="Y519" s="81">
        <v>19658</v>
      </c>
      <c r="Z519" s="81">
        <v>29577</v>
      </c>
      <c r="AA519" s="81">
        <v>15494</v>
      </c>
      <c r="AB519" s="81">
        <v>46447</v>
      </c>
      <c r="AC519" s="81">
        <v>653438.99999999988</v>
      </c>
      <c r="AD519" s="81">
        <v>6.3940533200000012</v>
      </c>
      <c r="AE519" s="82"/>
      <c r="AF519" s="81">
        <v>43535595.534718148</v>
      </c>
      <c r="AG519" s="81">
        <v>2005032.5681449245</v>
      </c>
      <c r="AH519" s="81">
        <v>2453199.008953406</v>
      </c>
      <c r="AI519" s="81">
        <v>88112489.234765276</v>
      </c>
      <c r="AJ519" s="81">
        <v>68415754.202965543</v>
      </c>
      <c r="AK519" s="81"/>
      <c r="AL519" s="81"/>
      <c r="AM519" s="81">
        <v>6061849.5369330058</v>
      </c>
      <c r="AN519" s="81"/>
      <c r="AO519" s="81"/>
      <c r="AP519" s="82"/>
      <c r="AQ519" s="81">
        <v>1804</v>
      </c>
      <c r="AR519" s="81">
        <v>1068</v>
      </c>
      <c r="AS519" s="81">
        <v>3</v>
      </c>
      <c r="AT519" s="81">
        <v>0</v>
      </c>
      <c r="AU519" s="81">
        <v>0</v>
      </c>
      <c r="AV519" s="81">
        <v>0</v>
      </c>
      <c r="AW519" s="81">
        <v>3</v>
      </c>
      <c r="AX519" s="82"/>
      <c r="AY519" s="81">
        <v>8812.0000000000109</v>
      </c>
      <c r="AZ519" s="81">
        <v>71724.100000000035</v>
      </c>
      <c r="BA519" s="81">
        <v>41000</v>
      </c>
      <c r="BB519" s="81">
        <v>0</v>
      </c>
      <c r="BC519" s="81">
        <v>0</v>
      </c>
      <c r="BD519" s="81">
        <v>0</v>
      </c>
      <c r="BE519" s="81">
        <v>41000</v>
      </c>
      <c r="BF519" s="82"/>
      <c r="BG519" s="81">
        <v>0</v>
      </c>
      <c r="BH519" s="81">
        <v>0</v>
      </c>
      <c r="BI519" s="81">
        <v>25.062000000000001</v>
      </c>
      <c r="BJ519" s="81">
        <v>0</v>
      </c>
      <c r="BK519" s="81">
        <v>0</v>
      </c>
      <c r="BL519" s="81">
        <v>0</v>
      </c>
      <c r="BM519" s="82"/>
      <c r="BN519" s="81">
        <v>0</v>
      </c>
      <c r="BO519" s="81">
        <v>0</v>
      </c>
      <c r="BP519" s="81">
        <v>4</v>
      </c>
      <c r="BQ519" s="81">
        <v>0</v>
      </c>
      <c r="BR519" s="81">
        <v>0</v>
      </c>
      <c r="BS519" s="81">
        <v>0</v>
      </c>
      <c r="BT519"/>
      <c r="BU519" s="80">
        <v>25.062000000000001</v>
      </c>
      <c r="BV519" s="80">
        <v>0</v>
      </c>
      <c r="BW519" s="80">
        <v>0</v>
      </c>
      <c r="BX519" s="80">
        <v>0</v>
      </c>
      <c r="BY519" s="80">
        <v>0</v>
      </c>
      <c r="BZ519" s="80">
        <v>0</v>
      </c>
      <c r="CA519" s="80">
        <v>0</v>
      </c>
      <c r="CB519" s="80">
        <v>0</v>
      </c>
      <c r="CC519" s="80">
        <v>0</v>
      </c>
    </row>
    <row r="520" spans="1:81">
      <c r="A520" s="80" t="s">
        <v>2244</v>
      </c>
      <c r="B520" s="80">
        <v>408</v>
      </c>
      <c r="C520" s="80">
        <v>18</v>
      </c>
      <c r="D520" s="80">
        <v>24</v>
      </c>
      <c r="E520" s="80">
        <v>2021</v>
      </c>
      <c r="F520" s="80" t="s">
        <v>75</v>
      </c>
      <c r="G520" s="174" t="s">
        <v>2226</v>
      </c>
      <c r="H520" s="80" t="s">
        <v>2227</v>
      </c>
      <c r="I520" s="177"/>
      <c r="J520" s="81">
        <v>98.289138190156265</v>
      </c>
      <c r="K520" s="81">
        <v>2.6110771177474219</v>
      </c>
      <c r="L520" s="81">
        <v>11.737490843375884</v>
      </c>
      <c r="M520" s="81">
        <v>42.183609651587894</v>
      </c>
      <c r="N520" s="81">
        <v>34.40361525444969</v>
      </c>
      <c r="O520" s="81">
        <v>40.031964205959873</v>
      </c>
      <c r="P520" s="81">
        <v>69.970223689950799</v>
      </c>
      <c r="Q520" s="81">
        <v>2.7356067678022882</v>
      </c>
      <c r="R520" s="81">
        <v>3.9065134630434546</v>
      </c>
      <c r="S520" s="81">
        <v>7.7056170616762403</v>
      </c>
      <c r="T520" s="82"/>
      <c r="U520" s="81">
        <v>6075439</v>
      </c>
      <c r="V520" s="81">
        <v>1356</v>
      </c>
      <c r="W520" s="81">
        <v>367</v>
      </c>
      <c r="X520" s="81">
        <v>14696</v>
      </c>
      <c r="Y520" s="81">
        <v>19777</v>
      </c>
      <c r="Z520" s="81">
        <v>29455</v>
      </c>
      <c r="AA520" s="81">
        <v>15394</v>
      </c>
      <c r="AB520" s="81">
        <v>45845</v>
      </c>
      <c r="AC520" s="81">
        <v>671176.99999999988</v>
      </c>
      <c r="AD520" s="81">
        <v>7.7056170616762403</v>
      </c>
      <c r="AE520" s="82"/>
      <c r="AF520" s="81">
        <v>45051811.536790974</v>
      </c>
      <c r="AG520" s="81">
        <v>2141180.1450270191</v>
      </c>
      <c r="AH520" s="81">
        <v>2480843.102602202</v>
      </c>
      <c r="AI520" s="81">
        <v>95107953.190168813</v>
      </c>
      <c r="AJ520" s="81">
        <v>70355872.542403474</v>
      </c>
      <c r="AK520" s="81">
        <v>0</v>
      </c>
      <c r="AL520" s="81">
        <v>0</v>
      </c>
      <c r="AM520" s="81">
        <v>6017792.9365487248</v>
      </c>
      <c r="AN520" s="81">
        <v>0</v>
      </c>
      <c r="AO520" s="81">
        <v>0</v>
      </c>
      <c r="AP520" s="82"/>
      <c r="AQ520" s="81">
        <v>1874</v>
      </c>
      <c r="AR520" s="81">
        <v>1092</v>
      </c>
      <c r="AS520" s="81">
        <v>3</v>
      </c>
      <c r="AT520" s="81">
        <v>0</v>
      </c>
      <c r="AU520" s="81">
        <v>0</v>
      </c>
      <c r="AV520" s="81">
        <v>0</v>
      </c>
      <c r="AW520" s="81"/>
      <c r="AX520" s="82"/>
      <c r="AY520" s="81">
        <v>9328.2000000000116</v>
      </c>
      <c r="AZ520" s="81">
        <v>82822.900000000067</v>
      </c>
      <c r="BA520" s="81">
        <v>41000</v>
      </c>
      <c r="BB520" s="81">
        <v>0</v>
      </c>
      <c r="BC520" s="81">
        <v>0</v>
      </c>
      <c r="BD520" s="81">
        <v>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2245</v>
      </c>
      <c r="B521" s="80">
        <v>408</v>
      </c>
      <c r="C521" s="80">
        <v>19</v>
      </c>
      <c r="D521" s="80">
        <v>24</v>
      </c>
      <c r="E521" s="80">
        <v>2022</v>
      </c>
      <c r="F521" s="80" t="s">
        <v>568</v>
      </c>
      <c r="G521" s="174" t="s">
        <v>2226</v>
      </c>
      <c r="H521" s="80" t="s">
        <v>2227</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1931</v>
      </c>
      <c r="AR521" s="81">
        <v>1110</v>
      </c>
      <c r="AS521" s="81">
        <v>3</v>
      </c>
      <c r="AT521" s="81">
        <v>0</v>
      </c>
      <c r="AU521" s="81">
        <v>0</v>
      </c>
      <c r="AV521" s="81">
        <v>0</v>
      </c>
      <c r="AW521" s="81"/>
      <c r="AX521" s="82"/>
      <c r="AY521" s="81">
        <v>9679.8000000000102</v>
      </c>
      <c r="AZ521" s="81">
        <v>84219.400000000067</v>
      </c>
      <c r="BA521" s="81">
        <v>41000</v>
      </c>
      <c r="BB521" s="81">
        <v>0</v>
      </c>
      <c r="BC521" s="81">
        <v>0</v>
      </c>
      <c r="BD521" s="81">
        <v>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2246</v>
      </c>
      <c r="B522" s="80">
        <v>273</v>
      </c>
      <c r="C522" s="80">
        <v>1</v>
      </c>
      <c r="D522" s="80">
        <v>17</v>
      </c>
      <c r="E522" s="80">
        <v>1990</v>
      </c>
      <c r="F522" s="80" t="s">
        <v>562</v>
      </c>
      <c r="G522" s="80" t="s">
        <v>2247</v>
      </c>
      <c r="H522" s="80" t="s">
        <v>2248</v>
      </c>
      <c r="I522" s="177"/>
      <c r="J522" s="81">
        <v>124.36425105550219</v>
      </c>
      <c r="K522" s="81">
        <v>11.598257577212269</v>
      </c>
      <c r="L522" s="81">
        <v>17.004219405568456</v>
      </c>
      <c r="M522" s="81">
        <v>36.745072500698264</v>
      </c>
      <c r="N522" s="81">
        <v>47.109425090101489</v>
      </c>
      <c r="O522" s="81">
        <v>41.829591187833088</v>
      </c>
      <c r="P522" s="81">
        <v>55.944725625551904</v>
      </c>
      <c r="Q522" s="81">
        <v>3.6840833803528317</v>
      </c>
      <c r="R522" s="81">
        <v>0</v>
      </c>
      <c r="S522" s="81">
        <v>3.6294220855793902</v>
      </c>
      <c r="T522" s="82"/>
      <c r="U522" s="81">
        <v>12931817</v>
      </c>
      <c r="V522" s="81">
        <v>3568</v>
      </c>
      <c r="W522" s="81">
        <v>192</v>
      </c>
      <c r="X522" s="81">
        <v>12672</v>
      </c>
      <c r="Y522" s="81">
        <v>16139</v>
      </c>
      <c r="Z522" s="81">
        <v>17205</v>
      </c>
      <c r="AA522" s="81">
        <v>13584</v>
      </c>
      <c r="AB522" s="81">
        <v>59817</v>
      </c>
      <c r="AC522" s="81">
        <v>0</v>
      </c>
      <c r="AD522" s="81">
        <v>3.6294220855793902</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2249</v>
      </c>
      <c r="B523" s="80">
        <v>274</v>
      </c>
      <c r="C523" s="80">
        <v>2</v>
      </c>
      <c r="D523" s="80">
        <v>17</v>
      </c>
      <c r="E523" s="80">
        <v>2005</v>
      </c>
      <c r="F523" s="80" t="s">
        <v>565</v>
      </c>
      <c r="G523" s="80" t="s">
        <v>2247</v>
      </c>
      <c r="H523" s="80" t="s">
        <v>2248</v>
      </c>
      <c r="I523" s="177"/>
      <c r="J523" s="81">
        <v>84.598997866353031</v>
      </c>
      <c r="K523" s="81">
        <v>6.3210887027559934</v>
      </c>
      <c r="L523" s="81">
        <v>12.898762461329195</v>
      </c>
      <c r="M523" s="81">
        <v>69.769169172918325</v>
      </c>
      <c r="N523" s="81">
        <v>82.969443263106015</v>
      </c>
      <c r="O523" s="81">
        <v>59.300447438594517</v>
      </c>
      <c r="P523" s="81">
        <v>58.050891536747045</v>
      </c>
      <c r="Q523" s="81">
        <v>3.3185530173887563</v>
      </c>
      <c r="R523" s="81">
        <v>0</v>
      </c>
      <c r="S523" s="81">
        <v>5.9854202613790548</v>
      </c>
      <c r="T523" s="82"/>
      <c r="U523" s="81">
        <v>9156637</v>
      </c>
      <c r="V523" s="81">
        <v>2409</v>
      </c>
      <c r="W523" s="81">
        <v>154</v>
      </c>
      <c r="X523" s="81">
        <v>11290</v>
      </c>
      <c r="Y523" s="81">
        <v>18308</v>
      </c>
      <c r="Z523" s="81">
        <v>28225</v>
      </c>
      <c r="AA523" s="81">
        <v>11544</v>
      </c>
      <c r="AB523" s="81">
        <v>56328</v>
      </c>
      <c r="AC523" s="81">
        <v>0</v>
      </c>
      <c r="AD523" s="81">
        <v>5.9854202613790548</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2250</v>
      </c>
      <c r="B524" s="80">
        <v>275</v>
      </c>
      <c r="C524" s="80">
        <v>3</v>
      </c>
      <c r="D524" s="80">
        <v>17</v>
      </c>
      <c r="E524" s="80">
        <v>2006</v>
      </c>
      <c r="F524" s="80" t="s">
        <v>566</v>
      </c>
      <c r="G524" s="80" t="s">
        <v>2247</v>
      </c>
      <c r="H524" s="80" t="s">
        <v>2248</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2251</v>
      </c>
      <c r="B525" s="80">
        <v>276</v>
      </c>
      <c r="C525" s="80">
        <v>4</v>
      </c>
      <c r="D525" s="80">
        <v>17</v>
      </c>
      <c r="E525" s="80">
        <v>2007</v>
      </c>
      <c r="F525" s="80" t="s">
        <v>567</v>
      </c>
      <c r="G525" s="80" t="s">
        <v>2247</v>
      </c>
      <c r="H525" s="80" t="s">
        <v>2248</v>
      </c>
      <c r="I525" s="177"/>
      <c r="J525" s="81">
        <v>84.336679935085471</v>
      </c>
      <c r="K525" s="81">
        <v>5.3238158354409988</v>
      </c>
      <c r="L525" s="81">
        <v>7.0168365799178636</v>
      </c>
      <c r="M525" s="81">
        <v>60.68206293283793</v>
      </c>
      <c r="N525" s="81">
        <v>85.060086634923067</v>
      </c>
      <c r="O525" s="81">
        <v>57.157434149469609</v>
      </c>
      <c r="P525" s="81">
        <v>57.09068576813543</v>
      </c>
      <c r="Q525" s="81">
        <v>3.4083715327758517</v>
      </c>
      <c r="R525" s="81">
        <v>0</v>
      </c>
      <c r="S525" s="81">
        <v>5.6968023059391646</v>
      </c>
      <c r="T525" s="82"/>
      <c r="U525" s="81">
        <v>10770778</v>
      </c>
      <c r="V525" s="81">
        <v>2121</v>
      </c>
      <c r="W525" s="81">
        <v>105</v>
      </c>
      <c r="X525" s="81">
        <v>13223</v>
      </c>
      <c r="Y525" s="81">
        <v>18407</v>
      </c>
      <c r="Z525" s="81">
        <v>28281</v>
      </c>
      <c r="AA525" s="81">
        <v>11180</v>
      </c>
      <c r="AB525" s="81">
        <v>54793</v>
      </c>
      <c r="AC525" s="81">
        <v>0</v>
      </c>
      <c r="AD525" s="81">
        <v>5.6968023059391646</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2252</v>
      </c>
      <c r="B526" s="80">
        <v>277</v>
      </c>
      <c r="C526" s="80">
        <v>5</v>
      </c>
      <c r="D526" s="80">
        <v>17</v>
      </c>
      <c r="E526" s="80">
        <v>2008</v>
      </c>
      <c r="F526" s="80" t="s">
        <v>84</v>
      </c>
      <c r="G526" s="80" t="s">
        <v>2247</v>
      </c>
      <c r="H526" s="80" t="s">
        <v>2248</v>
      </c>
      <c r="I526" s="177"/>
      <c r="J526" s="81">
        <v>70.050521023985254</v>
      </c>
      <c r="K526" s="81">
        <v>4.217761550049997</v>
      </c>
      <c r="L526" s="81">
        <v>6.8549043695458298</v>
      </c>
      <c r="M526" s="81">
        <v>68.000777317887497</v>
      </c>
      <c r="N526" s="81">
        <v>81.13617249532652</v>
      </c>
      <c r="O526" s="81">
        <v>55.342341369206778</v>
      </c>
      <c r="P526" s="81">
        <v>55.81166021360017</v>
      </c>
      <c r="Q526" s="81">
        <v>3.3091456566707591</v>
      </c>
      <c r="R526" s="81">
        <v>0</v>
      </c>
      <c r="S526" s="81">
        <v>6.0850894144592509</v>
      </c>
      <c r="T526" s="82"/>
      <c r="U526" s="81">
        <v>9322899</v>
      </c>
      <c r="V526" s="81">
        <v>2121</v>
      </c>
      <c r="W526" s="81">
        <v>105</v>
      </c>
      <c r="X526" s="81">
        <v>13223</v>
      </c>
      <c r="Y526" s="81">
        <v>18401</v>
      </c>
      <c r="Z526" s="81">
        <v>28344</v>
      </c>
      <c r="AA526" s="81">
        <v>10942</v>
      </c>
      <c r="AB526" s="81">
        <v>54072</v>
      </c>
      <c r="AC526" s="81">
        <v>0</v>
      </c>
      <c r="AD526" s="81">
        <v>6.0850894144592509</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2253</v>
      </c>
      <c r="B527" s="80">
        <v>278</v>
      </c>
      <c r="C527" s="80">
        <v>6</v>
      </c>
      <c r="D527" s="80">
        <v>17</v>
      </c>
      <c r="E527" s="80">
        <v>2009</v>
      </c>
      <c r="F527" s="80" t="s">
        <v>85</v>
      </c>
      <c r="G527" s="80" t="s">
        <v>2247</v>
      </c>
      <c r="H527" s="80" t="s">
        <v>2248</v>
      </c>
      <c r="I527" s="177"/>
      <c r="J527" s="81">
        <v>59.420008183683038</v>
      </c>
      <c r="K527" s="81">
        <v>3.5093263920709141</v>
      </c>
      <c r="L527" s="81">
        <v>11.609351366014653</v>
      </c>
      <c r="M527" s="81">
        <v>68.885645871647284</v>
      </c>
      <c r="N527" s="81">
        <v>74.359842402723359</v>
      </c>
      <c r="O527" s="81">
        <v>56.203021350079695</v>
      </c>
      <c r="P527" s="81">
        <v>53.79348262220914</v>
      </c>
      <c r="Q527" s="81">
        <v>3.117205698159589</v>
      </c>
      <c r="R527" s="81">
        <v>0</v>
      </c>
      <c r="S527" s="81">
        <v>5.0019665914564948</v>
      </c>
      <c r="T527" s="82"/>
      <c r="U527" s="81">
        <v>6845565</v>
      </c>
      <c r="V527" s="81">
        <v>1800</v>
      </c>
      <c r="W527" s="81">
        <v>245</v>
      </c>
      <c r="X527" s="81">
        <v>13270</v>
      </c>
      <c r="Y527" s="81">
        <v>18422</v>
      </c>
      <c r="Z527" s="81">
        <v>28412</v>
      </c>
      <c r="AA527" s="81">
        <v>10827</v>
      </c>
      <c r="AB527" s="81">
        <v>53470</v>
      </c>
      <c r="AC527" s="81">
        <v>0</v>
      </c>
      <c r="AD527" s="81">
        <v>5.0019665914564948</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160.994</v>
      </c>
      <c r="BJ527" s="81">
        <v>0</v>
      </c>
      <c r="BK527" s="81">
        <v>8.3330000000000002</v>
      </c>
      <c r="BL527" s="81">
        <v>0</v>
      </c>
      <c r="BM527" s="82"/>
      <c r="BN527" s="81">
        <v>0</v>
      </c>
      <c r="BO527" s="81">
        <v>0</v>
      </c>
      <c r="BP527" s="81">
        <v>5</v>
      </c>
      <c r="BQ527" s="81">
        <v>0</v>
      </c>
      <c r="BR527" s="81">
        <v>1</v>
      </c>
      <c r="BS527" s="81">
        <v>0</v>
      </c>
      <c r="BT527"/>
      <c r="BU527" s="80"/>
      <c r="BV527" s="80"/>
      <c r="BW527" s="80"/>
      <c r="BX527" s="80"/>
      <c r="BY527" s="80"/>
      <c r="BZ527" s="80"/>
      <c r="CA527" s="80"/>
      <c r="CB527" s="80"/>
      <c r="CC527" s="80"/>
    </row>
    <row r="528" spans="1:81">
      <c r="A528" s="80" t="s">
        <v>2254</v>
      </c>
      <c r="B528" s="80">
        <v>279</v>
      </c>
      <c r="C528" s="80">
        <v>7</v>
      </c>
      <c r="D528" s="80">
        <v>17</v>
      </c>
      <c r="E528" s="80">
        <v>2010</v>
      </c>
      <c r="F528" s="80" t="s">
        <v>86</v>
      </c>
      <c r="G528" s="80" t="s">
        <v>2247</v>
      </c>
      <c r="H528" s="80" t="s">
        <v>2248</v>
      </c>
      <c r="I528" s="177"/>
      <c r="J528" s="81">
        <v>62.520721729577765</v>
      </c>
      <c r="K528" s="81">
        <v>3.5769040869087592</v>
      </c>
      <c r="L528" s="81">
        <v>10.991004055010842</v>
      </c>
      <c r="M528" s="81">
        <v>67.18211175289359</v>
      </c>
      <c r="N528" s="81">
        <v>74.62664292078658</v>
      </c>
      <c r="O528" s="81">
        <v>56.295515115073734</v>
      </c>
      <c r="P528" s="81">
        <v>54.513966559484302</v>
      </c>
      <c r="Q528" s="81">
        <v>3.2214237535404719</v>
      </c>
      <c r="R528" s="81">
        <v>0</v>
      </c>
      <c r="S528" s="81">
        <v>3.6039033246602119</v>
      </c>
      <c r="T528" s="82"/>
      <c r="U528" s="81">
        <v>7705548</v>
      </c>
      <c r="V528" s="81">
        <v>1800</v>
      </c>
      <c r="W528" s="81">
        <v>245</v>
      </c>
      <c r="X528" s="81">
        <v>13270</v>
      </c>
      <c r="Y528" s="81">
        <v>18456</v>
      </c>
      <c r="Z528" s="81">
        <v>28591</v>
      </c>
      <c r="AA528" s="81">
        <v>10698</v>
      </c>
      <c r="AB528" s="81">
        <v>52948</v>
      </c>
      <c r="AC528" s="81">
        <v>0</v>
      </c>
      <c r="AD528" s="81">
        <v>3.6039033246602119</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198.321</v>
      </c>
      <c r="BJ528" s="81">
        <v>0</v>
      </c>
      <c r="BK528" s="81">
        <v>0</v>
      </c>
      <c r="BL528" s="81">
        <v>0</v>
      </c>
      <c r="BM528" s="82"/>
      <c r="BN528" s="81">
        <v>0</v>
      </c>
      <c r="BO528" s="81">
        <v>0</v>
      </c>
      <c r="BP528" s="81">
        <v>6</v>
      </c>
      <c r="BQ528" s="81">
        <v>0</v>
      </c>
      <c r="BR528" s="81">
        <v>0</v>
      </c>
      <c r="BS528" s="81">
        <v>0</v>
      </c>
      <c r="BT528"/>
      <c r="BU528" s="80">
        <v>188.62100000000001</v>
      </c>
      <c r="BV528" s="80">
        <v>0</v>
      </c>
      <c r="BW528" s="80">
        <v>0</v>
      </c>
      <c r="BX528" s="80">
        <v>0</v>
      </c>
      <c r="BY528" s="80">
        <v>0</v>
      </c>
      <c r="BZ528" s="80">
        <v>0</v>
      </c>
      <c r="CA528" s="80">
        <v>9.6999999999999993</v>
      </c>
      <c r="CB528" s="80">
        <v>0</v>
      </c>
      <c r="CC528" s="80">
        <v>0</v>
      </c>
    </row>
    <row r="529" spans="1:81">
      <c r="A529" s="80" t="s">
        <v>2255</v>
      </c>
      <c r="B529" s="80">
        <v>280</v>
      </c>
      <c r="C529" s="80">
        <v>8</v>
      </c>
      <c r="D529" s="80">
        <v>17</v>
      </c>
      <c r="E529" s="80">
        <v>2011</v>
      </c>
      <c r="F529" s="80" t="s">
        <v>87</v>
      </c>
      <c r="G529" s="80" t="s">
        <v>2247</v>
      </c>
      <c r="H529" s="80" t="s">
        <v>2248</v>
      </c>
      <c r="I529" s="177"/>
      <c r="J529" s="81">
        <v>76.484886856071881</v>
      </c>
      <c r="K529" s="81">
        <v>4.8047274736728802</v>
      </c>
      <c r="L529" s="81">
        <v>10.260649315525079</v>
      </c>
      <c r="M529" s="81">
        <v>78.186759206005888</v>
      </c>
      <c r="N529" s="81">
        <v>87.373907635528354</v>
      </c>
      <c r="O529" s="81">
        <v>55.77684884177873</v>
      </c>
      <c r="P529" s="81">
        <v>52.423958579955027</v>
      </c>
      <c r="Q529" s="81">
        <v>3.6712382329331881</v>
      </c>
      <c r="R529" s="81">
        <v>0</v>
      </c>
      <c r="S529" s="81">
        <v>4.1896125681575569</v>
      </c>
      <c r="T529" s="82"/>
      <c r="U529" s="81">
        <v>7773278</v>
      </c>
      <c r="V529" s="81">
        <v>1800</v>
      </c>
      <c r="W529" s="81">
        <v>245</v>
      </c>
      <c r="X529" s="81">
        <v>13270</v>
      </c>
      <c r="Y529" s="81">
        <v>18461</v>
      </c>
      <c r="Z529" s="81">
        <v>28943</v>
      </c>
      <c r="AA529" s="81">
        <v>10594</v>
      </c>
      <c r="AB529" s="81">
        <v>52313</v>
      </c>
      <c r="AC529" s="81">
        <v>0</v>
      </c>
      <c r="AD529" s="81">
        <v>4.1896125681575569</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171.839</v>
      </c>
      <c r="BJ529" s="81">
        <v>0</v>
      </c>
      <c r="BK529" s="81">
        <v>0</v>
      </c>
      <c r="BL529" s="81">
        <v>0</v>
      </c>
      <c r="BM529" s="82"/>
      <c r="BN529" s="81">
        <v>0</v>
      </c>
      <c r="BO529" s="81">
        <v>0</v>
      </c>
      <c r="BP529" s="81">
        <v>7</v>
      </c>
      <c r="BQ529" s="81">
        <v>0</v>
      </c>
      <c r="BR529" s="81">
        <v>0</v>
      </c>
      <c r="BS529" s="81">
        <v>0</v>
      </c>
      <c r="BT529"/>
      <c r="BU529" s="80">
        <v>165.239</v>
      </c>
      <c r="BV529" s="80">
        <v>0</v>
      </c>
      <c r="BW529" s="80">
        <v>0</v>
      </c>
      <c r="BX529" s="80">
        <v>0</v>
      </c>
      <c r="BY529" s="80">
        <v>0</v>
      </c>
      <c r="BZ529" s="80">
        <v>0</v>
      </c>
      <c r="CA529" s="80">
        <v>6.6</v>
      </c>
      <c r="CB529" s="80">
        <v>0</v>
      </c>
      <c r="CC529" s="80">
        <v>0</v>
      </c>
    </row>
    <row r="530" spans="1:81">
      <c r="A530" s="80" t="s">
        <v>2256</v>
      </c>
      <c r="B530" s="80">
        <v>281</v>
      </c>
      <c r="C530" s="80">
        <v>9</v>
      </c>
      <c r="D530" s="80">
        <v>17</v>
      </c>
      <c r="E530" s="80">
        <v>2012</v>
      </c>
      <c r="F530" s="80" t="s">
        <v>88</v>
      </c>
      <c r="G530" s="80" t="s">
        <v>2247</v>
      </c>
      <c r="H530" s="80" t="s">
        <v>2248</v>
      </c>
      <c r="I530" s="177"/>
      <c r="J530" s="81">
        <v>77.464103133067411</v>
      </c>
      <c r="K530" s="81">
        <v>4.5105347311336104</v>
      </c>
      <c r="L530" s="81">
        <v>10.291294014520536</v>
      </c>
      <c r="M530" s="81">
        <v>87.96955497082547</v>
      </c>
      <c r="N530" s="81">
        <v>93.051634178978404</v>
      </c>
      <c r="O530" s="81">
        <v>56.140954344633066</v>
      </c>
      <c r="P530" s="81">
        <v>52.577909478689975</v>
      </c>
      <c r="Q530" s="81">
        <v>3.9452517647695684</v>
      </c>
      <c r="R530" s="81">
        <v>0</v>
      </c>
      <c r="S530" s="81">
        <v>6.598886217170385</v>
      </c>
      <c r="T530" s="82"/>
      <c r="U530" s="81">
        <v>7220101</v>
      </c>
      <c r="V530" s="81">
        <v>1800</v>
      </c>
      <c r="W530" s="81">
        <v>245</v>
      </c>
      <c r="X530" s="81">
        <v>13270</v>
      </c>
      <c r="Y530" s="81">
        <v>18490</v>
      </c>
      <c r="Z530" s="81">
        <v>29363</v>
      </c>
      <c r="AA530" s="81">
        <v>10565</v>
      </c>
      <c r="AB530" s="81">
        <v>51743</v>
      </c>
      <c r="AC530" s="81">
        <v>0</v>
      </c>
      <c r="AD530" s="81">
        <v>6.598886217170385</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148.83799999999999</v>
      </c>
      <c r="BJ530" s="81">
        <v>0</v>
      </c>
      <c r="BK530" s="81">
        <v>0</v>
      </c>
      <c r="BL530" s="81">
        <v>0</v>
      </c>
      <c r="BM530" s="82"/>
      <c r="BN530" s="81">
        <v>0</v>
      </c>
      <c r="BO530" s="81">
        <v>0</v>
      </c>
      <c r="BP530" s="81">
        <v>6</v>
      </c>
      <c r="BQ530" s="81">
        <v>0</v>
      </c>
      <c r="BR530" s="81">
        <v>0</v>
      </c>
      <c r="BS530" s="81">
        <v>0</v>
      </c>
      <c r="BT530"/>
      <c r="BU530" s="80">
        <v>148.83799999999999</v>
      </c>
      <c r="BV530" s="80">
        <v>0</v>
      </c>
      <c r="BW530" s="80">
        <v>0</v>
      </c>
      <c r="BX530" s="80">
        <v>0</v>
      </c>
      <c r="BY530" s="80">
        <v>0</v>
      </c>
      <c r="BZ530" s="80">
        <v>0</v>
      </c>
      <c r="CA530" s="80">
        <v>0</v>
      </c>
      <c r="CB530" s="80">
        <v>0</v>
      </c>
      <c r="CC530" s="80">
        <v>0</v>
      </c>
    </row>
    <row r="531" spans="1:81">
      <c r="A531" s="80" t="s">
        <v>2257</v>
      </c>
      <c r="B531" s="80">
        <v>282</v>
      </c>
      <c r="C531" s="80">
        <v>10</v>
      </c>
      <c r="D531" s="80">
        <v>17</v>
      </c>
      <c r="E531" s="80">
        <v>2013</v>
      </c>
      <c r="F531" s="80" t="s">
        <v>89</v>
      </c>
      <c r="G531" s="80" t="s">
        <v>2247</v>
      </c>
      <c r="H531" s="80" t="s">
        <v>2248</v>
      </c>
      <c r="I531" s="177"/>
      <c r="J531" s="81">
        <v>64.418466457597106</v>
      </c>
      <c r="K531" s="81">
        <v>3.8293285823457772</v>
      </c>
      <c r="L531" s="81">
        <v>7.4657901125591497</v>
      </c>
      <c r="M531" s="81">
        <v>75.923276207105772</v>
      </c>
      <c r="N531" s="81">
        <v>91.628283749575886</v>
      </c>
      <c r="O531" s="81">
        <v>54.471763320141157</v>
      </c>
      <c r="P531" s="81">
        <v>53.125692844772843</v>
      </c>
      <c r="Q531" s="81">
        <v>3.9736340845245857</v>
      </c>
      <c r="R531" s="81">
        <v>0</v>
      </c>
      <c r="S531" s="81">
        <v>6.4368731881738874</v>
      </c>
      <c r="T531" s="82"/>
      <c r="U531" s="81">
        <v>6601229</v>
      </c>
      <c r="V531" s="81">
        <v>1800</v>
      </c>
      <c r="W531" s="81">
        <v>245</v>
      </c>
      <c r="X531" s="81">
        <v>13270</v>
      </c>
      <c r="Y531" s="81">
        <v>18511</v>
      </c>
      <c r="Z531" s="81">
        <v>29762</v>
      </c>
      <c r="AA531" s="81">
        <v>10635</v>
      </c>
      <c r="AB531" s="81">
        <v>51368</v>
      </c>
      <c r="AC531" s="81">
        <v>0</v>
      </c>
      <c r="AD531" s="81">
        <v>6.4368731881738874</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176.232</v>
      </c>
      <c r="BJ531" s="81">
        <v>0</v>
      </c>
      <c r="BK531" s="81">
        <v>0</v>
      </c>
      <c r="BL531" s="81">
        <v>0</v>
      </c>
      <c r="BM531" s="82"/>
      <c r="BN531" s="81">
        <v>0</v>
      </c>
      <c r="BO531" s="81">
        <v>0</v>
      </c>
      <c r="BP531" s="81">
        <v>6</v>
      </c>
      <c r="BQ531" s="81">
        <v>0</v>
      </c>
      <c r="BR531" s="81">
        <v>0</v>
      </c>
      <c r="BS531" s="81">
        <v>0</v>
      </c>
      <c r="BT531"/>
      <c r="BU531" s="80">
        <v>176.232</v>
      </c>
      <c r="BV531" s="80">
        <v>0</v>
      </c>
      <c r="BW531" s="80">
        <v>0</v>
      </c>
      <c r="BX531" s="80">
        <v>0</v>
      </c>
      <c r="BY531" s="80">
        <v>0</v>
      </c>
      <c r="BZ531" s="80">
        <v>0</v>
      </c>
      <c r="CA531" s="80">
        <v>0</v>
      </c>
      <c r="CB531" s="80">
        <v>0</v>
      </c>
      <c r="CC531" s="80">
        <v>0</v>
      </c>
    </row>
    <row r="532" spans="1:81">
      <c r="A532" s="80" t="s">
        <v>2258</v>
      </c>
      <c r="B532" s="80">
        <v>283</v>
      </c>
      <c r="C532" s="80">
        <v>11</v>
      </c>
      <c r="D532" s="80">
        <v>17</v>
      </c>
      <c r="E532" s="80">
        <v>2014</v>
      </c>
      <c r="F532" s="80" t="s">
        <v>90</v>
      </c>
      <c r="G532" s="80" t="s">
        <v>2247</v>
      </c>
      <c r="H532" s="80" t="s">
        <v>2248</v>
      </c>
      <c r="I532" s="177"/>
      <c r="J532" s="81">
        <v>64.769665052904969</v>
      </c>
      <c r="K532" s="81">
        <v>3.7043482808387602</v>
      </c>
      <c r="L532" s="81">
        <v>11.152521263607985</v>
      </c>
      <c r="M532" s="81">
        <v>80.077836413639389</v>
      </c>
      <c r="N532" s="81">
        <v>89.743996327094123</v>
      </c>
      <c r="O532" s="81">
        <v>52.364410162015709</v>
      </c>
      <c r="P532" s="81">
        <v>53.266427766959133</v>
      </c>
      <c r="Q532" s="81">
        <v>3.7725180016593196</v>
      </c>
      <c r="R532" s="81">
        <v>0</v>
      </c>
      <c r="S532" s="81">
        <v>5.6420654184636074</v>
      </c>
      <c r="T532" s="82"/>
      <c r="U532" s="81">
        <v>7138448</v>
      </c>
      <c r="V532" s="81">
        <v>1603</v>
      </c>
      <c r="W532" s="81">
        <v>243</v>
      </c>
      <c r="X532" s="81">
        <v>12518</v>
      </c>
      <c r="Y532" s="81">
        <v>18563</v>
      </c>
      <c r="Z532" s="81">
        <v>30133</v>
      </c>
      <c r="AA532" s="81">
        <v>10608</v>
      </c>
      <c r="AB532" s="81">
        <v>50829</v>
      </c>
      <c r="AC532" s="81">
        <v>0</v>
      </c>
      <c r="AD532" s="81">
        <v>5.6420654184636074</v>
      </c>
      <c r="AE532" s="82"/>
      <c r="AF532" s="81">
        <v>68656477.288045585</v>
      </c>
      <c r="AG532" s="81">
        <v>2917532.6404679655</v>
      </c>
      <c r="AH532" s="81">
        <v>2491608.1259821183</v>
      </c>
      <c r="AI532" s="81">
        <v>86102455.59485735</v>
      </c>
      <c r="AJ532" s="81">
        <v>111278170.42375845</v>
      </c>
      <c r="AK532" s="81">
        <v>0</v>
      </c>
      <c r="AL532" s="81">
        <v>0</v>
      </c>
      <c r="AM532" s="81">
        <v>6978062.1513264151</v>
      </c>
      <c r="AN532" s="81">
        <v>0</v>
      </c>
      <c r="AO532" s="81">
        <v>0</v>
      </c>
      <c r="AP532" s="82"/>
      <c r="AQ532" s="81">
        <v>537</v>
      </c>
      <c r="AR532" s="81">
        <v>65</v>
      </c>
      <c r="AS532" s="81">
        <v>0</v>
      </c>
      <c r="AT532" s="81">
        <v>1</v>
      </c>
      <c r="AU532" s="81">
        <v>0</v>
      </c>
      <c r="AV532" s="81">
        <v>0</v>
      </c>
      <c r="AW532" s="81" t="s">
        <v>564</v>
      </c>
      <c r="AX532" s="82"/>
      <c r="AY532" s="81">
        <v>2411.4</v>
      </c>
      <c r="AZ532" s="81">
        <v>2921.8</v>
      </c>
      <c r="BA532" s="81">
        <v>0</v>
      </c>
      <c r="BB532" s="81">
        <v>1700</v>
      </c>
      <c r="BC532" s="81">
        <v>0</v>
      </c>
      <c r="BD532" s="81">
        <v>0</v>
      </c>
      <c r="BE532" s="81" t="s">
        <v>564</v>
      </c>
      <c r="BF532" s="82"/>
      <c r="BG532" s="81">
        <v>0</v>
      </c>
      <c r="BH532" s="81">
        <v>0</v>
      </c>
      <c r="BI532" s="81">
        <v>176.33</v>
      </c>
      <c r="BJ532" s="81">
        <v>0</v>
      </c>
      <c r="BK532" s="81">
        <v>0</v>
      </c>
      <c r="BL532" s="81">
        <v>0</v>
      </c>
      <c r="BM532" s="82"/>
      <c r="BN532" s="81">
        <v>0</v>
      </c>
      <c r="BO532" s="81">
        <v>0</v>
      </c>
      <c r="BP532" s="81">
        <v>6</v>
      </c>
      <c r="BQ532" s="81">
        <v>0</v>
      </c>
      <c r="BR532" s="81">
        <v>0</v>
      </c>
      <c r="BS532" s="81">
        <v>0</v>
      </c>
      <c r="BT532"/>
      <c r="BU532" s="80">
        <v>176.33</v>
      </c>
      <c r="BV532" s="80">
        <v>0</v>
      </c>
      <c r="BW532" s="80">
        <v>0</v>
      </c>
      <c r="BX532" s="80">
        <v>0</v>
      </c>
      <c r="BY532" s="80">
        <v>0</v>
      </c>
      <c r="BZ532" s="80">
        <v>0</v>
      </c>
      <c r="CA532" s="80">
        <v>0</v>
      </c>
      <c r="CB532" s="80">
        <v>0</v>
      </c>
      <c r="CC532" s="80">
        <v>0</v>
      </c>
    </row>
    <row r="533" spans="1:81">
      <c r="A533" s="80" t="s">
        <v>2259</v>
      </c>
      <c r="B533" s="80">
        <v>284</v>
      </c>
      <c r="C533" s="80">
        <v>12</v>
      </c>
      <c r="D533" s="80">
        <v>17</v>
      </c>
      <c r="E533" s="80">
        <v>2015</v>
      </c>
      <c r="F533" s="80" t="s">
        <v>91</v>
      </c>
      <c r="G533" s="80" t="s">
        <v>2247</v>
      </c>
      <c r="H533" s="80" t="s">
        <v>2248</v>
      </c>
      <c r="I533" s="177"/>
      <c r="J533" s="81">
        <v>64.203893449089549</v>
      </c>
      <c r="K533" s="81">
        <v>3.7436428924352811</v>
      </c>
      <c r="L533" s="81">
        <v>11.344430918164685</v>
      </c>
      <c r="M533" s="81">
        <v>78.780469243686397</v>
      </c>
      <c r="N533" s="81">
        <v>80.700116035870764</v>
      </c>
      <c r="O533" s="81">
        <v>51.862984935624659</v>
      </c>
      <c r="P533" s="81">
        <v>52.91134031178477</v>
      </c>
      <c r="Q533" s="81">
        <v>3.6431194858369218</v>
      </c>
      <c r="R533" s="81">
        <v>0</v>
      </c>
      <c r="S533" s="81">
        <v>2.9569943497505409</v>
      </c>
      <c r="T533" s="82"/>
      <c r="U533" s="81">
        <v>7834758</v>
      </c>
      <c r="V533" s="81">
        <v>1603</v>
      </c>
      <c r="W533" s="81">
        <v>243</v>
      </c>
      <c r="X533" s="81">
        <v>12518</v>
      </c>
      <c r="Y533" s="81">
        <v>18617</v>
      </c>
      <c r="Z533" s="81">
        <v>30132</v>
      </c>
      <c r="AA533" s="81">
        <v>10529</v>
      </c>
      <c r="AB533" s="81">
        <v>50141</v>
      </c>
      <c r="AC533" s="81">
        <v>0</v>
      </c>
      <c r="AD533" s="81">
        <v>2.9569943497505409</v>
      </c>
      <c r="AE533" s="82"/>
      <c r="AF533" s="81">
        <v>68293051.924977362</v>
      </c>
      <c r="AG533" s="81">
        <v>2752909.7024611286</v>
      </c>
      <c r="AH533" s="81">
        <v>1973179.5575804405</v>
      </c>
      <c r="AI533" s="81">
        <v>88203332.776862368</v>
      </c>
      <c r="AJ533" s="81">
        <v>102021978.38773309</v>
      </c>
      <c r="AK533" s="81">
        <v>0</v>
      </c>
      <c r="AL533" s="81">
        <v>0</v>
      </c>
      <c r="AM533" s="81">
        <v>6871613.7164157974</v>
      </c>
      <c r="AN533" s="81">
        <v>0</v>
      </c>
      <c r="AO533" s="81">
        <v>0</v>
      </c>
      <c r="AP533" s="82"/>
      <c r="AQ533" s="81">
        <v>583</v>
      </c>
      <c r="AR533" s="81">
        <v>87</v>
      </c>
      <c r="AS533" s="81">
        <v>0</v>
      </c>
      <c r="AT533" s="81">
        <v>1</v>
      </c>
      <c r="AU533" s="81">
        <v>0</v>
      </c>
      <c r="AV533" s="81">
        <v>0</v>
      </c>
      <c r="AW533" s="81" t="s">
        <v>564</v>
      </c>
      <c r="AX533" s="82"/>
      <c r="AY533" s="81">
        <v>2654.3</v>
      </c>
      <c r="AZ533" s="81">
        <v>4890.8999999999996</v>
      </c>
      <c r="BA533" s="81">
        <v>0</v>
      </c>
      <c r="BB533" s="81">
        <v>1700</v>
      </c>
      <c r="BC533" s="81">
        <v>0</v>
      </c>
      <c r="BD533" s="81">
        <v>0</v>
      </c>
      <c r="BE533" s="81" t="s">
        <v>564</v>
      </c>
      <c r="BF533" s="82"/>
      <c r="BG533" s="81">
        <v>0</v>
      </c>
      <c r="BH533" s="81">
        <v>0</v>
      </c>
      <c r="BI533" s="81">
        <v>164.30699999999999</v>
      </c>
      <c r="BJ533" s="81">
        <v>0</v>
      </c>
      <c r="BK533" s="81">
        <v>0</v>
      </c>
      <c r="BL533" s="81">
        <v>0</v>
      </c>
      <c r="BM533" s="82"/>
      <c r="BN533" s="81">
        <v>0</v>
      </c>
      <c r="BO533" s="81">
        <v>0</v>
      </c>
      <c r="BP533" s="81">
        <v>6</v>
      </c>
      <c r="BQ533" s="81">
        <v>0</v>
      </c>
      <c r="BR533" s="81">
        <v>0</v>
      </c>
      <c r="BS533" s="81">
        <v>0</v>
      </c>
      <c r="BT533"/>
      <c r="BU533" s="80">
        <v>164.30699999999999</v>
      </c>
      <c r="BV533" s="80">
        <v>0</v>
      </c>
      <c r="BW533" s="80">
        <v>0</v>
      </c>
      <c r="BX533" s="80">
        <v>0</v>
      </c>
      <c r="BY533" s="80">
        <v>0</v>
      </c>
      <c r="BZ533" s="80">
        <v>0</v>
      </c>
      <c r="CA533" s="80">
        <v>0</v>
      </c>
      <c r="CB533" s="80">
        <v>0</v>
      </c>
      <c r="CC533" s="80">
        <v>0</v>
      </c>
    </row>
    <row r="534" spans="1:81">
      <c r="A534" s="80" t="s">
        <v>2260</v>
      </c>
      <c r="B534" s="80">
        <v>285</v>
      </c>
      <c r="C534" s="80">
        <v>13</v>
      </c>
      <c r="D534" s="80">
        <v>17</v>
      </c>
      <c r="E534" s="80">
        <v>2016</v>
      </c>
      <c r="F534" s="80" t="s">
        <v>92</v>
      </c>
      <c r="G534" s="80" t="s">
        <v>2247</v>
      </c>
      <c r="H534" s="80" t="s">
        <v>2248</v>
      </c>
      <c r="I534" s="177"/>
      <c r="J534" s="81">
        <v>64.802996323318567</v>
      </c>
      <c r="K534" s="81">
        <v>3.8455741813732329</v>
      </c>
      <c r="L534" s="81">
        <v>12.437960548935727</v>
      </c>
      <c r="M534" s="81">
        <v>57.554995648412543</v>
      </c>
      <c r="N534" s="81">
        <v>75.245227023916584</v>
      </c>
      <c r="O534" s="81">
        <v>51.619155754243998</v>
      </c>
      <c r="P534" s="81">
        <v>52.702556818756612</v>
      </c>
      <c r="Q534" s="81">
        <v>3.4989693956980004</v>
      </c>
      <c r="R534" s="81">
        <v>0</v>
      </c>
      <c r="S534" s="81">
        <v>6.41165961290986</v>
      </c>
      <c r="T534" s="82"/>
      <c r="U534" s="81">
        <v>7792509</v>
      </c>
      <c r="V534" s="81">
        <v>1603</v>
      </c>
      <c r="W534" s="81">
        <v>243</v>
      </c>
      <c r="X534" s="81">
        <v>12518</v>
      </c>
      <c r="Y534" s="81">
        <v>18657</v>
      </c>
      <c r="Z534" s="81">
        <v>30359</v>
      </c>
      <c r="AA534" s="81">
        <v>10847</v>
      </c>
      <c r="AB534" s="81">
        <v>49538</v>
      </c>
      <c r="AC534" s="81">
        <v>0</v>
      </c>
      <c r="AD534" s="81">
        <v>6.41165961290986</v>
      </c>
      <c r="AE534" s="82"/>
      <c r="AF534" s="81">
        <v>71964870.057181031</v>
      </c>
      <c r="AG534" s="81">
        <v>2713615.0601948318</v>
      </c>
      <c r="AH534" s="81">
        <v>1736023.6786464781</v>
      </c>
      <c r="AI534" s="81">
        <v>78564526.915981531</v>
      </c>
      <c r="AJ534" s="81">
        <v>95258502.492871478</v>
      </c>
      <c r="AK534" s="81">
        <v>0</v>
      </c>
      <c r="AL534" s="81">
        <v>0</v>
      </c>
      <c r="AM534" s="81">
        <v>6794249.463426915</v>
      </c>
      <c r="AN534" s="81">
        <v>0</v>
      </c>
      <c r="AO534" s="81">
        <v>0</v>
      </c>
      <c r="AP534" s="82"/>
      <c r="AQ534" s="81">
        <v>645</v>
      </c>
      <c r="AR534" s="81">
        <v>98</v>
      </c>
      <c r="AS534" s="81">
        <v>0</v>
      </c>
      <c r="AT534" s="81">
        <v>1</v>
      </c>
      <c r="AU534" s="81">
        <v>0</v>
      </c>
      <c r="AV534" s="81">
        <v>0</v>
      </c>
      <c r="AW534" s="81" t="s">
        <v>564</v>
      </c>
      <c r="AX534" s="82"/>
      <c r="AY534" s="81">
        <v>2974.6</v>
      </c>
      <c r="AZ534" s="81">
        <v>5105.3999999999996</v>
      </c>
      <c r="BA534" s="81">
        <v>0</v>
      </c>
      <c r="BB534" s="81">
        <v>1700</v>
      </c>
      <c r="BC534" s="81">
        <v>0</v>
      </c>
      <c r="BD534" s="81">
        <v>0</v>
      </c>
      <c r="BE534" s="81" t="s">
        <v>564</v>
      </c>
      <c r="BF534" s="82"/>
      <c r="BG534" s="81">
        <v>0</v>
      </c>
      <c r="BH534" s="81">
        <v>0</v>
      </c>
      <c r="BI534" s="81">
        <v>63.253999999999998</v>
      </c>
      <c r="BJ534" s="81">
        <v>0</v>
      </c>
      <c r="BK534" s="81">
        <v>0</v>
      </c>
      <c r="BL534" s="81">
        <v>0</v>
      </c>
      <c r="BM534" s="82"/>
      <c r="BN534" s="81">
        <v>0</v>
      </c>
      <c r="BO534" s="81">
        <v>0</v>
      </c>
      <c r="BP534" s="81">
        <v>5</v>
      </c>
      <c r="BQ534" s="81">
        <v>0</v>
      </c>
      <c r="BR534" s="81">
        <v>0</v>
      </c>
      <c r="BS534" s="81">
        <v>0</v>
      </c>
      <c r="BT534"/>
      <c r="BU534" s="80">
        <v>63.253999999999998</v>
      </c>
      <c r="BV534" s="80">
        <v>0</v>
      </c>
      <c r="BW534" s="80">
        <v>0</v>
      </c>
      <c r="BX534" s="80">
        <v>0</v>
      </c>
      <c r="BY534" s="80">
        <v>0</v>
      </c>
      <c r="BZ534" s="80">
        <v>0</v>
      </c>
      <c r="CA534" s="80">
        <v>0</v>
      </c>
      <c r="CB534" s="80">
        <v>0</v>
      </c>
      <c r="CC534" s="80">
        <v>0</v>
      </c>
    </row>
    <row r="535" spans="1:81">
      <c r="A535" s="80" t="s">
        <v>2261</v>
      </c>
      <c r="B535" s="80">
        <v>286</v>
      </c>
      <c r="C535" s="80">
        <v>14</v>
      </c>
      <c r="D535" s="80">
        <v>17</v>
      </c>
      <c r="E535" s="80">
        <v>2017</v>
      </c>
      <c r="F535" s="80" t="s">
        <v>71</v>
      </c>
      <c r="G535" s="80" t="s">
        <v>2247</v>
      </c>
      <c r="H535" s="80" t="s">
        <v>2248</v>
      </c>
      <c r="I535" s="177"/>
      <c r="J535" s="81">
        <v>60.96805987636656</v>
      </c>
      <c r="K535" s="81">
        <v>3.9527132116599644</v>
      </c>
      <c r="L535" s="81">
        <v>12.886114387148272</v>
      </c>
      <c r="M535" s="81">
        <v>53.346715719463148</v>
      </c>
      <c r="N535" s="81">
        <v>79.540040527775048</v>
      </c>
      <c r="O535" s="81">
        <v>50.778526674551159</v>
      </c>
      <c r="P535" s="81">
        <v>51.934190010809147</v>
      </c>
      <c r="Q535" s="81">
        <v>3.3280179038779019</v>
      </c>
      <c r="R535" s="81">
        <v>0</v>
      </c>
      <c r="S535" s="81">
        <v>9.9239677200693848</v>
      </c>
      <c r="T535" s="82"/>
      <c r="U535" s="81">
        <v>7750770</v>
      </c>
      <c r="V535" s="81">
        <v>1603</v>
      </c>
      <c r="W535" s="81">
        <v>243</v>
      </c>
      <c r="X535" s="81">
        <v>12518</v>
      </c>
      <c r="Y535" s="81">
        <v>18585</v>
      </c>
      <c r="Z535" s="81">
        <v>30360</v>
      </c>
      <c r="AA535" s="81">
        <v>10757</v>
      </c>
      <c r="AB535" s="81">
        <v>48726</v>
      </c>
      <c r="AC535" s="81">
        <v>0</v>
      </c>
      <c r="AD535" s="81">
        <v>9.9239677200693848</v>
      </c>
      <c r="AE535" s="82"/>
      <c r="AF535" s="81">
        <v>69194327.76771982</v>
      </c>
      <c r="AG535" s="81">
        <v>2842559.5107707069</v>
      </c>
      <c r="AH535" s="81">
        <v>2431051.7521072738</v>
      </c>
      <c r="AI535" s="81">
        <v>77067528.024598539</v>
      </c>
      <c r="AJ535" s="81">
        <v>101319684.11506359</v>
      </c>
      <c r="AK535" s="81">
        <v>0</v>
      </c>
      <c r="AL535" s="81">
        <v>0</v>
      </c>
      <c r="AM535" s="81">
        <v>6693338.7008799585</v>
      </c>
      <c r="AN535" s="81">
        <v>0</v>
      </c>
      <c r="AO535" s="81">
        <v>0</v>
      </c>
      <c r="AP535" s="82"/>
      <c r="AQ535" s="81">
        <v>681</v>
      </c>
      <c r="AR535" s="81">
        <v>104</v>
      </c>
      <c r="AS535" s="81">
        <v>0</v>
      </c>
      <c r="AT535" s="81">
        <v>1</v>
      </c>
      <c r="AU535" s="81">
        <v>0</v>
      </c>
      <c r="AV535" s="81">
        <v>0</v>
      </c>
      <c r="AW535" s="81" t="s">
        <v>564</v>
      </c>
      <c r="AX535" s="82"/>
      <c r="AY535" s="81">
        <v>3179.4</v>
      </c>
      <c r="AZ535" s="81">
        <v>5235.3</v>
      </c>
      <c r="BA535" s="81">
        <v>0</v>
      </c>
      <c r="BB535" s="81">
        <v>1700</v>
      </c>
      <c r="BC535" s="81">
        <v>0</v>
      </c>
      <c r="BD535" s="81">
        <v>0</v>
      </c>
      <c r="BE535" s="81" t="s">
        <v>564</v>
      </c>
      <c r="BF535" s="82"/>
      <c r="BG535" s="81">
        <v>0</v>
      </c>
      <c r="BH535" s="81">
        <v>0</v>
      </c>
      <c r="BI535" s="81">
        <v>65.366</v>
      </c>
      <c r="BJ535" s="81">
        <v>0</v>
      </c>
      <c r="BK535" s="81">
        <v>0</v>
      </c>
      <c r="BL535" s="81">
        <v>0</v>
      </c>
      <c r="BM535" s="82"/>
      <c r="BN535" s="81">
        <v>0</v>
      </c>
      <c r="BO535" s="81">
        <v>0</v>
      </c>
      <c r="BP535" s="81">
        <v>5</v>
      </c>
      <c r="BQ535" s="81">
        <v>0</v>
      </c>
      <c r="BR535" s="81">
        <v>0</v>
      </c>
      <c r="BS535" s="81">
        <v>0</v>
      </c>
      <c r="BT535"/>
      <c r="BU535" s="80">
        <v>65.366</v>
      </c>
      <c r="BV535" s="80">
        <v>0</v>
      </c>
      <c r="BW535" s="80">
        <v>0</v>
      </c>
      <c r="BX535" s="80">
        <v>0</v>
      </c>
      <c r="BY535" s="80">
        <v>0</v>
      </c>
      <c r="BZ535" s="80">
        <v>0</v>
      </c>
      <c r="CA535" s="80">
        <v>0</v>
      </c>
      <c r="CB535" s="80">
        <v>0</v>
      </c>
      <c r="CC535" s="80">
        <v>0</v>
      </c>
    </row>
    <row r="536" spans="1:81">
      <c r="A536" s="80" t="s">
        <v>2262</v>
      </c>
      <c r="B536" s="80">
        <v>287</v>
      </c>
      <c r="C536" s="80">
        <v>15</v>
      </c>
      <c r="D536" s="80">
        <v>17</v>
      </c>
      <c r="E536" s="80">
        <v>2018</v>
      </c>
      <c r="F536" s="80" t="s">
        <v>93</v>
      </c>
      <c r="G536" s="80" t="s">
        <v>2247</v>
      </c>
      <c r="H536" s="80" t="s">
        <v>2248</v>
      </c>
      <c r="I536" s="177"/>
      <c r="J536" s="81">
        <v>66.284373614473608</v>
      </c>
      <c r="K536" s="81">
        <v>3.7570211811661789</v>
      </c>
      <c r="L536" s="81">
        <v>11.685049011838322</v>
      </c>
      <c r="M536" s="81">
        <v>56.582463094611441</v>
      </c>
      <c r="N536" s="81">
        <v>73.024747268115732</v>
      </c>
      <c r="O536" s="81">
        <v>49.8080977447583</v>
      </c>
      <c r="P536" s="81">
        <v>50.977475321010331</v>
      </c>
      <c r="Q536" s="81">
        <v>3.0421557199988483</v>
      </c>
      <c r="R536" s="81">
        <v>0</v>
      </c>
      <c r="S536" s="81">
        <v>7.5659934528739274</v>
      </c>
      <c r="T536" s="82"/>
      <c r="U536" s="81">
        <v>8126642.9999999991</v>
      </c>
      <c r="V536" s="81">
        <v>1603</v>
      </c>
      <c r="W536" s="81">
        <v>243</v>
      </c>
      <c r="X536" s="81">
        <v>12518</v>
      </c>
      <c r="Y536" s="81">
        <v>18589</v>
      </c>
      <c r="Z536" s="81">
        <v>30350</v>
      </c>
      <c r="AA536" s="81">
        <v>10665</v>
      </c>
      <c r="AB536" s="81">
        <v>47999</v>
      </c>
      <c r="AC536" s="81">
        <v>0</v>
      </c>
      <c r="AD536" s="81">
        <v>7.5659934528739274</v>
      </c>
      <c r="AE536" s="82"/>
      <c r="AF536" s="81">
        <v>75913299.325198472</v>
      </c>
      <c r="AG536" s="81">
        <v>2526412.4245736999</v>
      </c>
      <c r="AH536" s="81">
        <v>2304958.180815029</v>
      </c>
      <c r="AI536" s="81">
        <v>76872492.420017913</v>
      </c>
      <c r="AJ536" s="81">
        <v>92690191.056751624</v>
      </c>
      <c r="AK536" s="81">
        <v>0</v>
      </c>
      <c r="AL536" s="81">
        <v>0</v>
      </c>
      <c r="AM536" s="81">
        <v>6607115.6630484341</v>
      </c>
      <c r="AN536" s="81">
        <v>0</v>
      </c>
      <c r="AO536" s="81">
        <v>0</v>
      </c>
      <c r="AP536" s="82"/>
      <c r="AQ536" s="81">
        <v>734</v>
      </c>
      <c r="AR536" s="81">
        <v>115</v>
      </c>
      <c r="AS536" s="81">
        <v>0</v>
      </c>
      <c r="AT536" s="81">
        <v>1</v>
      </c>
      <c r="AU536" s="81">
        <v>0</v>
      </c>
      <c r="AV536" s="81">
        <v>0</v>
      </c>
      <c r="AW536" s="81" t="s">
        <v>564</v>
      </c>
      <c r="AX536" s="82"/>
      <c r="AY536" s="81">
        <v>3465.599999999999</v>
      </c>
      <c r="AZ536" s="81">
        <v>5810.5</v>
      </c>
      <c r="BA536" s="81">
        <v>0</v>
      </c>
      <c r="BB536" s="81">
        <v>1700</v>
      </c>
      <c r="BC536" s="81">
        <v>0</v>
      </c>
      <c r="BD536" s="81">
        <v>0</v>
      </c>
      <c r="BE536" s="81" t="s">
        <v>564</v>
      </c>
      <c r="BF536" s="82"/>
      <c r="BG536" s="81">
        <v>0</v>
      </c>
      <c r="BH536" s="81">
        <v>0</v>
      </c>
      <c r="BI536" s="81">
        <v>169.636</v>
      </c>
      <c r="BJ536" s="81">
        <v>0</v>
      </c>
      <c r="BK536" s="81">
        <v>0</v>
      </c>
      <c r="BL536" s="81">
        <v>0</v>
      </c>
      <c r="BM536" s="82"/>
      <c r="BN536" s="81">
        <v>0</v>
      </c>
      <c r="BO536" s="81">
        <v>0</v>
      </c>
      <c r="BP536" s="81">
        <v>6</v>
      </c>
      <c r="BQ536" s="81">
        <v>0</v>
      </c>
      <c r="BR536" s="81">
        <v>0</v>
      </c>
      <c r="BS536" s="81">
        <v>0</v>
      </c>
      <c r="BT536"/>
      <c r="BU536" s="80">
        <v>169.636</v>
      </c>
      <c r="BV536" s="80">
        <v>0</v>
      </c>
      <c r="BW536" s="80">
        <v>0</v>
      </c>
      <c r="BX536" s="80">
        <v>0</v>
      </c>
      <c r="BY536" s="80">
        <v>0</v>
      </c>
      <c r="BZ536" s="80">
        <v>0</v>
      </c>
      <c r="CA536" s="80">
        <v>0</v>
      </c>
      <c r="CB536" s="80">
        <v>0</v>
      </c>
      <c r="CC536" s="80">
        <v>0</v>
      </c>
    </row>
    <row r="537" spans="1:81">
      <c r="A537" s="80" t="s">
        <v>2263</v>
      </c>
      <c r="B537" s="80">
        <v>288</v>
      </c>
      <c r="C537" s="80">
        <v>16</v>
      </c>
      <c r="D537" s="80">
        <v>17</v>
      </c>
      <c r="E537" s="80">
        <v>2019</v>
      </c>
      <c r="F537" s="80" t="s">
        <v>73</v>
      </c>
      <c r="G537" s="80" t="s">
        <v>2247</v>
      </c>
      <c r="H537" s="80" t="s">
        <v>2248</v>
      </c>
      <c r="I537" s="177"/>
      <c r="J537" s="81">
        <v>59.128548455784866</v>
      </c>
      <c r="K537" s="81">
        <v>3.477764038164973</v>
      </c>
      <c r="L537" s="81">
        <v>11.800177026827024</v>
      </c>
      <c r="M537" s="81">
        <v>56.647554347486476</v>
      </c>
      <c r="N537" s="81">
        <v>71.472626981024206</v>
      </c>
      <c r="O537" s="81">
        <v>48.461149100158352</v>
      </c>
      <c r="P537" s="81">
        <v>49.079140041931957</v>
      </c>
      <c r="Q537" s="81">
        <v>2.9221580379091674</v>
      </c>
      <c r="R537" s="81">
        <v>0</v>
      </c>
      <c r="S537" s="81">
        <v>12.781939696255622</v>
      </c>
      <c r="T537" s="82"/>
      <c r="U537" s="81">
        <v>7262098</v>
      </c>
      <c r="V537" s="81">
        <v>1603</v>
      </c>
      <c r="W537" s="81">
        <v>243</v>
      </c>
      <c r="X537" s="81">
        <v>12518</v>
      </c>
      <c r="Y537" s="81">
        <v>18686</v>
      </c>
      <c r="Z537" s="81">
        <v>30340</v>
      </c>
      <c r="AA537" s="81">
        <v>10191</v>
      </c>
      <c r="AB537" s="81">
        <v>47354</v>
      </c>
      <c r="AC537" s="81">
        <v>0</v>
      </c>
      <c r="AD537" s="81">
        <v>12.78193969625562</v>
      </c>
      <c r="AE537" s="82"/>
      <c r="AF537" s="81">
        <v>71651934.604233921</v>
      </c>
      <c r="AG537" s="81">
        <v>2446313.216664365</v>
      </c>
      <c r="AH537" s="81">
        <v>2419651.4991193418</v>
      </c>
      <c r="AI537" s="81">
        <v>82125868.883983567</v>
      </c>
      <c r="AJ537" s="81">
        <v>95131448.35410957</v>
      </c>
      <c r="AK537" s="81">
        <v>0</v>
      </c>
      <c r="AL537" s="81">
        <v>0</v>
      </c>
      <c r="AM537" s="81">
        <v>6449258.3192788586</v>
      </c>
      <c r="AN537" s="81">
        <v>0</v>
      </c>
      <c r="AO537" s="81">
        <v>0</v>
      </c>
      <c r="AP537" s="82"/>
      <c r="AQ537" s="81">
        <v>789</v>
      </c>
      <c r="AR537" s="81">
        <v>124</v>
      </c>
      <c r="AS537" s="81">
        <v>0</v>
      </c>
      <c r="AT537" s="81">
        <v>3</v>
      </c>
      <c r="AU537" s="81">
        <v>0</v>
      </c>
      <c r="AV537" s="81">
        <v>0</v>
      </c>
      <c r="AW537" s="81" t="s">
        <v>564</v>
      </c>
      <c r="AX537" s="82"/>
      <c r="AY537" s="81">
        <v>3740.9999999999991</v>
      </c>
      <c r="AZ537" s="81">
        <v>6339.1000000000013</v>
      </c>
      <c r="BA537" s="81">
        <v>0</v>
      </c>
      <c r="BB537" s="81">
        <v>8849.9</v>
      </c>
      <c r="BC537" s="81">
        <v>0</v>
      </c>
      <c r="BD537" s="81">
        <v>0</v>
      </c>
      <c r="BE537" s="81" t="s">
        <v>564</v>
      </c>
      <c r="BF537" s="82"/>
      <c r="BG537" s="81">
        <v>0</v>
      </c>
      <c r="BH537" s="81">
        <v>0</v>
      </c>
      <c r="BI537" s="81">
        <v>150.88999999999999</v>
      </c>
      <c r="BJ537" s="81">
        <v>0</v>
      </c>
      <c r="BK537" s="81">
        <v>0</v>
      </c>
      <c r="BL537" s="81">
        <v>0</v>
      </c>
      <c r="BM537" s="82"/>
      <c r="BN537" s="81">
        <v>0</v>
      </c>
      <c r="BO537" s="81">
        <v>0</v>
      </c>
      <c r="BP537" s="81">
        <v>6</v>
      </c>
      <c r="BQ537" s="81">
        <v>0</v>
      </c>
      <c r="BR537" s="81">
        <v>0</v>
      </c>
      <c r="BS537" s="81">
        <v>0</v>
      </c>
      <c r="BT537"/>
      <c r="BU537" s="80">
        <v>150.88999999999999</v>
      </c>
      <c r="BV537" s="80">
        <v>0</v>
      </c>
      <c r="BW537" s="80">
        <v>0</v>
      </c>
      <c r="BX537" s="80">
        <v>0</v>
      </c>
      <c r="BY537" s="80">
        <v>0</v>
      </c>
      <c r="BZ537" s="80">
        <v>0</v>
      </c>
      <c r="CA537" s="80">
        <v>0</v>
      </c>
      <c r="CB537" s="80">
        <v>0</v>
      </c>
      <c r="CC537" s="80">
        <v>0</v>
      </c>
    </row>
    <row r="538" spans="1:81">
      <c r="A538" s="80" t="s">
        <v>2264</v>
      </c>
      <c r="B538" s="80">
        <v>289</v>
      </c>
      <c r="C538" s="80">
        <v>17</v>
      </c>
      <c r="D538" s="80">
        <v>17</v>
      </c>
      <c r="E538" s="80">
        <v>2020</v>
      </c>
      <c r="F538" s="80" t="s">
        <v>218</v>
      </c>
      <c r="G538" s="80" t="s">
        <v>2247</v>
      </c>
      <c r="H538" s="80" t="s">
        <v>2248</v>
      </c>
      <c r="I538" s="177"/>
      <c r="J538" s="81">
        <v>50.487956413051229</v>
      </c>
      <c r="K538" s="81">
        <v>3.0874732731922601</v>
      </c>
      <c r="L538" s="81">
        <v>13.142303072892688</v>
      </c>
      <c r="M538" s="81">
        <v>46.56851214469161</v>
      </c>
      <c r="N538" s="81">
        <v>63.853010770719898</v>
      </c>
      <c r="O538" s="81">
        <v>42.449027900601259</v>
      </c>
      <c r="P538" s="81">
        <v>46.856866894139714</v>
      </c>
      <c r="Q538" s="81">
        <v>2.7478016973745336</v>
      </c>
      <c r="R538" s="81">
        <v>0</v>
      </c>
      <c r="S538" s="81">
        <v>7.6267064428911207</v>
      </c>
      <c r="T538" s="82"/>
      <c r="U538" s="81">
        <v>6546233</v>
      </c>
      <c r="V538" s="81">
        <v>1411</v>
      </c>
      <c r="W538" s="81">
        <v>331</v>
      </c>
      <c r="X538" s="81">
        <v>12319</v>
      </c>
      <c r="Y538" s="81">
        <v>18718</v>
      </c>
      <c r="Z538" s="81">
        <v>30333</v>
      </c>
      <c r="AA538" s="81">
        <v>10571</v>
      </c>
      <c r="AB538" s="81">
        <v>46602</v>
      </c>
      <c r="AC538" s="81">
        <v>0</v>
      </c>
      <c r="AD538" s="81">
        <v>7.6267064428911207</v>
      </c>
      <c r="AE538" s="82"/>
      <c r="AF538" s="81">
        <v>61335105.108091623</v>
      </c>
      <c r="AG538" s="81">
        <v>2112641.4065891281</v>
      </c>
      <c r="AH538" s="81">
        <v>2715421.8034558222</v>
      </c>
      <c r="AI538" s="81">
        <v>69148572.247753486</v>
      </c>
      <c r="AJ538" s="81">
        <v>90524535.09550117</v>
      </c>
      <c r="AK538" s="81"/>
      <c r="AL538" s="81"/>
      <c r="AM538" s="81">
        <v>6082078.7590189241</v>
      </c>
      <c r="AN538" s="81"/>
      <c r="AO538" s="81"/>
      <c r="AP538" s="82"/>
      <c r="AQ538" s="81">
        <v>837</v>
      </c>
      <c r="AR538" s="81">
        <v>125</v>
      </c>
      <c r="AS538" s="81">
        <v>0</v>
      </c>
      <c r="AT538" s="81">
        <v>3</v>
      </c>
      <c r="AU538" s="81">
        <v>0</v>
      </c>
      <c r="AV538" s="81">
        <v>0</v>
      </c>
      <c r="AW538" s="81">
        <v>0</v>
      </c>
      <c r="AX538" s="82"/>
      <c r="AY538" s="81">
        <v>3990.599999999999</v>
      </c>
      <c r="AZ538" s="81">
        <v>6350.0999999999967</v>
      </c>
      <c r="BA538" s="81">
        <v>0</v>
      </c>
      <c r="BB538" s="81">
        <v>8849.9</v>
      </c>
      <c r="BC538" s="81">
        <v>0</v>
      </c>
      <c r="BD538" s="81">
        <v>0</v>
      </c>
      <c r="BE538" s="81">
        <v>0</v>
      </c>
      <c r="BF538" s="82"/>
      <c r="BG538" s="81">
        <v>0</v>
      </c>
      <c r="BH538" s="81">
        <v>0</v>
      </c>
      <c r="BI538" s="81">
        <v>144.268</v>
      </c>
      <c r="BJ538" s="81">
        <v>0</v>
      </c>
      <c r="BK538" s="81">
        <v>0</v>
      </c>
      <c r="BL538" s="81">
        <v>0</v>
      </c>
      <c r="BM538" s="82"/>
      <c r="BN538" s="81">
        <v>0</v>
      </c>
      <c r="BO538" s="81">
        <v>0</v>
      </c>
      <c r="BP538" s="81">
        <v>6</v>
      </c>
      <c r="BQ538" s="81">
        <v>0</v>
      </c>
      <c r="BR538" s="81">
        <v>0</v>
      </c>
      <c r="BS538" s="81">
        <v>0</v>
      </c>
      <c r="BT538"/>
      <c r="BU538" s="80">
        <v>144.268</v>
      </c>
      <c r="BV538" s="80">
        <v>0</v>
      </c>
      <c r="BW538" s="80">
        <v>0</v>
      </c>
      <c r="BX538" s="80">
        <v>0</v>
      </c>
      <c r="BY538" s="80">
        <v>0</v>
      </c>
      <c r="BZ538" s="80">
        <v>0</v>
      </c>
      <c r="CA538" s="80">
        <v>0</v>
      </c>
      <c r="CB538" s="80">
        <v>0</v>
      </c>
      <c r="CC538" s="80">
        <v>0</v>
      </c>
    </row>
    <row r="539" spans="1:81">
      <c r="A539" s="80" t="s">
        <v>2265</v>
      </c>
      <c r="B539" s="80">
        <v>289</v>
      </c>
      <c r="C539" s="80">
        <v>18</v>
      </c>
      <c r="D539" s="80">
        <v>17</v>
      </c>
      <c r="E539" s="80">
        <v>2021</v>
      </c>
      <c r="F539" s="80" t="s">
        <v>75</v>
      </c>
      <c r="G539" s="174" t="s">
        <v>2247</v>
      </c>
      <c r="H539" s="80" t="s">
        <v>2248</v>
      </c>
      <c r="I539" s="177"/>
      <c r="J539" s="81">
        <v>55.488616497574341</v>
      </c>
      <c r="K539" s="81">
        <v>3.381281660622292</v>
      </c>
      <c r="L539" s="81">
        <v>10.822736408323498</v>
      </c>
      <c r="M539" s="81">
        <v>50.808184685546962</v>
      </c>
      <c r="N539" s="81">
        <v>68.517151634236939</v>
      </c>
      <c r="O539" s="81">
        <v>41.13146714408996</v>
      </c>
      <c r="P539" s="81">
        <v>48.021009047962202</v>
      </c>
      <c r="Q539" s="81">
        <v>2.7450944213322384</v>
      </c>
      <c r="R539" s="81">
        <v>0</v>
      </c>
      <c r="S539" s="81">
        <v>6.2429736716587261</v>
      </c>
      <c r="T539" s="82"/>
      <c r="U539" s="81">
        <v>7462217</v>
      </c>
      <c r="V539" s="81">
        <v>1411</v>
      </c>
      <c r="W539" s="81">
        <v>331</v>
      </c>
      <c r="X539" s="81">
        <v>12319</v>
      </c>
      <c r="Y539" s="81">
        <v>18846</v>
      </c>
      <c r="Z539" s="81">
        <v>30264</v>
      </c>
      <c r="AA539" s="81">
        <v>10565</v>
      </c>
      <c r="AB539" s="81">
        <v>46004</v>
      </c>
      <c r="AC539" s="81">
        <v>0</v>
      </c>
      <c r="AD539" s="81">
        <v>6.2429736716587261</v>
      </c>
      <c r="AE539" s="82"/>
      <c r="AF539" s="81">
        <v>68246248.900888458</v>
      </c>
      <c r="AG539" s="81">
        <v>2262230.2400782821</v>
      </c>
      <c r="AH539" s="81">
        <v>2168284.3910034993</v>
      </c>
      <c r="AI539" s="81">
        <v>76175761.793639332</v>
      </c>
      <c r="AJ539" s="81">
        <v>92006051.009386986</v>
      </c>
      <c r="AK539" s="81">
        <v>0</v>
      </c>
      <c r="AL539" s="81">
        <v>0</v>
      </c>
      <c r="AM539" s="81">
        <v>6038663.8947101654</v>
      </c>
      <c r="AN539" s="81">
        <v>0</v>
      </c>
      <c r="AO539" s="81">
        <v>0</v>
      </c>
      <c r="AP539" s="82"/>
      <c r="AQ539" s="81">
        <v>874</v>
      </c>
      <c r="AR539" s="81">
        <v>130</v>
      </c>
      <c r="AS539" s="81">
        <v>0</v>
      </c>
      <c r="AT539" s="81">
        <v>3</v>
      </c>
      <c r="AU539" s="81">
        <v>0</v>
      </c>
      <c r="AV539" s="81">
        <v>0</v>
      </c>
      <c r="AW539" s="81"/>
      <c r="AX539" s="82"/>
      <c r="AY539" s="81">
        <v>4220.3999999999996</v>
      </c>
      <c r="AZ539" s="81">
        <v>7203.5999999999967</v>
      </c>
      <c r="BA539" s="81">
        <v>0</v>
      </c>
      <c r="BB539" s="81">
        <v>8849.9</v>
      </c>
      <c r="BC539" s="81">
        <v>0</v>
      </c>
      <c r="BD539" s="81">
        <v>0</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2266</v>
      </c>
      <c r="B540" s="80">
        <v>289</v>
      </c>
      <c r="C540" s="80">
        <v>19</v>
      </c>
      <c r="D540" s="80">
        <v>17</v>
      </c>
      <c r="E540" s="80">
        <v>2022</v>
      </c>
      <c r="F540" s="80" t="s">
        <v>568</v>
      </c>
      <c r="G540" s="174" t="s">
        <v>2247</v>
      </c>
      <c r="H540" s="80" t="s">
        <v>2248</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924</v>
      </c>
      <c r="AR540" s="81">
        <v>133</v>
      </c>
      <c r="AS540" s="81">
        <v>0</v>
      </c>
      <c r="AT540" s="81">
        <v>4</v>
      </c>
      <c r="AU540" s="81">
        <v>0</v>
      </c>
      <c r="AV540" s="81">
        <v>0</v>
      </c>
      <c r="AW540" s="81"/>
      <c r="AX540" s="82"/>
      <c r="AY540" s="81">
        <v>4525.8</v>
      </c>
      <c r="AZ540" s="81">
        <v>7312.4999999999964</v>
      </c>
      <c r="BA540" s="81">
        <v>0</v>
      </c>
      <c r="BB540" s="81">
        <v>9419.9</v>
      </c>
      <c r="BC540" s="81">
        <v>0</v>
      </c>
      <c r="BD540" s="81">
        <v>0</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2267</v>
      </c>
      <c r="B541" s="80">
        <v>443</v>
      </c>
      <c r="C541" s="80">
        <v>1</v>
      </c>
      <c r="D541" s="80">
        <v>27</v>
      </c>
      <c r="E541" s="80">
        <v>1990</v>
      </c>
      <c r="F541" s="80" t="s">
        <v>562</v>
      </c>
      <c r="G541" s="80" t="s">
        <v>2268</v>
      </c>
      <c r="H541" s="80" t="s">
        <v>2269</v>
      </c>
      <c r="I541" s="177"/>
      <c r="J541" s="81">
        <v>92.068235964997612</v>
      </c>
      <c r="K541" s="81">
        <v>11.177237623623405</v>
      </c>
      <c r="L541" s="81">
        <v>20.536115788574897</v>
      </c>
      <c r="M541" s="81">
        <v>60.330533257470726</v>
      </c>
      <c r="N541" s="81">
        <v>67.446285031744821</v>
      </c>
      <c r="O541" s="81">
        <v>36.979254982094815</v>
      </c>
      <c r="P541" s="81">
        <v>68.489457240351015</v>
      </c>
      <c r="Q541" s="81">
        <v>3.4860739838964006</v>
      </c>
      <c r="R541" s="81">
        <v>0</v>
      </c>
      <c r="S541" s="81">
        <v>4.377105994523502</v>
      </c>
      <c r="T541" s="82"/>
      <c r="U541" s="81">
        <v>8581766</v>
      </c>
      <c r="V541" s="81">
        <v>3004</v>
      </c>
      <c r="W541" s="81">
        <v>195</v>
      </c>
      <c r="X541" s="81">
        <v>19342</v>
      </c>
      <c r="Y541" s="81">
        <v>16785</v>
      </c>
      <c r="Z541" s="81">
        <v>15210</v>
      </c>
      <c r="AA541" s="81">
        <v>16630</v>
      </c>
      <c r="AB541" s="81">
        <v>56602</v>
      </c>
      <c r="AC541" s="81">
        <v>0</v>
      </c>
      <c r="AD541" s="81">
        <v>4.377105994523502</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2270</v>
      </c>
      <c r="B542" s="80">
        <v>444</v>
      </c>
      <c r="C542" s="80">
        <v>2</v>
      </c>
      <c r="D542" s="80">
        <v>27</v>
      </c>
      <c r="E542" s="80">
        <v>2005</v>
      </c>
      <c r="F542" s="80" t="s">
        <v>565</v>
      </c>
      <c r="G542" s="80" t="s">
        <v>2268</v>
      </c>
      <c r="H542" s="80" t="s">
        <v>2269</v>
      </c>
      <c r="I542" s="177"/>
      <c r="J542" s="81">
        <v>81.843203189178382</v>
      </c>
      <c r="K542" s="81">
        <v>6.7586084439083303</v>
      </c>
      <c r="L542" s="81">
        <v>10.878439588519875</v>
      </c>
      <c r="M542" s="81">
        <v>123.02346388556604</v>
      </c>
      <c r="N542" s="81">
        <v>118.1718557573104</v>
      </c>
      <c r="O542" s="81">
        <v>58.195326611218064</v>
      </c>
      <c r="P542" s="81">
        <v>64.799357964528966</v>
      </c>
      <c r="Q542" s="81">
        <v>3.0970922733118438</v>
      </c>
      <c r="R542" s="81">
        <v>0</v>
      </c>
      <c r="S542" s="81">
        <v>3.4098661545116924</v>
      </c>
      <c r="T542" s="82"/>
      <c r="U542" s="81">
        <v>7915868</v>
      </c>
      <c r="V542" s="81">
        <v>2387</v>
      </c>
      <c r="W542" s="81">
        <v>96</v>
      </c>
      <c r="X542" s="81">
        <v>17021</v>
      </c>
      <c r="Y542" s="81">
        <v>20111</v>
      </c>
      <c r="Z542" s="81">
        <v>27699</v>
      </c>
      <c r="AA542" s="81">
        <v>12886</v>
      </c>
      <c r="AB542" s="81">
        <v>52569</v>
      </c>
      <c r="AC542" s="81">
        <v>0</v>
      </c>
      <c r="AD542" s="81">
        <v>3.4098661545116924</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2271</v>
      </c>
      <c r="B543" s="80">
        <v>445</v>
      </c>
      <c r="C543" s="80">
        <v>3</v>
      </c>
      <c r="D543" s="80">
        <v>27</v>
      </c>
      <c r="E543" s="80">
        <v>2006</v>
      </c>
      <c r="F543" s="80" t="s">
        <v>566</v>
      </c>
      <c r="G543" s="80" t="s">
        <v>2268</v>
      </c>
      <c r="H543" s="80" t="s">
        <v>2269</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2272</v>
      </c>
      <c r="B544" s="80">
        <v>446</v>
      </c>
      <c r="C544" s="80">
        <v>4</v>
      </c>
      <c r="D544" s="80">
        <v>27</v>
      </c>
      <c r="E544" s="80">
        <v>2007</v>
      </c>
      <c r="F544" s="80" t="s">
        <v>567</v>
      </c>
      <c r="G544" s="80" t="s">
        <v>2268</v>
      </c>
      <c r="H544" s="80" t="s">
        <v>2269</v>
      </c>
      <c r="I544" s="177"/>
      <c r="J544" s="81">
        <v>87.396224847740257</v>
      </c>
      <c r="K544" s="81">
        <v>6.8744602366066241</v>
      </c>
      <c r="L544" s="81">
        <v>8.7658027160198664</v>
      </c>
      <c r="M544" s="81">
        <v>136.21656883284763</v>
      </c>
      <c r="N544" s="81">
        <v>106.53639271835412</v>
      </c>
      <c r="O544" s="81">
        <v>55.613348732044663</v>
      </c>
      <c r="P544" s="81">
        <v>62.728263325203535</v>
      </c>
      <c r="Q544" s="81">
        <v>3.2027234337968404</v>
      </c>
      <c r="R544" s="81">
        <v>0</v>
      </c>
      <c r="S544" s="81">
        <v>4.6892871504312268</v>
      </c>
      <c r="T544" s="82"/>
      <c r="U544" s="81">
        <v>9206785</v>
      </c>
      <c r="V544" s="81">
        <v>2293</v>
      </c>
      <c r="W544" s="81">
        <v>75</v>
      </c>
      <c r="X544" s="81">
        <v>20824</v>
      </c>
      <c r="Y544" s="81">
        <v>20077</v>
      </c>
      <c r="Z544" s="81">
        <v>27517</v>
      </c>
      <c r="AA544" s="81">
        <v>12284</v>
      </c>
      <c r="AB544" s="81">
        <v>51487</v>
      </c>
      <c r="AC544" s="81">
        <v>0</v>
      </c>
      <c r="AD544" s="81">
        <v>4.6892871504312268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2273</v>
      </c>
      <c r="B545" s="80">
        <v>447</v>
      </c>
      <c r="C545" s="80">
        <v>5</v>
      </c>
      <c r="D545" s="80">
        <v>27</v>
      </c>
      <c r="E545" s="80">
        <v>2008</v>
      </c>
      <c r="F545" s="80" t="s">
        <v>84</v>
      </c>
      <c r="G545" s="80" t="s">
        <v>2268</v>
      </c>
      <c r="H545" s="80" t="s">
        <v>2269</v>
      </c>
      <c r="I545" s="177"/>
      <c r="J545" s="81">
        <v>84.893181914842089</v>
      </c>
      <c r="K545" s="81">
        <v>5.1205931391387773</v>
      </c>
      <c r="L545" s="81">
        <v>7.5798927759836232</v>
      </c>
      <c r="M545" s="81">
        <v>136.22068707634782</v>
      </c>
      <c r="N545" s="81">
        <v>103.57034810508966</v>
      </c>
      <c r="O545" s="81">
        <v>53.85256552724006</v>
      </c>
      <c r="P545" s="81">
        <v>60.733818146896105</v>
      </c>
      <c r="Q545" s="81">
        <v>3.1287313683909583</v>
      </c>
      <c r="R545" s="81">
        <v>0</v>
      </c>
      <c r="S545" s="81">
        <v>5.121018441534968</v>
      </c>
      <c r="T545" s="82"/>
      <c r="U545" s="81">
        <v>9823405</v>
      </c>
      <c r="V545" s="81">
        <v>2293</v>
      </c>
      <c r="W545" s="81">
        <v>75</v>
      </c>
      <c r="X545" s="81">
        <v>20824</v>
      </c>
      <c r="Y545" s="81">
        <v>20207</v>
      </c>
      <c r="Z545" s="81">
        <v>27581</v>
      </c>
      <c r="AA545" s="81">
        <v>11907</v>
      </c>
      <c r="AB545" s="81">
        <v>51124</v>
      </c>
      <c r="AC545" s="81">
        <v>0</v>
      </c>
      <c r="AD545" s="81">
        <v>5.121018441534968</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2274</v>
      </c>
      <c r="B546" s="80">
        <v>448</v>
      </c>
      <c r="C546" s="80">
        <v>6</v>
      </c>
      <c r="D546" s="80">
        <v>27</v>
      </c>
      <c r="E546" s="80">
        <v>2009</v>
      </c>
      <c r="F546" s="80" t="s">
        <v>85</v>
      </c>
      <c r="G546" s="80" t="s">
        <v>2268</v>
      </c>
      <c r="H546" s="80" t="s">
        <v>2269</v>
      </c>
      <c r="I546" s="177"/>
      <c r="J546" s="81">
        <v>78.727137351951683</v>
      </c>
      <c r="K546" s="81">
        <v>4.4491398616058637</v>
      </c>
      <c r="L546" s="81">
        <v>19.630165359802877</v>
      </c>
      <c r="M546" s="81">
        <v>127.21990666868699</v>
      </c>
      <c r="N546" s="81">
        <v>92.016152290283699</v>
      </c>
      <c r="O546" s="81">
        <v>54.899424592734121</v>
      </c>
      <c r="P546" s="81">
        <v>57.986860227560989</v>
      </c>
      <c r="Q546" s="81">
        <v>2.9632984035431438</v>
      </c>
      <c r="R546" s="81">
        <v>0</v>
      </c>
      <c r="S546" s="81">
        <v>4.957482698121062</v>
      </c>
      <c r="T546" s="82"/>
      <c r="U546" s="81">
        <v>7511180</v>
      </c>
      <c r="V546" s="81">
        <v>1887</v>
      </c>
      <c r="W546" s="81">
        <v>288</v>
      </c>
      <c r="X546" s="81">
        <v>21329</v>
      </c>
      <c r="Y546" s="81">
        <v>20327</v>
      </c>
      <c r="Z546" s="81">
        <v>27753</v>
      </c>
      <c r="AA546" s="81">
        <v>11671</v>
      </c>
      <c r="AB546" s="81">
        <v>50830</v>
      </c>
      <c r="AC546" s="81">
        <v>0</v>
      </c>
      <c r="AD546" s="81">
        <v>4.957482698121062</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45.933</v>
      </c>
      <c r="BJ546" s="81">
        <v>0</v>
      </c>
      <c r="BK546" s="81">
        <v>22.761000000000003</v>
      </c>
      <c r="BL546" s="81">
        <v>0</v>
      </c>
      <c r="BM546" s="82"/>
      <c r="BN546" s="81">
        <v>0</v>
      </c>
      <c r="BO546" s="81">
        <v>0</v>
      </c>
      <c r="BP546" s="81">
        <v>5</v>
      </c>
      <c r="BQ546" s="81">
        <v>0</v>
      </c>
      <c r="BR546" s="81">
        <v>2</v>
      </c>
      <c r="BS546" s="81">
        <v>0</v>
      </c>
      <c r="BT546"/>
      <c r="BU546" s="80"/>
      <c r="BV546" s="80"/>
      <c r="BW546" s="80"/>
      <c r="BX546" s="80"/>
      <c r="BY546" s="80"/>
      <c r="BZ546" s="80"/>
      <c r="CA546" s="80"/>
      <c r="CB546" s="80"/>
      <c r="CC546" s="80"/>
    </row>
    <row r="547" spans="1:81">
      <c r="A547" s="80" t="s">
        <v>2275</v>
      </c>
      <c r="B547" s="80">
        <v>449</v>
      </c>
      <c r="C547" s="80">
        <v>7</v>
      </c>
      <c r="D547" s="80">
        <v>27</v>
      </c>
      <c r="E547" s="80">
        <v>2010</v>
      </c>
      <c r="F547" s="80" t="s">
        <v>86</v>
      </c>
      <c r="G547" s="80" t="s">
        <v>2268</v>
      </c>
      <c r="H547" s="80" t="s">
        <v>2269</v>
      </c>
      <c r="I547" s="177"/>
      <c r="J547" s="81">
        <v>80.172064706774265</v>
      </c>
      <c r="K547" s="81">
        <v>5.1033556416261696</v>
      </c>
      <c r="L547" s="81">
        <v>17.953267051532681</v>
      </c>
      <c r="M547" s="81">
        <v>141.31483840381009</v>
      </c>
      <c r="N547" s="81">
        <v>101.20056763371177</v>
      </c>
      <c r="O547" s="81">
        <v>55.015668840903622</v>
      </c>
      <c r="P547" s="81">
        <v>58.330657618846217</v>
      </c>
      <c r="Q547" s="81">
        <v>3.068590474306248</v>
      </c>
      <c r="R547" s="81">
        <v>0</v>
      </c>
      <c r="S547" s="81">
        <v>4.6797304851115777</v>
      </c>
      <c r="T547" s="82"/>
      <c r="U547" s="81">
        <v>7525895</v>
      </c>
      <c r="V547" s="81">
        <v>1887</v>
      </c>
      <c r="W547" s="81">
        <v>288</v>
      </c>
      <c r="X547" s="81">
        <v>21329</v>
      </c>
      <c r="Y547" s="81">
        <v>20400</v>
      </c>
      <c r="Z547" s="81">
        <v>27941</v>
      </c>
      <c r="AA547" s="81">
        <v>11447</v>
      </c>
      <c r="AB547" s="81">
        <v>50436</v>
      </c>
      <c r="AC547" s="81">
        <v>0</v>
      </c>
      <c r="AD547" s="81">
        <v>4.6797304851115777</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56.811</v>
      </c>
      <c r="BJ547" s="81">
        <v>0</v>
      </c>
      <c r="BK547" s="81">
        <v>18.846</v>
      </c>
      <c r="BL547" s="81">
        <v>0</v>
      </c>
      <c r="BM547" s="82"/>
      <c r="BN547" s="81">
        <v>0</v>
      </c>
      <c r="BO547" s="81">
        <v>0</v>
      </c>
      <c r="BP547" s="81">
        <v>5</v>
      </c>
      <c r="BQ547" s="81">
        <v>0</v>
      </c>
      <c r="BR547" s="81">
        <v>2</v>
      </c>
      <c r="BS547" s="81">
        <v>0</v>
      </c>
      <c r="BT547"/>
      <c r="BU547" s="80">
        <v>61.121000000000002</v>
      </c>
      <c r="BV547" s="80">
        <v>14.536</v>
      </c>
      <c r="BW547" s="80">
        <v>0</v>
      </c>
      <c r="BX547" s="80">
        <v>0</v>
      </c>
      <c r="BY547" s="80">
        <v>0</v>
      </c>
      <c r="BZ547" s="80">
        <v>0</v>
      </c>
      <c r="CA547" s="80">
        <v>0</v>
      </c>
      <c r="CB547" s="80">
        <v>0</v>
      </c>
      <c r="CC547" s="80">
        <v>0</v>
      </c>
    </row>
    <row r="548" spans="1:81">
      <c r="A548" s="80" t="s">
        <v>2276</v>
      </c>
      <c r="B548" s="80">
        <v>450</v>
      </c>
      <c r="C548" s="80">
        <v>8</v>
      </c>
      <c r="D548" s="80">
        <v>27</v>
      </c>
      <c r="E548" s="80">
        <v>2011</v>
      </c>
      <c r="F548" s="80" t="s">
        <v>87</v>
      </c>
      <c r="G548" s="80" t="s">
        <v>2268</v>
      </c>
      <c r="H548" s="80" t="s">
        <v>2269</v>
      </c>
      <c r="I548" s="177"/>
      <c r="J548" s="81">
        <v>83.866069989866062</v>
      </c>
      <c r="K548" s="81">
        <v>5.3814197011227254</v>
      </c>
      <c r="L548" s="81">
        <v>17.929085750036762</v>
      </c>
      <c r="M548" s="81">
        <v>126.79989885232507</v>
      </c>
      <c r="N548" s="81">
        <v>104.76732699631306</v>
      </c>
      <c r="O548" s="81">
        <v>54.701511742870096</v>
      </c>
      <c r="P548" s="81">
        <v>55.981899510574976</v>
      </c>
      <c r="Q548" s="81">
        <v>3.5145300538163378</v>
      </c>
      <c r="R548" s="81">
        <v>0</v>
      </c>
      <c r="S548" s="81">
        <v>7.2024372194036639</v>
      </c>
      <c r="T548" s="82"/>
      <c r="U548" s="81">
        <v>7847298</v>
      </c>
      <c r="V548" s="81">
        <v>1887</v>
      </c>
      <c r="W548" s="81">
        <v>288</v>
      </c>
      <c r="X548" s="81">
        <v>21329</v>
      </c>
      <c r="Y548" s="81">
        <v>20421</v>
      </c>
      <c r="Z548" s="81">
        <v>28385</v>
      </c>
      <c r="AA548" s="81">
        <v>11313</v>
      </c>
      <c r="AB548" s="81">
        <v>50080</v>
      </c>
      <c r="AC548" s="81">
        <v>0</v>
      </c>
      <c r="AD548" s="81">
        <v>7.2024372194036639</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63.466999999999999</v>
      </c>
      <c r="BJ548" s="81">
        <v>0</v>
      </c>
      <c r="BK548" s="81">
        <v>20.152999999999999</v>
      </c>
      <c r="BL548" s="81">
        <v>0</v>
      </c>
      <c r="BM548" s="82"/>
      <c r="BN548" s="81">
        <v>0</v>
      </c>
      <c r="BO548" s="81">
        <v>0</v>
      </c>
      <c r="BP548" s="81">
        <v>5</v>
      </c>
      <c r="BQ548" s="81">
        <v>0</v>
      </c>
      <c r="BR548" s="81">
        <v>2</v>
      </c>
      <c r="BS548" s="81">
        <v>0</v>
      </c>
      <c r="BT548"/>
      <c r="BU548" s="80">
        <v>68.099000000000004</v>
      </c>
      <c r="BV548" s="80">
        <v>15.521000000000001</v>
      </c>
      <c r="BW548" s="80">
        <v>0</v>
      </c>
      <c r="BX548" s="80">
        <v>0</v>
      </c>
      <c r="BY548" s="80">
        <v>0</v>
      </c>
      <c r="BZ548" s="80">
        <v>0</v>
      </c>
      <c r="CA548" s="80">
        <v>0</v>
      </c>
      <c r="CB548" s="80">
        <v>0</v>
      </c>
      <c r="CC548" s="80">
        <v>0</v>
      </c>
    </row>
    <row r="549" spans="1:81">
      <c r="A549" s="80" t="s">
        <v>2277</v>
      </c>
      <c r="B549" s="80">
        <v>451</v>
      </c>
      <c r="C549" s="80">
        <v>9</v>
      </c>
      <c r="D549" s="80">
        <v>27</v>
      </c>
      <c r="E549" s="80">
        <v>2012</v>
      </c>
      <c r="F549" s="80" t="s">
        <v>88</v>
      </c>
      <c r="G549" s="80" t="s">
        <v>2268</v>
      </c>
      <c r="H549" s="80" t="s">
        <v>2269</v>
      </c>
      <c r="I549" s="177"/>
      <c r="J549" s="81">
        <v>95.413479045624968</v>
      </c>
      <c r="K549" s="81">
        <v>5.0604698064237574</v>
      </c>
      <c r="L549" s="81">
        <v>17.380905111944397</v>
      </c>
      <c r="M549" s="81">
        <v>134.09076489341601</v>
      </c>
      <c r="N549" s="81">
        <v>109.21542206339062</v>
      </c>
      <c r="O549" s="81">
        <v>55.045399842726766</v>
      </c>
      <c r="P549" s="81">
        <v>55.424531742940864</v>
      </c>
      <c r="Q549" s="81">
        <v>3.8067108518618067</v>
      </c>
      <c r="R549" s="81">
        <v>0</v>
      </c>
      <c r="S549" s="81">
        <v>4.189925871190713</v>
      </c>
      <c r="T549" s="82"/>
      <c r="U549" s="81">
        <v>7781159</v>
      </c>
      <c r="V549" s="81">
        <v>1887</v>
      </c>
      <c r="W549" s="81">
        <v>288</v>
      </c>
      <c r="X549" s="81">
        <v>21329</v>
      </c>
      <c r="Y549" s="81">
        <v>20548</v>
      </c>
      <c r="Z549" s="81">
        <v>28790</v>
      </c>
      <c r="AA549" s="81">
        <v>11137</v>
      </c>
      <c r="AB549" s="81">
        <v>49926</v>
      </c>
      <c r="AC549" s="81">
        <v>0</v>
      </c>
      <c r="AD549" s="81">
        <v>4.189925871190713</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56.213999999999999</v>
      </c>
      <c r="BJ549" s="81">
        <v>0</v>
      </c>
      <c r="BK549" s="81">
        <v>14.958</v>
      </c>
      <c r="BL549" s="81">
        <v>0</v>
      </c>
      <c r="BM549" s="82"/>
      <c r="BN549" s="81">
        <v>0</v>
      </c>
      <c r="BO549" s="81">
        <v>0</v>
      </c>
      <c r="BP549" s="81">
        <v>5</v>
      </c>
      <c r="BQ549" s="81">
        <v>0</v>
      </c>
      <c r="BR549" s="81">
        <v>1</v>
      </c>
      <c r="BS549" s="81">
        <v>0</v>
      </c>
      <c r="BT549"/>
      <c r="BU549" s="80">
        <v>56.213999999999999</v>
      </c>
      <c r="BV549" s="80">
        <v>14.958</v>
      </c>
      <c r="BW549" s="80">
        <v>0</v>
      </c>
      <c r="BX549" s="80">
        <v>0</v>
      </c>
      <c r="BY549" s="80">
        <v>0</v>
      </c>
      <c r="BZ549" s="80">
        <v>0</v>
      </c>
      <c r="CA549" s="80">
        <v>0</v>
      </c>
      <c r="CB549" s="80">
        <v>0</v>
      </c>
      <c r="CC549" s="80">
        <v>0</v>
      </c>
    </row>
    <row r="550" spans="1:81">
      <c r="A550" s="80" t="s">
        <v>2278</v>
      </c>
      <c r="B550" s="80">
        <v>452</v>
      </c>
      <c r="C550" s="80">
        <v>10</v>
      </c>
      <c r="D550" s="80">
        <v>27</v>
      </c>
      <c r="E550" s="80">
        <v>2013</v>
      </c>
      <c r="F550" s="80" t="s">
        <v>89</v>
      </c>
      <c r="G550" s="80" t="s">
        <v>2268</v>
      </c>
      <c r="H550" s="80" t="s">
        <v>2269</v>
      </c>
      <c r="I550" s="177"/>
      <c r="J550" s="81">
        <v>101.09676536675873</v>
      </c>
      <c r="K550" s="81">
        <v>4.2113160638862759</v>
      </c>
      <c r="L550" s="81">
        <v>15.303849995738355</v>
      </c>
      <c r="M550" s="81">
        <v>129.72141926320253</v>
      </c>
      <c r="N550" s="81">
        <v>100.78474323599913</v>
      </c>
      <c r="O550" s="81">
        <v>53.792742280164937</v>
      </c>
      <c r="P550" s="81">
        <v>54.574348314917096</v>
      </c>
      <c r="Q550" s="81">
        <v>3.8468472471056514</v>
      </c>
      <c r="R550" s="81">
        <v>0</v>
      </c>
      <c r="S550" s="81">
        <v>5.8743771324600598</v>
      </c>
      <c r="T550" s="82"/>
      <c r="U550" s="81">
        <v>7868066</v>
      </c>
      <c r="V550" s="81">
        <v>1887</v>
      </c>
      <c r="W550" s="81">
        <v>288</v>
      </c>
      <c r="X550" s="81">
        <v>21329</v>
      </c>
      <c r="Y550" s="81">
        <v>20591</v>
      </c>
      <c r="Z550" s="81">
        <v>29391</v>
      </c>
      <c r="AA550" s="81">
        <v>10925</v>
      </c>
      <c r="AB550" s="81">
        <v>49729</v>
      </c>
      <c r="AC550" s="81">
        <v>0</v>
      </c>
      <c r="AD550" s="81">
        <v>5.8743771324600598</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65.450999999999993</v>
      </c>
      <c r="BJ550" s="81">
        <v>0</v>
      </c>
      <c r="BK550" s="81">
        <v>15.111000000000001</v>
      </c>
      <c r="BL550" s="81">
        <v>0</v>
      </c>
      <c r="BM550" s="82"/>
      <c r="BN550" s="81">
        <v>0</v>
      </c>
      <c r="BO550" s="81">
        <v>0</v>
      </c>
      <c r="BP550" s="81">
        <v>5</v>
      </c>
      <c r="BQ550" s="81">
        <v>0</v>
      </c>
      <c r="BR550" s="81">
        <v>1</v>
      </c>
      <c r="BS550" s="81">
        <v>0</v>
      </c>
      <c r="BT550"/>
      <c r="BU550" s="80">
        <v>65.450999999999993</v>
      </c>
      <c r="BV550" s="80">
        <v>15.111000000000001</v>
      </c>
      <c r="BW550" s="80">
        <v>0</v>
      </c>
      <c r="BX550" s="80">
        <v>0</v>
      </c>
      <c r="BY550" s="80">
        <v>0</v>
      </c>
      <c r="BZ550" s="80">
        <v>0</v>
      </c>
      <c r="CA550" s="80">
        <v>0</v>
      </c>
      <c r="CB550" s="80">
        <v>0</v>
      </c>
      <c r="CC550" s="80">
        <v>0</v>
      </c>
    </row>
    <row r="551" spans="1:81">
      <c r="A551" s="80" t="s">
        <v>2279</v>
      </c>
      <c r="B551" s="80">
        <v>453</v>
      </c>
      <c r="C551" s="80">
        <v>11</v>
      </c>
      <c r="D551" s="80">
        <v>27</v>
      </c>
      <c r="E551" s="80">
        <v>2014</v>
      </c>
      <c r="F551" s="80" t="s">
        <v>90</v>
      </c>
      <c r="G551" s="80" t="s">
        <v>2268</v>
      </c>
      <c r="H551" s="80" t="s">
        <v>2269</v>
      </c>
      <c r="I551" s="177"/>
      <c r="J551" s="81">
        <v>106.37978214903519</v>
      </c>
      <c r="K551" s="81">
        <v>4.6609299399074624</v>
      </c>
      <c r="L551" s="81">
        <v>14.505685651590706</v>
      </c>
      <c r="M551" s="81">
        <v>124.35147431864877</v>
      </c>
      <c r="N551" s="81">
        <v>111.79235739132223</v>
      </c>
      <c r="O551" s="81">
        <v>52.079414865610744</v>
      </c>
      <c r="P551" s="81">
        <v>54.707553782147414</v>
      </c>
      <c r="Q551" s="81">
        <v>3.6573288785489839</v>
      </c>
      <c r="R551" s="81">
        <v>0</v>
      </c>
      <c r="S551" s="81">
        <v>4.0058607581793151</v>
      </c>
      <c r="T551" s="82"/>
      <c r="U551" s="81">
        <v>8860308</v>
      </c>
      <c r="V551" s="81">
        <v>1837</v>
      </c>
      <c r="W551" s="81">
        <v>240</v>
      </c>
      <c r="X551" s="81">
        <v>21011</v>
      </c>
      <c r="Y551" s="81">
        <v>20590</v>
      </c>
      <c r="Z551" s="81">
        <v>29969</v>
      </c>
      <c r="AA551" s="81">
        <v>10895</v>
      </c>
      <c r="AB551" s="81">
        <v>49277</v>
      </c>
      <c r="AC551" s="81">
        <v>0</v>
      </c>
      <c r="AD551" s="81">
        <v>4.0058607581793151</v>
      </c>
      <c r="AE551" s="82"/>
      <c r="AF551" s="81">
        <v>103949262.02841865</v>
      </c>
      <c r="AG551" s="81">
        <v>3332886.0946771074</v>
      </c>
      <c r="AH551" s="81">
        <v>1967455.202742148</v>
      </c>
      <c r="AI551" s="81">
        <v>131568929.46673232</v>
      </c>
      <c r="AJ551" s="81">
        <v>127433833.6969358</v>
      </c>
      <c r="AK551" s="81">
        <v>0</v>
      </c>
      <c r="AL551" s="81">
        <v>0</v>
      </c>
      <c r="AM551" s="81">
        <v>6764995.7431960441</v>
      </c>
      <c r="AN551" s="81">
        <v>0</v>
      </c>
      <c r="AO551" s="81">
        <v>0</v>
      </c>
      <c r="AP551" s="82"/>
      <c r="AQ551" s="81">
        <v>675</v>
      </c>
      <c r="AR551" s="81">
        <v>81</v>
      </c>
      <c r="AS551" s="81">
        <v>0</v>
      </c>
      <c r="AT551" s="81">
        <v>1</v>
      </c>
      <c r="AU551" s="81">
        <v>0</v>
      </c>
      <c r="AV551" s="81">
        <v>0</v>
      </c>
      <c r="AW551" s="81" t="s">
        <v>564</v>
      </c>
      <c r="AX551" s="82"/>
      <c r="AY551" s="81">
        <v>3034.0720000000001</v>
      </c>
      <c r="AZ551" s="81">
        <v>2105.6999999999998</v>
      </c>
      <c r="BA551" s="81">
        <v>0</v>
      </c>
      <c r="BB551" s="81">
        <v>90</v>
      </c>
      <c r="BC551" s="81">
        <v>0</v>
      </c>
      <c r="BD551" s="81">
        <v>0</v>
      </c>
      <c r="BE551" s="81" t="s">
        <v>564</v>
      </c>
      <c r="BF551" s="82"/>
      <c r="BG551" s="81">
        <v>0</v>
      </c>
      <c r="BH551" s="81">
        <v>0</v>
      </c>
      <c r="BI551" s="81">
        <v>63.161000000000001</v>
      </c>
      <c r="BJ551" s="81">
        <v>0</v>
      </c>
      <c r="BK551" s="81">
        <v>19.346</v>
      </c>
      <c r="BL551" s="81">
        <v>0</v>
      </c>
      <c r="BM551" s="82"/>
      <c r="BN551" s="81">
        <v>0</v>
      </c>
      <c r="BO551" s="81">
        <v>0</v>
      </c>
      <c r="BP551" s="81">
        <v>5</v>
      </c>
      <c r="BQ551" s="81">
        <v>0</v>
      </c>
      <c r="BR551" s="81">
        <v>2</v>
      </c>
      <c r="BS551" s="81">
        <v>0</v>
      </c>
      <c r="BT551"/>
      <c r="BU551" s="80">
        <v>67.504999999999995</v>
      </c>
      <c r="BV551" s="80">
        <v>15.002000000000001</v>
      </c>
      <c r="BW551" s="80">
        <v>0</v>
      </c>
      <c r="BX551" s="80">
        <v>0</v>
      </c>
      <c r="BY551" s="80">
        <v>0</v>
      </c>
      <c r="BZ551" s="80">
        <v>0</v>
      </c>
      <c r="CA551" s="80">
        <v>0</v>
      </c>
      <c r="CB551" s="80">
        <v>0</v>
      </c>
      <c r="CC551" s="80">
        <v>0</v>
      </c>
    </row>
    <row r="552" spans="1:81">
      <c r="A552" s="80" t="s">
        <v>2280</v>
      </c>
      <c r="B552" s="80">
        <v>454</v>
      </c>
      <c r="C552" s="80">
        <v>12</v>
      </c>
      <c r="D552" s="80">
        <v>27</v>
      </c>
      <c r="E552" s="80">
        <v>2015</v>
      </c>
      <c r="F552" s="80" t="s">
        <v>91</v>
      </c>
      <c r="G552" s="80" t="s">
        <v>2268</v>
      </c>
      <c r="H552" s="80" t="s">
        <v>2269</v>
      </c>
      <c r="I552" s="177"/>
      <c r="J552" s="81">
        <v>111.12481367106757</v>
      </c>
      <c r="K552" s="81">
        <v>4.4654331654094097</v>
      </c>
      <c r="L552" s="81">
        <v>14.365047144132095</v>
      </c>
      <c r="M552" s="81">
        <v>118.7750134925798</v>
      </c>
      <c r="N552" s="81">
        <v>93.043286413445742</v>
      </c>
      <c r="O552" s="81">
        <v>51.183113733926405</v>
      </c>
      <c r="P552" s="81">
        <v>53.383718124426785</v>
      </c>
      <c r="Q552" s="81">
        <v>3.5521523013717569</v>
      </c>
      <c r="R552" s="81">
        <v>0</v>
      </c>
      <c r="S552" s="81">
        <v>13.05956976476144</v>
      </c>
      <c r="T552" s="82"/>
      <c r="U552" s="81">
        <v>9048388</v>
      </c>
      <c r="V552" s="81">
        <v>1837</v>
      </c>
      <c r="W552" s="81">
        <v>240</v>
      </c>
      <c r="X552" s="81">
        <v>21011</v>
      </c>
      <c r="Y552" s="81">
        <v>20624</v>
      </c>
      <c r="Z552" s="81">
        <v>29737</v>
      </c>
      <c r="AA552" s="81">
        <v>10623</v>
      </c>
      <c r="AB552" s="81">
        <v>48889</v>
      </c>
      <c r="AC552" s="81">
        <v>0</v>
      </c>
      <c r="AD552" s="81">
        <v>13.05956976476144</v>
      </c>
      <c r="AE552" s="82"/>
      <c r="AF552" s="81">
        <v>107555400.96557821</v>
      </c>
      <c r="AG552" s="81">
        <v>2966330.2441580412</v>
      </c>
      <c r="AH552" s="81">
        <v>1686909.5237059565</v>
      </c>
      <c r="AI552" s="81">
        <v>132758168.26038074</v>
      </c>
      <c r="AJ552" s="81">
        <v>108988609.64686963</v>
      </c>
      <c r="AK552" s="81">
        <v>0</v>
      </c>
      <c r="AL552" s="81">
        <v>0</v>
      </c>
      <c r="AM552" s="81">
        <v>6700032.3683582675</v>
      </c>
      <c r="AN552" s="81">
        <v>0</v>
      </c>
      <c r="AO552" s="81">
        <v>0</v>
      </c>
      <c r="AP552" s="82"/>
      <c r="AQ552" s="81">
        <v>718</v>
      </c>
      <c r="AR552" s="81">
        <v>104</v>
      </c>
      <c r="AS552" s="81">
        <v>0</v>
      </c>
      <c r="AT552" s="81">
        <v>1</v>
      </c>
      <c r="AU552" s="81">
        <v>0</v>
      </c>
      <c r="AV552" s="81">
        <v>0</v>
      </c>
      <c r="AW552" s="81" t="s">
        <v>564</v>
      </c>
      <c r="AX552" s="82"/>
      <c r="AY552" s="81">
        <v>3240.0640000000003</v>
      </c>
      <c r="AZ552" s="81">
        <v>3064.1</v>
      </c>
      <c r="BA552" s="81">
        <v>0</v>
      </c>
      <c r="BB552" s="81">
        <v>90</v>
      </c>
      <c r="BC552" s="81">
        <v>0</v>
      </c>
      <c r="BD552" s="81">
        <v>0</v>
      </c>
      <c r="BE552" s="81" t="s">
        <v>564</v>
      </c>
      <c r="BF552" s="82"/>
      <c r="BG552" s="81">
        <v>0</v>
      </c>
      <c r="BH552" s="81">
        <v>0</v>
      </c>
      <c r="BI552" s="81">
        <v>59.558999999999997</v>
      </c>
      <c r="BJ552" s="81">
        <v>0</v>
      </c>
      <c r="BK552" s="81">
        <v>19.728999999999999</v>
      </c>
      <c r="BL552" s="81">
        <v>0</v>
      </c>
      <c r="BM552" s="82"/>
      <c r="BN552" s="81">
        <v>0</v>
      </c>
      <c r="BO552" s="81">
        <v>0</v>
      </c>
      <c r="BP552" s="81">
        <v>5</v>
      </c>
      <c r="BQ552" s="81">
        <v>0</v>
      </c>
      <c r="BR552" s="81">
        <v>2</v>
      </c>
      <c r="BS552" s="81">
        <v>0</v>
      </c>
      <c r="BT552"/>
      <c r="BU552" s="80">
        <v>63.881</v>
      </c>
      <c r="BV552" s="80">
        <v>15.407</v>
      </c>
      <c r="BW552" s="80">
        <v>0</v>
      </c>
      <c r="BX552" s="80">
        <v>0</v>
      </c>
      <c r="BY552" s="80">
        <v>0</v>
      </c>
      <c r="BZ552" s="80">
        <v>0</v>
      </c>
      <c r="CA552" s="80">
        <v>0</v>
      </c>
      <c r="CB552" s="80">
        <v>0</v>
      </c>
      <c r="CC552" s="80">
        <v>0</v>
      </c>
    </row>
    <row r="553" spans="1:81">
      <c r="A553" s="80" t="s">
        <v>2281</v>
      </c>
      <c r="B553" s="80">
        <v>455</v>
      </c>
      <c r="C553" s="80">
        <v>13</v>
      </c>
      <c r="D553" s="80">
        <v>27</v>
      </c>
      <c r="E553" s="80">
        <v>2016</v>
      </c>
      <c r="F553" s="80" t="s">
        <v>92</v>
      </c>
      <c r="G553" s="80" t="s">
        <v>2268</v>
      </c>
      <c r="H553" s="80" t="s">
        <v>2269</v>
      </c>
      <c r="I553" s="177"/>
      <c r="J553" s="81">
        <v>101.91457441191514</v>
      </c>
      <c r="K553" s="81">
        <v>4.4274281784839111</v>
      </c>
      <c r="L553" s="81">
        <v>15.098781920262605</v>
      </c>
      <c r="M553" s="81">
        <v>119.79050622114755</v>
      </c>
      <c r="N553" s="81">
        <v>88.920046174991057</v>
      </c>
      <c r="O553" s="81">
        <v>50.47145885598929</v>
      </c>
      <c r="P553" s="81">
        <v>52.250695678888967</v>
      </c>
      <c r="Q553" s="81">
        <v>3.4143522263321358</v>
      </c>
      <c r="R553" s="81">
        <v>0</v>
      </c>
      <c r="S553" s="81">
        <v>9.719244442449563</v>
      </c>
      <c r="T553" s="82"/>
      <c r="U553" s="81">
        <v>9642861</v>
      </c>
      <c r="V553" s="81">
        <v>1837</v>
      </c>
      <c r="W553" s="81">
        <v>240</v>
      </c>
      <c r="X553" s="81">
        <v>21011</v>
      </c>
      <c r="Y553" s="81">
        <v>20654</v>
      </c>
      <c r="Z553" s="81">
        <v>29684</v>
      </c>
      <c r="AA553" s="81">
        <v>10754</v>
      </c>
      <c r="AB553" s="81">
        <v>48340</v>
      </c>
      <c r="AC553" s="81">
        <v>0</v>
      </c>
      <c r="AD553" s="81">
        <v>9.719244442449563</v>
      </c>
      <c r="AE553" s="82"/>
      <c r="AF553" s="81">
        <v>101821624.0954611</v>
      </c>
      <c r="AG553" s="81">
        <v>2830270.6838789731</v>
      </c>
      <c r="AH553" s="81">
        <v>1301270.5618698499</v>
      </c>
      <c r="AI553" s="81">
        <v>139968935.26353499</v>
      </c>
      <c r="AJ553" s="81">
        <v>99395740.034236774</v>
      </c>
      <c r="AK553" s="81">
        <v>0</v>
      </c>
      <c r="AL553" s="81">
        <v>0</v>
      </c>
      <c r="AM553" s="81">
        <v>6629941.0364176407</v>
      </c>
      <c r="AN553" s="81">
        <v>0</v>
      </c>
      <c r="AO553" s="81">
        <v>0</v>
      </c>
      <c r="AP553" s="82"/>
      <c r="AQ553" s="81">
        <v>768</v>
      </c>
      <c r="AR553" s="81">
        <v>132</v>
      </c>
      <c r="AS553" s="81">
        <v>0</v>
      </c>
      <c r="AT553" s="81">
        <v>1</v>
      </c>
      <c r="AU553" s="81">
        <v>0</v>
      </c>
      <c r="AV553" s="81">
        <v>0</v>
      </c>
      <c r="AW553" s="81" t="s">
        <v>564</v>
      </c>
      <c r="AX553" s="82"/>
      <c r="AY553" s="81">
        <v>3494.7640000000001</v>
      </c>
      <c r="AZ553" s="81">
        <v>10237</v>
      </c>
      <c r="BA553" s="81">
        <v>0</v>
      </c>
      <c r="BB553" s="81">
        <v>90</v>
      </c>
      <c r="BC553" s="81">
        <v>0</v>
      </c>
      <c r="BD553" s="81">
        <v>0</v>
      </c>
      <c r="BE553" s="81" t="s">
        <v>564</v>
      </c>
      <c r="BF553" s="82"/>
      <c r="BG553" s="81">
        <v>0</v>
      </c>
      <c r="BH553" s="81">
        <v>0</v>
      </c>
      <c r="BI553" s="81">
        <v>60.213999999999999</v>
      </c>
      <c r="BJ553" s="81">
        <v>0</v>
      </c>
      <c r="BK553" s="81">
        <v>20.315000000000001</v>
      </c>
      <c r="BL553" s="81">
        <v>0</v>
      </c>
      <c r="BM553" s="82"/>
      <c r="BN553" s="81">
        <v>0</v>
      </c>
      <c r="BO553" s="81">
        <v>0</v>
      </c>
      <c r="BP553" s="81">
        <v>5</v>
      </c>
      <c r="BQ553" s="81">
        <v>0</v>
      </c>
      <c r="BR553" s="81">
        <v>2</v>
      </c>
      <c r="BS553" s="81">
        <v>0</v>
      </c>
      <c r="BT553"/>
      <c r="BU553" s="80">
        <v>64.843999999999994</v>
      </c>
      <c r="BV553" s="80">
        <v>15.685</v>
      </c>
      <c r="BW553" s="80">
        <v>0</v>
      </c>
      <c r="BX553" s="80">
        <v>0</v>
      </c>
      <c r="BY553" s="80">
        <v>0</v>
      </c>
      <c r="BZ553" s="80">
        <v>0</v>
      </c>
      <c r="CA553" s="80">
        <v>0</v>
      </c>
      <c r="CB553" s="80">
        <v>0</v>
      </c>
      <c r="CC553" s="80">
        <v>0</v>
      </c>
    </row>
    <row r="554" spans="1:81">
      <c r="A554" s="80" t="s">
        <v>2282</v>
      </c>
      <c r="B554" s="80">
        <v>456</v>
      </c>
      <c r="C554" s="80">
        <v>14</v>
      </c>
      <c r="D554" s="80">
        <v>27</v>
      </c>
      <c r="E554" s="80">
        <v>2017</v>
      </c>
      <c r="F554" s="80" t="s">
        <v>71</v>
      </c>
      <c r="G554" s="80" t="s">
        <v>2268</v>
      </c>
      <c r="H554" s="80" t="s">
        <v>2269</v>
      </c>
      <c r="I554" s="177"/>
      <c r="J554" s="81">
        <v>92.328397135294722</v>
      </c>
      <c r="K554" s="81">
        <v>4.4274035922198784</v>
      </c>
      <c r="L554" s="81">
        <v>14.963702089498454</v>
      </c>
      <c r="M554" s="81">
        <v>104.05388381002898</v>
      </c>
      <c r="N554" s="81">
        <v>100.48204835761163</v>
      </c>
      <c r="O554" s="81">
        <v>49.728167163628299</v>
      </c>
      <c r="P554" s="81">
        <v>51.914878236146755</v>
      </c>
      <c r="Q554" s="81">
        <v>3.2616979641195503</v>
      </c>
      <c r="R554" s="81">
        <v>0</v>
      </c>
      <c r="S554" s="81">
        <v>3.5115904703112797</v>
      </c>
      <c r="T554" s="82"/>
      <c r="U554" s="81">
        <v>10119532</v>
      </c>
      <c r="V554" s="81">
        <v>1837</v>
      </c>
      <c r="W554" s="81">
        <v>240</v>
      </c>
      <c r="X554" s="81">
        <v>21011</v>
      </c>
      <c r="Y554" s="81">
        <v>20566</v>
      </c>
      <c r="Z554" s="81">
        <v>29732</v>
      </c>
      <c r="AA554" s="81">
        <v>10753</v>
      </c>
      <c r="AB554" s="81">
        <v>47755</v>
      </c>
      <c r="AC554" s="81">
        <v>0</v>
      </c>
      <c r="AD554" s="81">
        <v>3.5115904703112801</v>
      </c>
      <c r="AE554" s="82"/>
      <c r="AF554" s="81">
        <v>96235180.852690309</v>
      </c>
      <c r="AG554" s="81">
        <v>2840480.3870601999</v>
      </c>
      <c r="AH554" s="81">
        <v>1865649.8232539911</v>
      </c>
      <c r="AI554" s="81">
        <v>127080823.4818998</v>
      </c>
      <c r="AJ554" s="81">
        <v>120929175.08495981</v>
      </c>
      <c r="AK554" s="81">
        <v>0</v>
      </c>
      <c r="AL554" s="81">
        <v>0</v>
      </c>
      <c r="AM554" s="81">
        <v>6559955.4582876163</v>
      </c>
      <c r="AN554" s="81">
        <v>0</v>
      </c>
      <c r="AO554" s="81">
        <v>0</v>
      </c>
      <c r="AP554" s="82"/>
      <c r="AQ554" s="81">
        <v>811</v>
      </c>
      <c r="AR554" s="81">
        <v>162</v>
      </c>
      <c r="AS554" s="81">
        <v>0</v>
      </c>
      <c r="AT554" s="81">
        <v>1</v>
      </c>
      <c r="AU554" s="81">
        <v>0</v>
      </c>
      <c r="AV554" s="81">
        <v>0</v>
      </c>
      <c r="AW554" s="81" t="s">
        <v>564</v>
      </c>
      <c r="AX554" s="82"/>
      <c r="AY554" s="81">
        <v>3729.654</v>
      </c>
      <c r="AZ554" s="81">
        <v>11420</v>
      </c>
      <c r="BA554" s="81">
        <v>0</v>
      </c>
      <c r="BB554" s="81">
        <v>90</v>
      </c>
      <c r="BC554" s="81">
        <v>0</v>
      </c>
      <c r="BD554" s="81">
        <v>0</v>
      </c>
      <c r="BE554" s="81" t="s">
        <v>564</v>
      </c>
      <c r="BF554" s="82"/>
      <c r="BG554" s="81">
        <v>0</v>
      </c>
      <c r="BH554" s="81">
        <v>0</v>
      </c>
      <c r="BI554" s="81">
        <v>58.954000000000001</v>
      </c>
      <c r="BJ554" s="81">
        <v>0</v>
      </c>
      <c r="BK554" s="81">
        <v>20.122999999999998</v>
      </c>
      <c r="BL554" s="81">
        <v>0</v>
      </c>
      <c r="BM554" s="82"/>
      <c r="BN554" s="81">
        <v>0</v>
      </c>
      <c r="BO554" s="81">
        <v>0</v>
      </c>
      <c r="BP554" s="81">
        <v>5</v>
      </c>
      <c r="BQ554" s="81">
        <v>0</v>
      </c>
      <c r="BR554" s="81">
        <v>2</v>
      </c>
      <c r="BS554" s="81">
        <v>0</v>
      </c>
      <c r="BT554"/>
      <c r="BU554" s="80">
        <v>63.627000000000002</v>
      </c>
      <c r="BV554" s="80">
        <v>15.45</v>
      </c>
      <c r="BW554" s="80">
        <v>0</v>
      </c>
      <c r="BX554" s="80">
        <v>0</v>
      </c>
      <c r="BY554" s="80">
        <v>0</v>
      </c>
      <c r="BZ554" s="80">
        <v>0</v>
      </c>
      <c r="CA554" s="80">
        <v>0</v>
      </c>
      <c r="CB554" s="80">
        <v>0</v>
      </c>
      <c r="CC554" s="80">
        <v>0</v>
      </c>
    </row>
    <row r="555" spans="1:81">
      <c r="A555" s="80" t="s">
        <v>2283</v>
      </c>
      <c r="B555" s="80">
        <v>457</v>
      </c>
      <c r="C555" s="80">
        <v>15</v>
      </c>
      <c r="D555" s="80">
        <v>27</v>
      </c>
      <c r="E555" s="80">
        <v>2018</v>
      </c>
      <c r="F555" s="80" t="s">
        <v>93</v>
      </c>
      <c r="G555" s="80" t="s">
        <v>2268</v>
      </c>
      <c r="H555" s="80" t="s">
        <v>2269</v>
      </c>
      <c r="I555" s="177"/>
      <c r="J555" s="81">
        <v>87.432925063796148</v>
      </c>
      <c r="K555" s="81">
        <v>4.0175619448682376</v>
      </c>
      <c r="L555" s="81">
        <v>13.576299379655321</v>
      </c>
      <c r="M555" s="81">
        <v>96.22213069274892</v>
      </c>
      <c r="N555" s="81">
        <v>84.892469130877544</v>
      </c>
      <c r="O555" s="81">
        <v>48.875939605746019</v>
      </c>
      <c r="P555" s="81">
        <v>50.81973911045305</v>
      </c>
      <c r="Q555" s="81">
        <v>2.9951280830847637</v>
      </c>
      <c r="R555" s="81">
        <v>0</v>
      </c>
      <c r="S555" s="81">
        <v>4.8016608654344761</v>
      </c>
      <c r="T555" s="82"/>
      <c r="U555" s="81">
        <v>9876056</v>
      </c>
      <c r="V555" s="81">
        <v>1837</v>
      </c>
      <c r="W555" s="81">
        <v>240</v>
      </c>
      <c r="X555" s="81">
        <v>21011</v>
      </c>
      <c r="Y555" s="81">
        <v>20624</v>
      </c>
      <c r="Z555" s="81">
        <v>29782</v>
      </c>
      <c r="AA555" s="81">
        <v>10632</v>
      </c>
      <c r="AB555" s="81">
        <v>47257</v>
      </c>
      <c r="AC555" s="81">
        <v>0</v>
      </c>
      <c r="AD555" s="81">
        <v>4.8016608654344761</v>
      </c>
      <c r="AE555" s="82"/>
      <c r="AF555" s="81">
        <v>101013104.996341</v>
      </c>
      <c r="AG555" s="81">
        <v>2502065.3902041782</v>
      </c>
      <c r="AH555" s="81">
        <v>1739939.4373960809</v>
      </c>
      <c r="AI555" s="81">
        <v>121505531.13927279</v>
      </c>
      <c r="AJ555" s="81">
        <v>108730550.20739479</v>
      </c>
      <c r="AK555" s="81">
        <v>0</v>
      </c>
      <c r="AL555" s="81">
        <v>0</v>
      </c>
      <c r="AM555" s="81">
        <v>6504978.5389003903</v>
      </c>
      <c r="AN555" s="81">
        <v>0</v>
      </c>
      <c r="AO555" s="81">
        <v>0</v>
      </c>
      <c r="AP555" s="82"/>
      <c r="AQ555" s="81">
        <v>857</v>
      </c>
      <c r="AR555" s="81">
        <v>180</v>
      </c>
      <c r="AS555" s="81">
        <v>0</v>
      </c>
      <c r="AT555" s="81">
        <v>1</v>
      </c>
      <c r="AU555" s="81">
        <v>0</v>
      </c>
      <c r="AV555" s="81">
        <v>0</v>
      </c>
      <c r="AW555" s="81" t="s">
        <v>564</v>
      </c>
      <c r="AX555" s="82"/>
      <c r="AY555" s="81">
        <v>3977.0320000000002</v>
      </c>
      <c r="AZ555" s="81">
        <v>11978</v>
      </c>
      <c r="BA555" s="81">
        <v>0</v>
      </c>
      <c r="BB555" s="81">
        <v>90</v>
      </c>
      <c r="BC555" s="81">
        <v>0</v>
      </c>
      <c r="BD555" s="81">
        <v>0</v>
      </c>
      <c r="BE555" s="81" t="s">
        <v>564</v>
      </c>
      <c r="BF555" s="82"/>
      <c r="BG555" s="81">
        <v>0</v>
      </c>
      <c r="BH555" s="81">
        <v>0</v>
      </c>
      <c r="BI555" s="81">
        <v>60.058</v>
      </c>
      <c r="BJ555" s="81">
        <v>0</v>
      </c>
      <c r="BK555" s="81">
        <v>17.360999999999997</v>
      </c>
      <c r="BL555" s="81">
        <v>0</v>
      </c>
      <c r="BM555" s="82"/>
      <c r="BN555" s="81">
        <v>0</v>
      </c>
      <c r="BO555" s="81">
        <v>0</v>
      </c>
      <c r="BP555" s="81">
        <v>6</v>
      </c>
      <c r="BQ555" s="81">
        <v>0</v>
      </c>
      <c r="BR555" s="81">
        <v>2</v>
      </c>
      <c r="BS555" s="81">
        <v>0</v>
      </c>
      <c r="BT555"/>
      <c r="BU555" s="80">
        <v>64.504000000000005</v>
      </c>
      <c r="BV555" s="80">
        <v>12.914999999999999</v>
      </c>
      <c r="BW555" s="80">
        <v>0</v>
      </c>
      <c r="BX555" s="80">
        <v>0</v>
      </c>
      <c r="BY555" s="80">
        <v>0</v>
      </c>
      <c r="BZ555" s="80">
        <v>0</v>
      </c>
      <c r="CA555" s="80">
        <v>0</v>
      </c>
      <c r="CB555" s="80">
        <v>0</v>
      </c>
      <c r="CC555" s="80">
        <v>0</v>
      </c>
    </row>
    <row r="556" spans="1:81">
      <c r="A556" s="80" t="s">
        <v>2284</v>
      </c>
      <c r="B556" s="80">
        <v>458</v>
      </c>
      <c r="C556" s="80">
        <v>16</v>
      </c>
      <c r="D556" s="80">
        <v>27</v>
      </c>
      <c r="E556" s="80">
        <v>2019</v>
      </c>
      <c r="F556" s="80" t="s">
        <v>73</v>
      </c>
      <c r="G556" s="80" t="s">
        <v>2268</v>
      </c>
      <c r="H556" s="80" t="s">
        <v>2269</v>
      </c>
      <c r="I556" s="177"/>
      <c r="J556" s="81">
        <v>79.101405858207627</v>
      </c>
      <c r="K556" s="81">
        <v>3.6268670686865541</v>
      </c>
      <c r="L556" s="81">
        <v>13.622363629433227</v>
      </c>
      <c r="M556" s="81">
        <v>98.024628626287878</v>
      </c>
      <c r="N556" s="81">
        <v>74.527544324331259</v>
      </c>
      <c r="O556" s="81">
        <v>47.590637357917544</v>
      </c>
      <c r="P556" s="81">
        <v>49.310304669742052</v>
      </c>
      <c r="Q556" s="81">
        <v>2.8837134617885147</v>
      </c>
      <c r="R556" s="81">
        <v>0</v>
      </c>
      <c r="S556" s="81">
        <v>5.5569924120975198</v>
      </c>
      <c r="T556" s="82"/>
      <c r="U556" s="81">
        <v>9704302</v>
      </c>
      <c r="V556" s="81">
        <v>1837</v>
      </c>
      <c r="W556" s="81">
        <v>240</v>
      </c>
      <c r="X556" s="81">
        <v>21011</v>
      </c>
      <c r="Y556" s="81">
        <v>20675</v>
      </c>
      <c r="Z556" s="81">
        <v>29795</v>
      </c>
      <c r="AA556" s="81">
        <v>10239</v>
      </c>
      <c r="AB556" s="81">
        <v>46731</v>
      </c>
      <c r="AC556" s="81">
        <v>0</v>
      </c>
      <c r="AD556" s="81">
        <v>5.5569924120975198</v>
      </c>
      <c r="AE556" s="82"/>
      <c r="AF556" s="81">
        <v>99287349.506503746</v>
      </c>
      <c r="AG556" s="81">
        <v>2431546.9077408891</v>
      </c>
      <c r="AH556" s="81">
        <v>1893328.9571679891</v>
      </c>
      <c r="AI556" s="81">
        <v>136578691.2621364</v>
      </c>
      <c r="AJ556" s="81">
        <v>108788896.87222269</v>
      </c>
      <c r="AK556" s="81">
        <v>0</v>
      </c>
      <c r="AL556" s="81">
        <v>0</v>
      </c>
      <c r="AM556" s="81">
        <v>6364410.4092203481</v>
      </c>
      <c r="AN556" s="81">
        <v>0</v>
      </c>
      <c r="AO556" s="81">
        <v>0</v>
      </c>
      <c r="AP556" s="82"/>
      <c r="AQ556" s="81">
        <v>900</v>
      </c>
      <c r="AR556" s="81">
        <v>197</v>
      </c>
      <c r="AS556" s="81">
        <v>0</v>
      </c>
      <c r="AT556" s="81">
        <v>1</v>
      </c>
      <c r="AU556" s="81">
        <v>0</v>
      </c>
      <c r="AV556" s="81">
        <v>0</v>
      </c>
      <c r="AW556" s="81" t="s">
        <v>564</v>
      </c>
      <c r="AX556" s="82"/>
      <c r="AY556" s="81">
        <v>4190.8450000000012</v>
      </c>
      <c r="AZ556" s="81">
        <v>12934.1</v>
      </c>
      <c r="BA556" s="81">
        <v>0</v>
      </c>
      <c r="BB556" s="81">
        <v>90</v>
      </c>
      <c r="BC556" s="81">
        <v>0</v>
      </c>
      <c r="BD556" s="81">
        <v>0</v>
      </c>
      <c r="BE556" s="81" t="s">
        <v>564</v>
      </c>
      <c r="BF556" s="82"/>
      <c r="BG556" s="81">
        <v>0</v>
      </c>
      <c r="BH556" s="81">
        <v>0</v>
      </c>
      <c r="BI556" s="81">
        <v>55.48</v>
      </c>
      <c r="BJ556" s="81">
        <v>0</v>
      </c>
      <c r="BK556" s="81">
        <v>20.174999999999997</v>
      </c>
      <c r="BL556" s="81">
        <v>0</v>
      </c>
      <c r="BM556" s="82"/>
      <c r="BN556" s="81">
        <v>0</v>
      </c>
      <c r="BO556" s="81">
        <v>0</v>
      </c>
      <c r="BP556" s="81">
        <v>7</v>
      </c>
      <c r="BQ556" s="81">
        <v>0</v>
      </c>
      <c r="BR556" s="81">
        <v>2</v>
      </c>
      <c r="BS556" s="81">
        <v>0</v>
      </c>
      <c r="BT556"/>
      <c r="BU556" s="80">
        <v>59.518999999999998</v>
      </c>
      <c r="BV556" s="80">
        <v>16.135999999999999</v>
      </c>
      <c r="BW556" s="80">
        <v>0</v>
      </c>
      <c r="BX556" s="80">
        <v>0</v>
      </c>
      <c r="BY556" s="80">
        <v>0</v>
      </c>
      <c r="BZ556" s="80">
        <v>0</v>
      </c>
      <c r="CA556" s="80">
        <v>0</v>
      </c>
      <c r="CB556" s="80">
        <v>0</v>
      </c>
      <c r="CC556" s="80">
        <v>0</v>
      </c>
    </row>
    <row r="557" spans="1:81">
      <c r="A557" s="80" t="s">
        <v>2285</v>
      </c>
      <c r="B557" s="80">
        <v>459</v>
      </c>
      <c r="C557" s="80">
        <v>17</v>
      </c>
      <c r="D557" s="80">
        <v>27</v>
      </c>
      <c r="E557" s="80">
        <v>2020</v>
      </c>
      <c r="F557" s="80" t="s">
        <v>218</v>
      </c>
      <c r="G557" s="80" t="s">
        <v>2268</v>
      </c>
      <c r="H557" s="80" t="s">
        <v>2269</v>
      </c>
      <c r="I557" s="177"/>
      <c r="J557" s="81">
        <v>76.689049356786001</v>
      </c>
      <c r="K557" s="81">
        <v>4.0018967192655968</v>
      </c>
      <c r="L557" s="81">
        <v>24.357502181577857</v>
      </c>
      <c r="M557" s="81">
        <v>74.769683255535455</v>
      </c>
      <c r="N557" s="81">
        <v>66.056689894519607</v>
      </c>
      <c r="O557" s="81">
        <v>41.518404369994329</v>
      </c>
      <c r="P557" s="81">
        <v>46.072299167315123</v>
      </c>
      <c r="Q557" s="81">
        <v>2.7273414770194209</v>
      </c>
      <c r="R557" s="81">
        <v>0</v>
      </c>
      <c r="S557" s="81">
        <v>8.7062350799877368</v>
      </c>
      <c r="T557" s="82"/>
      <c r="U557" s="81">
        <v>8708612</v>
      </c>
      <c r="V557" s="81">
        <v>1840</v>
      </c>
      <c r="W557" s="81">
        <v>383</v>
      </c>
      <c r="X557" s="81">
        <v>20130</v>
      </c>
      <c r="Y557" s="81">
        <v>20710</v>
      </c>
      <c r="Z557" s="81">
        <v>29668</v>
      </c>
      <c r="AA557" s="81">
        <v>10394</v>
      </c>
      <c r="AB557" s="81">
        <v>46255</v>
      </c>
      <c r="AC557" s="81">
        <v>0</v>
      </c>
      <c r="AD557" s="81">
        <v>8.7062350799877368</v>
      </c>
      <c r="AE557" s="82"/>
      <c r="AF557" s="81">
        <v>87773071.698708847</v>
      </c>
      <c r="AG557" s="81">
        <v>2563638.8661663337</v>
      </c>
      <c r="AH557" s="81">
        <v>3466149.5185386916</v>
      </c>
      <c r="AI557" s="81">
        <v>109026812.935037</v>
      </c>
      <c r="AJ557" s="81">
        <v>96825882.477949351</v>
      </c>
      <c r="AK557" s="81"/>
      <c r="AL557" s="81"/>
      <c r="AM557" s="81">
        <v>6036791.4037685143</v>
      </c>
      <c r="AN557" s="81"/>
      <c r="AO557" s="81"/>
      <c r="AP557" s="82"/>
      <c r="AQ557" s="81">
        <v>944</v>
      </c>
      <c r="AR557" s="81">
        <v>220</v>
      </c>
      <c r="AS557" s="81">
        <v>0</v>
      </c>
      <c r="AT557" s="81">
        <v>1</v>
      </c>
      <c r="AU557" s="81">
        <v>0</v>
      </c>
      <c r="AV557" s="81">
        <v>0</v>
      </c>
      <c r="AW557" s="81">
        <v>0</v>
      </c>
      <c r="AX557" s="82"/>
      <c r="AY557" s="81">
        <v>4402.5250000000005</v>
      </c>
      <c r="AZ557" s="81">
        <v>46490.100000000013</v>
      </c>
      <c r="BA557" s="81">
        <v>0</v>
      </c>
      <c r="BB557" s="81">
        <v>90</v>
      </c>
      <c r="BC557" s="81">
        <v>0</v>
      </c>
      <c r="BD557" s="81">
        <v>0</v>
      </c>
      <c r="BE557" s="81">
        <v>0</v>
      </c>
      <c r="BF557" s="82"/>
      <c r="BG557" s="81">
        <v>0</v>
      </c>
      <c r="BH557" s="81">
        <v>0</v>
      </c>
      <c r="BI557" s="81">
        <v>44.265999999999998</v>
      </c>
      <c r="BJ557" s="81">
        <v>0</v>
      </c>
      <c r="BK557" s="81">
        <v>24.763999999999999</v>
      </c>
      <c r="BL557" s="81">
        <v>0</v>
      </c>
      <c r="BM557" s="82"/>
      <c r="BN557" s="81">
        <v>0</v>
      </c>
      <c r="BO557" s="81">
        <v>0</v>
      </c>
      <c r="BP557" s="81">
        <v>7</v>
      </c>
      <c r="BQ557" s="81">
        <v>0</v>
      </c>
      <c r="BR557" s="81">
        <v>2</v>
      </c>
      <c r="BS557" s="81">
        <v>0</v>
      </c>
      <c r="BT557"/>
      <c r="BU557" s="80">
        <v>47.914000000000001</v>
      </c>
      <c r="BV557" s="80">
        <v>21.116</v>
      </c>
      <c r="BW557" s="80">
        <v>0</v>
      </c>
      <c r="BX557" s="80">
        <v>0</v>
      </c>
      <c r="BY557" s="80">
        <v>0</v>
      </c>
      <c r="BZ557" s="80">
        <v>0</v>
      </c>
      <c r="CA557" s="80">
        <v>0</v>
      </c>
      <c r="CB557" s="80">
        <v>0</v>
      </c>
      <c r="CC557" s="80">
        <v>0</v>
      </c>
    </row>
    <row r="558" spans="1:81">
      <c r="A558" s="80" t="s">
        <v>2286</v>
      </c>
      <c r="B558" s="80">
        <v>459</v>
      </c>
      <c r="C558" s="80">
        <v>18</v>
      </c>
      <c r="D558" s="80">
        <v>27</v>
      </c>
      <c r="E558" s="80">
        <v>2021</v>
      </c>
      <c r="F558" s="80" t="s">
        <v>75</v>
      </c>
      <c r="G558" s="174" t="s">
        <v>2268</v>
      </c>
      <c r="H558" s="80" t="s">
        <v>2269</v>
      </c>
      <c r="I558" s="177"/>
      <c r="J558" s="81">
        <v>79.536622017860566</v>
      </c>
      <c r="K558" s="81">
        <v>4.2356700733461352</v>
      </c>
      <c r="L558" s="81">
        <v>19.369894093638411</v>
      </c>
      <c r="M558" s="81">
        <v>90.795006050950988</v>
      </c>
      <c r="N558" s="81">
        <v>71.320035463842331</v>
      </c>
      <c r="O558" s="81">
        <v>39.954496137389526</v>
      </c>
      <c r="P558" s="81">
        <v>47.23012825531238</v>
      </c>
      <c r="Q558" s="81">
        <v>2.7194359872575307</v>
      </c>
      <c r="R558" s="81">
        <v>0</v>
      </c>
      <c r="S558" s="81">
        <v>7.819306778055096</v>
      </c>
      <c r="T558" s="82"/>
      <c r="U558" s="81">
        <v>10227536</v>
      </c>
      <c r="V558" s="81">
        <v>1840</v>
      </c>
      <c r="W558" s="81">
        <v>383</v>
      </c>
      <c r="X558" s="81">
        <v>20130</v>
      </c>
      <c r="Y558" s="81">
        <v>20628</v>
      </c>
      <c r="Z558" s="81">
        <v>29398</v>
      </c>
      <c r="AA558" s="81">
        <v>10391</v>
      </c>
      <c r="AB558" s="81">
        <v>45574</v>
      </c>
      <c r="AC558" s="81">
        <v>0</v>
      </c>
      <c r="AD558" s="81">
        <v>7.819306778055096</v>
      </c>
      <c r="AE558" s="82"/>
      <c r="AF558" s="81">
        <v>89263257.007222697</v>
      </c>
      <c r="AG558" s="81">
        <v>2710868.0681266868</v>
      </c>
      <c r="AH558" s="81">
        <v>3070884.7160838689</v>
      </c>
      <c r="AI558" s="81">
        <v>133859798.68489584</v>
      </c>
      <c r="AJ558" s="81">
        <v>100480454.82396385</v>
      </c>
      <c r="AK558" s="81">
        <v>0</v>
      </c>
      <c r="AL558" s="81">
        <v>0</v>
      </c>
      <c r="AM558" s="81">
        <v>5982220.4229528103</v>
      </c>
      <c r="AN558" s="81">
        <v>0</v>
      </c>
      <c r="AO558" s="81">
        <v>0</v>
      </c>
      <c r="AP558" s="82"/>
      <c r="AQ558" s="81">
        <v>989</v>
      </c>
      <c r="AR558" s="81">
        <v>223</v>
      </c>
      <c r="AS558" s="81">
        <v>0</v>
      </c>
      <c r="AT558" s="81">
        <v>1</v>
      </c>
      <c r="AU558" s="81">
        <v>0</v>
      </c>
      <c r="AV558" s="81">
        <v>0</v>
      </c>
      <c r="AW558" s="81"/>
      <c r="AX558" s="82"/>
      <c r="AY558" s="81">
        <v>4619.9399999999996</v>
      </c>
      <c r="AZ558" s="81">
        <v>46638.600000000013</v>
      </c>
      <c r="BA558" s="81">
        <v>0</v>
      </c>
      <c r="BB558" s="81">
        <v>90</v>
      </c>
      <c r="BC558" s="81">
        <v>0</v>
      </c>
      <c r="BD558" s="81">
        <v>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2287</v>
      </c>
      <c r="B559" s="80">
        <v>459</v>
      </c>
      <c r="C559" s="80">
        <v>19</v>
      </c>
      <c r="D559" s="80">
        <v>27</v>
      </c>
      <c r="E559" s="80">
        <v>2022</v>
      </c>
      <c r="F559" s="80" t="s">
        <v>568</v>
      </c>
      <c r="G559" s="174" t="s">
        <v>2268</v>
      </c>
      <c r="H559" s="80" t="s">
        <v>2269</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1062</v>
      </c>
      <c r="AR559" s="81">
        <v>224</v>
      </c>
      <c r="AS559" s="81">
        <v>0</v>
      </c>
      <c r="AT559" s="81">
        <v>1</v>
      </c>
      <c r="AU559" s="81">
        <v>0</v>
      </c>
      <c r="AV559" s="81">
        <v>0</v>
      </c>
      <c r="AW559" s="81"/>
      <c r="AX559" s="82"/>
      <c r="AY559" s="81">
        <v>5004.7500000000009</v>
      </c>
      <c r="AZ559" s="81">
        <v>46688.100000000013</v>
      </c>
      <c r="BA559" s="81">
        <v>0</v>
      </c>
      <c r="BB559" s="81">
        <v>90</v>
      </c>
      <c r="BC559" s="81">
        <v>0</v>
      </c>
      <c r="BD559" s="81">
        <v>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2363</v>
      </c>
      <c r="B560" s="80">
        <v>511</v>
      </c>
      <c r="C560" s="80">
        <v>1</v>
      </c>
      <c r="D560" s="80">
        <v>31</v>
      </c>
      <c r="E560" s="80">
        <v>1990</v>
      </c>
      <c r="F560" s="80" t="s">
        <v>562</v>
      </c>
      <c r="G560" s="80" t="s">
        <v>2364</v>
      </c>
      <c r="H560" s="80" t="s">
        <v>2365</v>
      </c>
      <c r="I560" s="177"/>
      <c r="J560" s="81">
        <v>920.69317296544614</v>
      </c>
      <c r="K560" s="81">
        <v>133.06323767023414</v>
      </c>
      <c r="L560" s="81">
        <v>86.314692205632497</v>
      </c>
      <c r="M560" s="81">
        <v>677.26764978273638</v>
      </c>
      <c r="N560" s="81">
        <v>896.77634898165968</v>
      </c>
      <c r="O560" s="81">
        <v>750.80773218610079</v>
      </c>
      <c r="P560" s="81">
        <v>896.51175709268375</v>
      </c>
      <c r="Q560" s="81">
        <v>52.533524994667623</v>
      </c>
      <c r="R560" s="81">
        <v>0</v>
      </c>
      <c r="S560" s="81">
        <v>45.43827000000001</v>
      </c>
      <c r="T560" s="82"/>
      <c r="U560" s="81">
        <v>238938017</v>
      </c>
      <c r="V560" s="81">
        <v>39139</v>
      </c>
      <c r="W560" s="81">
        <v>1166</v>
      </c>
      <c r="X560" s="81">
        <v>248665</v>
      </c>
      <c r="Y560" s="81">
        <v>263553</v>
      </c>
      <c r="Z560" s="81">
        <v>308816</v>
      </c>
      <c r="AA560" s="81">
        <v>217683</v>
      </c>
      <c r="AB560" s="81">
        <v>852966</v>
      </c>
      <c r="AC560" s="81">
        <v>0</v>
      </c>
      <c r="AD560" s="81">
        <v>45.438269999999996</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2366</v>
      </c>
      <c r="B561" s="80">
        <v>512</v>
      </c>
      <c r="C561" s="80">
        <v>2</v>
      </c>
      <c r="D561" s="80">
        <v>31</v>
      </c>
      <c r="E561" s="80">
        <v>2005</v>
      </c>
      <c r="F561" s="80" t="s">
        <v>565</v>
      </c>
      <c r="G561" s="80" t="s">
        <v>2364</v>
      </c>
      <c r="H561" s="80" t="s">
        <v>2365</v>
      </c>
      <c r="I561" s="177"/>
      <c r="J561" s="81">
        <v>1071.5589416853486</v>
      </c>
      <c r="K561" s="81">
        <v>83.884828250936408</v>
      </c>
      <c r="L561" s="81">
        <v>104.75158405352632</v>
      </c>
      <c r="M561" s="81">
        <v>1124.233220614826</v>
      </c>
      <c r="N561" s="81">
        <v>1211.7666676412884</v>
      </c>
      <c r="O561" s="81">
        <v>1095.618048855127</v>
      </c>
      <c r="P561" s="81">
        <v>959.92157704865269</v>
      </c>
      <c r="Q561" s="81">
        <v>51.80019238133562</v>
      </c>
      <c r="R561" s="81">
        <v>0</v>
      </c>
      <c r="S561" s="81">
        <v>107.59752263928002</v>
      </c>
      <c r="T561" s="82"/>
      <c r="U561" s="81">
        <v>244603331</v>
      </c>
      <c r="V561" s="81">
        <v>34585</v>
      </c>
      <c r="W561" s="81">
        <v>1420</v>
      </c>
      <c r="X561" s="81">
        <v>226389</v>
      </c>
      <c r="Y561" s="81">
        <v>325265</v>
      </c>
      <c r="Z561" s="81">
        <v>521477</v>
      </c>
      <c r="AA561" s="81">
        <v>190890</v>
      </c>
      <c r="AB561" s="81">
        <v>879239</v>
      </c>
      <c r="AC561" s="81">
        <v>0</v>
      </c>
      <c r="AD561" s="81">
        <v>107.59752263928003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2367</v>
      </c>
      <c r="B562" s="80">
        <v>513</v>
      </c>
      <c r="C562" s="80">
        <v>3</v>
      </c>
      <c r="D562" s="80">
        <v>31</v>
      </c>
      <c r="E562" s="80">
        <v>2006</v>
      </c>
      <c r="F562" s="80" t="s">
        <v>566</v>
      </c>
      <c r="G562" s="80" t="s">
        <v>2364</v>
      </c>
      <c r="H562" s="80" t="s">
        <v>2365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2368</v>
      </c>
      <c r="B563" s="80">
        <v>514</v>
      </c>
      <c r="C563" s="80">
        <v>4</v>
      </c>
      <c r="D563" s="80">
        <v>31</v>
      </c>
      <c r="E563" s="80">
        <v>2007</v>
      </c>
      <c r="F563" s="80" t="s">
        <v>567</v>
      </c>
      <c r="G563" s="80" t="s">
        <v>2364</v>
      </c>
      <c r="H563" s="80" t="s">
        <v>2365</v>
      </c>
      <c r="I563" s="177"/>
      <c r="J563" s="81">
        <v>1364.5656516094405</v>
      </c>
      <c r="K563" s="81">
        <v>86.693156855350153</v>
      </c>
      <c r="L563" s="81">
        <v>109.64303867385375</v>
      </c>
      <c r="M563" s="81">
        <v>1128.7621988379276</v>
      </c>
      <c r="N563" s="81">
        <v>1283.7076402743305</v>
      </c>
      <c r="O563" s="81">
        <v>1058.4826799700656</v>
      </c>
      <c r="P563" s="81">
        <v>945.98449277574741</v>
      </c>
      <c r="Q563" s="81">
        <v>54.210045658296352</v>
      </c>
      <c r="R563" s="81">
        <v>0</v>
      </c>
      <c r="S563" s="81">
        <v>109.15021387911003</v>
      </c>
      <c r="T563" s="82"/>
      <c r="U563" s="81">
        <v>275016337</v>
      </c>
      <c r="V563" s="81">
        <v>31066</v>
      </c>
      <c r="W563" s="81">
        <v>1650</v>
      </c>
      <c r="X563" s="81">
        <v>276513</v>
      </c>
      <c r="Y563" s="81">
        <v>330911</v>
      </c>
      <c r="Z563" s="81">
        <v>523728</v>
      </c>
      <c r="AA563" s="81">
        <v>185251</v>
      </c>
      <c r="AB563" s="81">
        <v>871481</v>
      </c>
      <c r="AC563" s="81">
        <v>0</v>
      </c>
      <c r="AD563" s="81">
        <v>109.15021387911003</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2369</v>
      </c>
      <c r="B564" s="80">
        <v>515</v>
      </c>
      <c r="C564" s="80">
        <v>5</v>
      </c>
      <c r="D564" s="80">
        <v>31</v>
      </c>
      <c r="E564" s="80">
        <v>2008</v>
      </c>
      <c r="F564" s="80" t="s">
        <v>84</v>
      </c>
      <c r="G564" s="80" t="s">
        <v>2364</v>
      </c>
      <c r="H564" s="80" t="s">
        <v>2365</v>
      </c>
      <c r="I564" s="177"/>
      <c r="J564" s="81">
        <v>1198.7203054595946</v>
      </c>
      <c r="K564" s="81">
        <v>66.364317244705703</v>
      </c>
      <c r="L564" s="81">
        <v>97.09668490499692</v>
      </c>
      <c r="M564" s="81">
        <v>1358.6156937468099</v>
      </c>
      <c r="N564" s="81">
        <v>1246.3605705581137</v>
      </c>
      <c r="O564" s="81">
        <v>1028.4197942985818</v>
      </c>
      <c r="P564" s="81">
        <v>919.02554398700772</v>
      </c>
      <c r="Q564" s="81">
        <v>53.06689229367624</v>
      </c>
      <c r="R564" s="81">
        <v>0</v>
      </c>
      <c r="S564" s="81">
        <v>101.53272206021001</v>
      </c>
      <c r="T564" s="82"/>
      <c r="U564" s="81">
        <v>265678653</v>
      </c>
      <c r="V564" s="81">
        <v>31066</v>
      </c>
      <c r="W564" s="81">
        <v>1650</v>
      </c>
      <c r="X564" s="81">
        <v>276513</v>
      </c>
      <c r="Y564" s="81">
        <v>333259</v>
      </c>
      <c r="Z564" s="81">
        <v>526713</v>
      </c>
      <c r="AA564" s="81">
        <v>180177</v>
      </c>
      <c r="AB564" s="81">
        <v>867122</v>
      </c>
      <c r="AC564" s="81">
        <v>0</v>
      </c>
      <c r="AD564" s="81">
        <v>101.53272206020999</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2370</v>
      </c>
      <c r="B565" s="80">
        <v>516</v>
      </c>
      <c r="C565" s="80">
        <v>6</v>
      </c>
      <c r="D565" s="80">
        <v>31</v>
      </c>
      <c r="E565" s="80">
        <v>2009</v>
      </c>
      <c r="F565" s="80" t="s">
        <v>85</v>
      </c>
      <c r="G565" s="80" t="s">
        <v>2364</v>
      </c>
      <c r="H565" s="80" t="s">
        <v>2365</v>
      </c>
      <c r="I565" s="177"/>
      <c r="J565" s="81">
        <v>1145.1090620521513</v>
      </c>
      <c r="K565" s="81">
        <v>65.115200943028569</v>
      </c>
      <c r="L565" s="81">
        <v>112.13817127219014</v>
      </c>
      <c r="M565" s="81">
        <v>1416.2541882880685</v>
      </c>
      <c r="N565" s="81">
        <v>1130.781011119067</v>
      </c>
      <c r="O565" s="81">
        <v>1047.9968420039427</v>
      </c>
      <c r="P565" s="81">
        <v>878.46789220930771</v>
      </c>
      <c r="Q565" s="81">
        <v>50.381902681999215</v>
      </c>
      <c r="R565" s="81">
        <v>0</v>
      </c>
      <c r="S565" s="81">
        <v>112.16263563122001</v>
      </c>
      <c r="T565" s="82"/>
      <c r="U565" s="81">
        <v>189896053</v>
      </c>
      <c r="V565" s="81">
        <v>30276</v>
      </c>
      <c r="W565" s="81">
        <v>3256</v>
      </c>
      <c r="X565" s="81">
        <v>299744</v>
      </c>
      <c r="Y565" s="81">
        <v>335689</v>
      </c>
      <c r="Z565" s="81">
        <v>529788</v>
      </c>
      <c r="AA565" s="81">
        <v>176809</v>
      </c>
      <c r="AB565" s="81">
        <v>864210</v>
      </c>
      <c r="AC565" s="81">
        <v>0</v>
      </c>
      <c r="AD565" s="81">
        <v>112.16263563122</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0</v>
      </c>
      <c r="BI565" s="81">
        <v>636.76107100000002</v>
      </c>
      <c r="BJ565" s="81">
        <v>0</v>
      </c>
      <c r="BK565" s="81">
        <v>139.38500000000002</v>
      </c>
      <c r="BL565" s="81">
        <v>0</v>
      </c>
      <c r="BM565" s="82"/>
      <c r="BN565" s="81">
        <v>0</v>
      </c>
      <c r="BO565" s="81">
        <v>0</v>
      </c>
      <c r="BP565" s="81">
        <v>70</v>
      </c>
      <c r="BQ565" s="81">
        <v>0</v>
      </c>
      <c r="BR565" s="81">
        <v>23</v>
      </c>
      <c r="BS565" s="81">
        <v>0</v>
      </c>
      <c r="BT565"/>
      <c r="BU565" s="80"/>
      <c r="BV565" s="80"/>
      <c r="BW565" s="80"/>
      <c r="BX565" s="80"/>
      <c r="BY565" s="80"/>
      <c r="BZ565" s="80"/>
      <c r="CA565" s="80"/>
      <c r="CB565" s="80"/>
      <c r="CC565" s="80"/>
    </row>
    <row r="566" spans="1:81">
      <c r="A566" s="80" t="s">
        <v>2371</v>
      </c>
      <c r="B566" s="80">
        <v>517</v>
      </c>
      <c r="C566" s="80">
        <v>7</v>
      </c>
      <c r="D566" s="80">
        <v>31</v>
      </c>
      <c r="E566" s="80">
        <v>2010</v>
      </c>
      <c r="F566" s="80" t="s">
        <v>86</v>
      </c>
      <c r="G566" s="80" t="s">
        <v>2364</v>
      </c>
      <c r="H566" s="80" t="s">
        <v>2365</v>
      </c>
      <c r="I566" s="177"/>
      <c r="J566" s="81">
        <v>1183.6701173472909</v>
      </c>
      <c r="K566" s="81">
        <v>68.327830371884758</v>
      </c>
      <c r="L566" s="81">
        <v>105.62911764570863</v>
      </c>
      <c r="M566" s="81">
        <v>1466.50829026272</v>
      </c>
      <c r="N566" s="81">
        <v>1108.4555644088884</v>
      </c>
      <c r="O566" s="81">
        <v>1052.2305367946349</v>
      </c>
      <c r="P566" s="81">
        <v>888.83040241831839</v>
      </c>
      <c r="Q566" s="81">
        <v>52.357505551164067</v>
      </c>
      <c r="R566" s="81">
        <v>0</v>
      </c>
      <c r="S566" s="81">
        <v>109.89269664915402</v>
      </c>
      <c r="T566" s="82"/>
      <c r="U566" s="81">
        <v>232059908</v>
      </c>
      <c r="V566" s="81">
        <v>30276</v>
      </c>
      <c r="W566" s="81">
        <v>3256</v>
      </c>
      <c r="X566" s="81">
        <v>299744</v>
      </c>
      <c r="Y566" s="81">
        <v>338154</v>
      </c>
      <c r="Z566" s="81">
        <v>534400</v>
      </c>
      <c r="AA566" s="81">
        <v>174427</v>
      </c>
      <c r="AB566" s="81">
        <v>860559</v>
      </c>
      <c r="AC566" s="81">
        <v>0</v>
      </c>
      <c r="AD566" s="81">
        <v>109.89269664915399</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0</v>
      </c>
      <c r="BI566" s="81">
        <v>780.53899999999999</v>
      </c>
      <c r="BJ566" s="81">
        <v>0</v>
      </c>
      <c r="BK566" s="81">
        <v>135.74400000000003</v>
      </c>
      <c r="BL566" s="81">
        <v>0</v>
      </c>
      <c r="BM566" s="82"/>
      <c r="BN566" s="81">
        <v>0</v>
      </c>
      <c r="BO566" s="81">
        <v>0</v>
      </c>
      <c r="BP566" s="81">
        <v>79</v>
      </c>
      <c r="BQ566" s="81">
        <v>0</v>
      </c>
      <c r="BR566" s="81">
        <v>30</v>
      </c>
      <c r="BS566" s="81">
        <v>0</v>
      </c>
      <c r="BT566"/>
      <c r="BU566" s="80">
        <v>900.28300000000002</v>
      </c>
      <c r="BV566" s="80">
        <v>0</v>
      </c>
      <c r="BW566" s="80">
        <v>0</v>
      </c>
      <c r="BX566" s="80">
        <v>0</v>
      </c>
      <c r="BY566" s="80">
        <v>0</v>
      </c>
      <c r="BZ566" s="80">
        <v>0</v>
      </c>
      <c r="CA566" s="80">
        <v>9</v>
      </c>
      <c r="CB566" s="80">
        <v>7</v>
      </c>
      <c r="CC566" s="80">
        <v>0</v>
      </c>
    </row>
    <row r="567" spans="1:81">
      <c r="A567" s="80" t="s">
        <v>2372</v>
      </c>
      <c r="B567" s="80">
        <v>518</v>
      </c>
      <c r="C567" s="80">
        <v>8</v>
      </c>
      <c r="D567" s="80">
        <v>31</v>
      </c>
      <c r="E567" s="80">
        <v>2011</v>
      </c>
      <c r="F567" s="80" t="s">
        <v>87</v>
      </c>
      <c r="G567" s="80" t="s">
        <v>2364</v>
      </c>
      <c r="H567" s="80" t="s">
        <v>2365</v>
      </c>
      <c r="I567" s="177"/>
      <c r="J567" s="81">
        <v>1043.3101126743957</v>
      </c>
      <c r="K567" s="81">
        <v>78.889328521250931</v>
      </c>
      <c r="L567" s="81">
        <v>110.73802532660122</v>
      </c>
      <c r="M567" s="81">
        <v>1669.0893020416534</v>
      </c>
      <c r="N567" s="81">
        <v>1289.6574535036793</v>
      </c>
      <c r="O567" s="81">
        <v>1040.6777123067111</v>
      </c>
      <c r="P567" s="81">
        <v>853.91572026375297</v>
      </c>
      <c r="Q567" s="81">
        <v>60.054813007849752</v>
      </c>
      <c r="R567" s="81">
        <v>0</v>
      </c>
      <c r="S567" s="81">
        <v>111.07080554541599</v>
      </c>
      <c r="T567" s="82"/>
      <c r="U567" s="81">
        <v>221542124</v>
      </c>
      <c r="V567" s="81">
        <v>30276</v>
      </c>
      <c r="W567" s="81">
        <v>3256</v>
      </c>
      <c r="X567" s="81">
        <v>299744</v>
      </c>
      <c r="Y567" s="81">
        <v>339911</v>
      </c>
      <c r="Z567" s="81">
        <v>540015</v>
      </c>
      <c r="AA567" s="81">
        <v>172562</v>
      </c>
      <c r="AB567" s="81">
        <v>855746</v>
      </c>
      <c r="AC567" s="81">
        <v>0</v>
      </c>
      <c r="AD567" s="81">
        <v>111.07080554541599</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6.5640000000000001</v>
      </c>
      <c r="BI567" s="81">
        <v>680.04899999999998</v>
      </c>
      <c r="BJ567" s="81">
        <v>0</v>
      </c>
      <c r="BK567" s="81">
        <v>112.738</v>
      </c>
      <c r="BL567" s="81">
        <v>0</v>
      </c>
      <c r="BM567" s="82"/>
      <c r="BN567" s="81">
        <v>0</v>
      </c>
      <c r="BO567" s="81">
        <v>1</v>
      </c>
      <c r="BP567" s="81">
        <v>73</v>
      </c>
      <c r="BQ567" s="81">
        <v>0</v>
      </c>
      <c r="BR567" s="81">
        <v>27</v>
      </c>
      <c r="BS567" s="81">
        <v>0</v>
      </c>
      <c r="BT567"/>
      <c r="BU567" s="80">
        <v>784.14599999999996</v>
      </c>
      <c r="BV567" s="80">
        <v>0</v>
      </c>
      <c r="BW567" s="80">
        <v>0</v>
      </c>
      <c r="BX567" s="80">
        <v>0</v>
      </c>
      <c r="BY567" s="80">
        <v>0</v>
      </c>
      <c r="BZ567" s="80">
        <v>0</v>
      </c>
      <c r="CA567" s="80">
        <v>9.2050000000000001</v>
      </c>
      <c r="CB567" s="80">
        <v>6</v>
      </c>
      <c r="CC567" s="80">
        <v>0</v>
      </c>
    </row>
    <row r="568" spans="1:81">
      <c r="A568" s="80" t="s">
        <v>2373</v>
      </c>
      <c r="B568" s="80">
        <v>519</v>
      </c>
      <c r="C568" s="80">
        <v>9</v>
      </c>
      <c r="D568" s="80">
        <v>31</v>
      </c>
      <c r="E568" s="80">
        <v>2012</v>
      </c>
      <c r="F568" s="80" t="s">
        <v>88</v>
      </c>
      <c r="G568" s="80" t="s">
        <v>2364</v>
      </c>
      <c r="H568" s="80" t="s">
        <v>2365</v>
      </c>
      <c r="I568" s="177"/>
      <c r="J568" s="81">
        <v>1205.0033005506384</v>
      </c>
      <c r="K568" s="81">
        <v>75.527832648945264</v>
      </c>
      <c r="L568" s="81">
        <v>109.11494111595489</v>
      </c>
      <c r="M568" s="81">
        <v>1642.305363807402</v>
      </c>
      <c r="N568" s="81">
        <v>1509.3398532968397</v>
      </c>
      <c r="O568" s="81">
        <v>1046.671357141488</v>
      </c>
      <c r="P568" s="81">
        <v>851.06540782576519</v>
      </c>
      <c r="Q568" s="81">
        <v>65.871133657971754</v>
      </c>
      <c r="R568" s="81">
        <v>0</v>
      </c>
      <c r="S568" s="81">
        <v>109.54529388303216</v>
      </c>
      <c r="T568" s="82"/>
      <c r="U568" s="81">
        <v>201373875</v>
      </c>
      <c r="V568" s="81">
        <v>30276</v>
      </c>
      <c r="W568" s="81">
        <v>3256</v>
      </c>
      <c r="X568" s="81">
        <v>299744</v>
      </c>
      <c r="Y568" s="81">
        <v>348271</v>
      </c>
      <c r="Z568" s="81">
        <v>547433</v>
      </c>
      <c r="AA568" s="81">
        <v>171013</v>
      </c>
      <c r="AB568" s="81">
        <v>863917</v>
      </c>
      <c r="AC568" s="81">
        <v>0</v>
      </c>
      <c r="AD568" s="81">
        <v>109.54529388303216</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6.5060000000000002</v>
      </c>
      <c r="BI568" s="81">
        <v>836.56500000000005</v>
      </c>
      <c r="BJ568" s="81">
        <v>0</v>
      </c>
      <c r="BK568" s="81">
        <v>116.434</v>
      </c>
      <c r="BL568" s="81">
        <v>0</v>
      </c>
      <c r="BM568" s="82"/>
      <c r="BN568" s="81">
        <v>0</v>
      </c>
      <c r="BO568" s="81">
        <v>1</v>
      </c>
      <c r="BP568" s="81">
        <v>83</v>
      </c>
      <c r="BQ568" s="81">
        <v>0</v>
      </c>
      <c r="BR568" s="81">
        <v>27</v>
      </c>
      <c r="BS568" s="81">
        <v>0</v>
      </c>
      <c r="BT568"/>
      <c r="BU568" s="80">
        <v>949.68100000000004</v>
      </c>
      <c r="BV568" s="80">
        <v>0</v>
      </c>
      <c r="BW568" s="80">
        <v>0</v>
      </c>
      <c r="BX568" s="80">
        <v>0</v>
      </c>
      <c r="BY568" s="80">
        <v>0</v>
      </c>
      <c r="BZ568" s="80">
        <v>0</v>
      </c>
      <c r="CA568" s="80">
        <v>3.47</v>
      </c>
      <c r="CB568" s="80">
        <v>6.3540000000000001</v>
      </c>
      <c r="CC568" s="80">
        <v>0</v>
      </c>
    </row>
    <row r="569" spans="1:81">
      <c r="A569" s="80" t="s">
        <v>2374</v>
      </c>
      <c r="B569" s="80">
        <v>520</v>
      </c>
      <c r="C569" s="80">
        <v>10</v>
      </c>
      <c r="D569" s="80">
        <v>31</v>
      </c>
      <c r="E569" s="80">
        <v>2013</v>
      </c>
      <c r="F569" s="80" t="s">
        <v>89</v>
      </c>
      <c r="G569" s="80" t="s">
        <v>2364</v>
      </c>
      <c r="H569" s="80" t="s">
        <v>2365</v>
      </c>
      <c r="I569" s="177"/>
      <c r="J569" s="81">
        <v>1374.8831594721607</v>
      </c>
      <c r="K569" s="81">
        <v>73.957020746364066</v>
      </c>
      <c r="L569" s="81">
        <v>89.564872049638851</v>
      </c>
      <c r="M569" s="81">
        <v>1698.2038630090767</v>
      </c>
      <c r="N569" s="81">
        <v>1389.3571213436421</v>
      </c>
      <c r="O569" s="81">
        <v>1016.3151327961115</v>
      </c>
      <c r="P569" s="81">
        <v>850.42070533895799</v>
      </c>
      <c r="Q569" s="81">
        <v>66.651275730759437</v>
      </c>
      <c r="R569" s="81">
        <v>0</v>
      </c>
      <c r="S569" s="81">
        <v>109.66532671703</v>
      </c>
      <c r="T569" s="82"/>
      <c r="U569" s="81">
        <v>198471732</v>
      </c>
      <c r="V569" s="81">
        <v>30276</v>
      </c>
      <c r="W569" s="81">
        <v>3256</v>
      </c>
      <c r="X569" s="81">
        <v>299744</v>
      </c>
      <c r="Y569" s="81">
        <v>350033</v>
      </c>
      <c r="Z569" s="81">
        <v>555289</v>
      </c>
      <c r="AA569" s="81">
        <v>170242</v>
      </c>
      <c r="AB569" s="81">
        <v>861615</v>
      </c>
      <c r="AC569" s="81">
        <v>0</v>
      </c>
      <c r="AD569" s="81">
        <v>109.66532671703</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5.9509999999999996</v>
      </c>
      <c r="BI569" s="81">
        <v>851.53</v>
      </c>
      <c r="BJ569" s="81">
        <v>0</v>
      </c>
      <c r="BK569" s="81">
        <v>140.05699999999999</v>
      </c>
      <c r="BL569" s="81">
        <v>0</v>
      </c>
      <c r="BM569" s="82"/>
      <c r="BN569" s="81">
        <v>0</v>
      </c>
      <c r="BO569" s="81">
        <v>1</v>
      </c>
      <c r="BP569" s="81">
        <v>78</v>
      </c>
      <c r="BQ569" s="81">
        <v>0</v>
      </c>
      <c r="BR569" s="81">
        <v>27</v>
      </c>
      <c r="BS569" s="81">
        <v>0</v>
      </c>
      <c r="BT569"/>
      <c r="BU569" s="80">
        <v>985.78</v>
      </c>
      <c r="BV569" s="80">
        <v>0</v>
      </c>
      <c r="BW569" s="80">
        <v>0</v>
      </c>
      <c r="BX569" s="80">
        <v>0</v>
      </c>
      <c r="BY569" s="80">
        <v>0</v>
      </c>
      <c r="BZ569" s="80">
        <v>0</v>
      </c>
      <c r="CA569" s="80">
        <v>4.3609999999999998</v>
      </c>
      <c r="CB569" s="80">
        <v>7.3970000000000002</v>
      </c>
      <c r="CC569" s="80">
        <v>0</v>
      </c>
    </row>
    <row r="570" spans="1:81">
      <c r="A570" s="80" t="s">
        <v>2375</v>
      </c>
      <c r="B570" s="80">
        <v>521</v>
      </c>
      <c r="C570" s="80">
        <v>11</v>
      </c>
      <c r="D570" s="80">
        <v>31</v>
      </c>
      <c r="E570" s="80">
        <v>2014</v>
      </c>
      <c r="F570" s="80" t="s">
        <v>90</v>
      </c>
      <c r="G570" s="80" t="s">
        <v>2364</v>
      </c>
      <c r="H570" s="80" t="s">
        <v>2365</v>
      </c>
      <c r="I570" s="177"/>
      <c r="J570" s="81">
        <v>1190.5019942698646</v>
      </c>
      <c r="K570" s="81">
        <v>70.734528351091001</v>
      </c>
      <c r="L570" s="81">
        <v>89.281189753800959</v>
      </c>
      <c r="M570" s="81">
        <v>1593.5437752880534</v>
      </c>
      <c r="N570" s="81">
        <v>1187.2105461404685</v>
      </c>
      <c r="O570" s="81">
        <v>973.98532767352197</v>
      </c>
      <c r="P570" s="81">
        <v>852.32310041135406</v>
      </c>
      <c r="Q570" s="81">
        <v>63.495183762331564</v>
      </c>
      <c r="R570" s="81">
        <v>0</v>
      </c>
      <c r="S570" s="81">
        <v>124.560195871326</v>
      </c>
      <c r="T570" s="82"/>
      <c r="U570" s="81">
        <v>213270685</v>
      </c>
      <c r="V570" s="81">
        <v>26700</v>
      </c>
      <c r="W570" s="81">
        <v>3119</v>
      </c>
      <c r="X570" s="81">
        <v>292292</v>
      </c>
      <c r="Y570" s="81">
        <v>351845</v>
      </c>
      <c r="Z570" s="81">
        <v>560478</v>
      </c>
      <c r="AA570" s="81">
        <v>169740</v>
      </c>
      <c r="AB570" s="81">
        <v>855502</v>
      </c>
      <c r="AC570" s="81">
        <v>0</v>
      </c>
      <c r="AD570" s="81">
        <v>124.56019587132602</v>
      </c>
      <c r="AE570" s="82"/>
      <c r="AF570" s="81">
        <v>1696034040.1955504</v>
      </c>
      <c r="AG570" s="81">
        <v>57375991.952799335</v>
      </c>
      <c r="AH570" s="81">
        <v>23342760.520742834</v>
      </c>
      <c r="AI570" s="81">
        <v>1970560441.8002279</v>
      </c>
      <c r="AJ570" s="81">
        <v>1575918884.8562193</v>
      </c>
      <c r="AK570" s="81">
        <v>0</v>
      </c>
      <c r="AL570" s="81">
        <v>0</v>
      </c>
      <c r="AM570" s="81">
        <v>117447640.64970888</v>
      </c>
      <c r="AN570" s="81">
        <v>0</v>
      </c>
      <c r="AO570" s="81">
        <v>0</v>
      </c>
      <c r="AP570" s="82"/>
      <c r="AQ570" s="81">
        <v>21283</v>
      </c>
      <c r="AR570" s="81">
        <v>4875</v>
      </c>
      <c r="AS570" s="81">
        <v>0</v>
      </c>
      <c r="AT570" s="81">
        <v>12</v>
      </c>
      <c r="AU570" s="81">
        <v>0</v>
      </c>
      <c r="AV570" s="81">
        <v>2</v>
      </c>
      <c r="AW570" s="81" t="s">
        <v>564</v>
      </c>
      <c r="AX570" s="82"/>
      <c r="AY570" s="81">
        <v>91711.200000000012</v>
      </c>
      <c r="AZ570" s="81">
        <v>218162.39999999997</v>
      </c>
      <c r="BA570" s="81">
        <v>0</v>
      </c>
      <c r="BB570" s="81">
        <v>1670.3</v>
      </c>
      <c r="BC570" s="81">
        <v>0</v>
      </c>
      <c r="BD570" s="81">
        <v>848</v>
      </c>
      <c r="BE570" s="81" t="s">
        <v>564</v>
      </c>
      <c r="BF570" s="82"/>
      <c r="BG570" s="81">
        <v>0</v>
      </c>
      <c r="BH570" s="81">
        <v>6.234</v>
      </c>
      <c r="BI570" s="81">
        <v>797.72</v>
      </c>
      <c r="BJ570" s="81">
        <v>0</v>
      </c>
      <c r="BK570" s="81">
        <v>158.56700000000001</v>
      </c>
      <c r="BL570" s="81">
        <v>0</v>
      </c>
      <c r="BM570" s="82"/>
      <c r="BN570" s="81">
        <v>0</v>
      </c>
      <c r="BO570" s="81">
        <v>1</v>
      </c>
      <c r="BP570" s="81">
        <v>76</v>
      </c>
      <c r="BQ570" s="81">
        <v>0</v>
      </c>
      <c r="BR570" s="81">
        <v>28</v>
      </c>
      <c r="BS570" s="81">
        <v>0</v>
      </c>
      <c r="BT570"/>
      <c r="BU570" s="80">
        <v>951.14200000000005</v>
      </c>
      <c r="BV570" s="80">
        <v>0</v>
      </c>
      <c r="BW570" s="80">
        <v>0</v>
      </c>
      <c r="BX570" s="80">
        <v>0</v>
      </c>
      <c r="BY570" s="80">
        <v>5.4039999999999999</v>
      </c>
      <c r="BZ570" s="80">
        <v>0</v>
      </c>
      <c r="CA570" s="80">
        <v>0</v>
      </c>
      <c r="CB570" s="80">
        <v>5.9749999999999996</v>
      </c>
      <c r="CC570" s="80">
        <v>0</v>
      </c>
    </row>
    <row r="571" spans="1:81">
      <c r="A571" s="80" t="s">
        <v>2376</v>
      </c>
      <c r="B571" s="80">
        <v>522</v>
      </c>
      <c r="C571" s="80">
        <v>12</v>
      </c>
      <c r="D571" s="80">
        <v>31</v>
      </c>
      <c r="E571" s="80">
        <v>2015</v>
      </c>
      <c r="F571" s="80" t="s">
        <v>91</v>
      </c>
      <c r="G571" s="80" t="s">
        <v>2364</v>
      </c>
      <c r="H571" s="80" t="s">
        <v>2365</v>
      </c>
      <c r="I571" s="177"/>
      <c r="J571" s="81">
        <v>1201.582240329333</v>
      </c>
      <c r="K571" s="81">
        <v>65.607615441175469</v>
      </c>
      <c r="L571" s="81">
        <v>90.079378936818358</v>
      </c>
      <c r="M571" s="81">
        <v>1432.5562512595645</v>
      </c>
      <c r="N571" s="81">
        <v>1258.8683466653615</v>
      </c>
      <c r="O571" s="81">
        <v>971.51185052598305</v>
      </c>
      <c r="P571" s="81">
        <v>848.66694277841191</v>
      </c>
      <c r="Q571" s="81">
        <v>61.743177223279211</v>
      </c>
      <c r="R571" s="81">
        <v>0</v>
      </c>
      <c r="S571" s="81">
        <v>120.60994322338402</v>
      </c>
      <c r="T571" s="82"/>
      <c r="U571" s="81">
        <v>243839274</v>
      </c>
      <c r="V571" s="81">
        <v>26700</v>
      </c>
      <c r="W571" s="81">
        <v>3119</v>
      </c>
      <c r="X571" s="81">
        <v>292292</v>
      </c>
      <c r="Y571" s="81">
        <v>354020</v>
      </c>
      <c r="Z571" s="81">
        <v>564441</v>
      </c>
      <c r="AA571" s="81">
        <v>168879</v>
      </c>
      <c r="AB571" s="81">
        <v>849784</v>
      </c>
      <c r="AC571" s="81">
        <v>0</v>
      </c>
      <c r="AD571" s="81">
        <v>120.60994322338401</v>
      </c>
      <c r="AE571" s="82"/>
      <c r="AF571" s="81">
        <v>1825286654.9800839</v>
      </c>
      <c r="AG571" s="81">
        <v>49079079.218601339</v>
      </c>
      <c r="AH571" s="81">
        <v>18926476.750507418</v>
      </c>
      <c r="AI571" s="81">
        <v>1872571755.7610788</v>
      </c>
      <c r="AJ571" s="81">
        <v>1778412134.3851471</v>
      </c>
      <c r="AK571" s="81">
        <v>0</v>
      </c>
      <c r="AL571" s="81">
        <v>0</v>
      </c>
      <c r="AM571" s="81">
        <v>116459332.49019128</v>
      </c>
      <c r="AN571" s="81">
        <v>0</v>
      </c>
      <c r="AO571" s="81">
        <v>0</v>
      </c>
      <c r="AP571" s="82"/>
      <c r="AQ571" s="81">
        <v>23084</v>
      </c>
      <c r="AR571" s="81">
        <v>7258</v>
      </c>
      <c r="AS571" s="81">
        <v>0</v>
      </c>
      <c r="AT571" s="81">
        <v>16</v>
      </c>
      <c r="AU571" s="81">
        <v>0</v>
      </c>
      <c r="AV571" s="81">
        <v>2</v>
      </c>
      <c r="AW571" s="81" t="s">
        <v>564</v>
      </c>
      <c r="AX571" s="82"/>
      <c r="AY571" s="81">
        <v>101092.19999999997</v>
      </c>
      <c r="AZ571" s="81">
        <v>333657.20000000007</v>
      </c>
      <c r="BA571" s="81">
        <v>0</v>
      </c>
      <c r="BB571" s="81">
        <v>1743.3</v>
      </c>
      <c r="BC571" s="81">
        <v>0</v>
      </c>
      <c r="BD571" s="81">
        <v>848</v>
      </c>
      <c r="BE571" s="81" t="s">
        <v>564</v>
      </c>
      <c r="BF571" s="82"/>
      <c r="BG571" s="81">
        <v>0</v>
      </c>
      <c r="BH571" s="81">
        <v>5.45</v>
      </c>
      <c r="BI571" s="81">
        <v>788.96900000000005</v>
      </c>
      <c r="BJ571" s="81">
        <v>0</v>
      </c>
      <c r="BK571" s="81">
        <v>147.00400000000002</v>
      </c>
      <c r="BL571" s="81">
        <v>0</v>
      </c>
      <c r="BM571" s="82"/>
      <c r="BN571" s="81">
        <v>0</v>
      </c>
      <c r="BO571" s="81">
        <v>1</v>
      </c>
      <c r="BP571" s="81">
        <v>78</v>
      </c>
      <c r="BQ571" s="81">
        <v>0</v>
      </c>
      <c r="BR571" s="81">
        <v>27</v>
      </c>
      <c r="BS571" s="81">
        <v>0</v>
      </c>
      <c r="BT571"/>
      <c r="BU571" s="80">
        <v>930.95699999999999</v>
      </c>
      <c r="BV571" s="80">
        <v>0</v>
      </c>
      <c r="BW571" s="80">
        <v>0</v>
      </c>
      <c r="BX571" s="80">
        <v>0</v>
      </c>
      <c r="BY571" s="80">
        <v>5.8490000000000002</v>
      </c>
      <c r="BZ571" s="80">
        <v>0</v>
      </c>
      <c r="CA571" s="80">
        <v>0</v>
      </c>
      <c r="CB571" s="80">
        <v>4.617</v>
      </c>
      <c r="CC571" s="80">
        <v>0</v>
      </c>
    </row>
    <row r="572" spans="1:81">
      <c r="A572" s="80" t="s">
        <v>2377</v>
      </c>
      <c r="B572" s="80">
        <v>523</v>
      </c>
      <c r="C572" s="80">
        <v>13</v>
      </c>
      <c r="D572" s="80">
        <v>31</v>
      </c>
      <c r="E572" s="80">
        <v>2016</v>
      </c>
      <c r="F572" s="80" t="s">
        <v>92</v>
      </c>
      <c r="G572" s="80" t="s">
        <v>2364</v>
      </c>
      <c r="H572" s="80" t="s">
        <v>2365</v>
      </c>
      <c r="I572" s="177"/>
      <c r="J572" s="81">
        <v>1160.5817416854175</v>
      </c>
      <c r="K572" s="81">
        <v>71.760147548102339</v>
      </c>
      <c r="L572" s="81">
        <v>104.68268110679412</v>
      </c>
      <c r="M572" s="81">
        <v>1216.6599082208152</v>
      </c>
      <c r="N572" s="81">
        <v>1179.8082450804138</v>
      </c>
      <c r="O572" s="81">
        <v>966.00032648982756</v>
      </c>
      <c r="P572" s="81">
        <v>828.02825072456187</v>
      </c>
      <c r="Q572" s="81">
        <v>59.664074670471727</v>
      </c>
      <c r="R572" s="81">
        <v>0</v>
      </c>
      <c r="S572" s="81">
        <v>116.99180623257</v>
      </c>
      <c r="T572" s="82"/>
      <c r="U572" s="81">
        <v>225041916</v>
      </c>
      <c r="V572" s="81">
        <v>26700</v>
      </c>
      <c r="W572" s="81">
        <v>3119</v>
      </c>
      <c r="X572" s="81">
        <v>292292</v>
      </c>
      <c r="Y572" s="81">
        <v>356363</v>
      </c>
      <c r="Z572" s="81">
        <v>568138</v>
      </c>
      <c r="AA572" s="81">
        <v>170421</v>
      </c>
      <c r="AB572" s="81">
        <v>844717</v>
      </c>
      <c r="AC572" s="81">
        <v>0</v>
      </c>
      <c r="AD572" s="81">
        <v>116.99180623257</v>
      </c>
      <c r="AE572" s="82"/>
      <c r="AF572" s="81">
        <v>1746050190.907778</v>
      </c>
      <c r="AG572" s="81">
        <v>53910306.950229026</v>
      </c>
      <c r="AH572" s="81">
        <v>17926363.592660438</v>
      </c>
      <c r="AI572" s="81">
        <v>1871607731.5371709</v>
      </c>
      <c r="AJ572" s="81">
        <v>1629470906.7412579</v>
      </c>
      <c r="AK572" s="81"/>
      <c r="AL572" s="81"/>
      <c r="AM572" s="81">
        <v>115854859.3806289</v>
      </c>
      <c r="AN572" s="81"/>
      <c r="AO572" s="81"/>
      <c r="AP572" s="82"/>
      <c r="AQ572" s="81">
        <v>24616</v>
      </c>
      <c r="AR572" s="81">
        <v>8467</v>
      </c>
      <c r="AS572" s="81">
        <v>0</v>
      </c>
      <c r="AT572" s="81">
        <v>18</v>
      </c>
      <c r="AU572" s="81">
        <v>0</v>
      </c>
      <c r="AV572" s="81">
        <v>2</v>
      </c>
      <c r="AW572" s="81" t="s">
        <v>564</v>
      </c>
      <c r="AX572" s="82"/>
      <c r="AY572" s="81">
        <v>109291.5</v>
      </c>
      <c r="AZ572" s="81">
        <v>383714.7</v>
      </c>
      <c r="BA572" s="81">
        <v>0</v>
      </c>
      <c r="BB572" s="81">
        <v>1766.3</v>
      </c>
      <c r="BC572" s="81">
        <v>0</v>
      </c>
      <c r="BD572" s="81">
        <v>848</v>
      </c>
      <c r="BE572" s="81" t="s">
        <v>564</v>
      </c>
      <c r="BF572" s="82"/>
      <c r="BG572" s="81">
        <v>0</v>
      </c>
      <c r="BH572" s="81">
        <v>5.4880000000000004</v>
      </c>
      <c r="BI572" s="81">
        <v>795.471</v>
      </c>
      <c r="BJ572" s="81">
        <v>0</v>
      </c>
      <c r="BK572" s="81">
        <v>160.67800000000003</v>
      </c>
      <c r="BL572" s="81">
        <v>0</v>
      </c>
      <c r="BM572" s="82"/>
      <c r="BN572" s="81">
        <v>0</v>
      </c>
      <c r="BO572" s="81">
        <v>1</v>
      </c>
      <c r="BP572" s="81">
        <v>81</v>
      </c>
      <c r="BQ572" s="81">
        <v>0</v>
      </c>
      <c r="BR572" s="81">
        <v>29</v>
      </c>
      <c r="BS572" s="81">
        <v>0</v>
      </c>
      <c r="BT572"/>
      <c r="BU572" s="80">
        <v>949.79300000000001</v>
      </c>
      <c r="BV572" s="80">
        <v>0</v>
      </c>
      <c r="BW572" s="80">
        <v>0</v>
      </c>
      <c r="BX572" s="80">
        <v>0</v>
      </c>
      <c r="BY572" s="80">
        <v>5.6879999999999997</v>
      </c>
      <c r="BZ572" s="80">
        <v>0</v>
      </c>
      <c r="CA572" s="80">
        <v>0</v>
      </c>
      <c r="CB572" s="80">
        <v>6.1559999999999997</v>
      </c>
      <c r="CC572" s="80">
        <v>0</v>
      </c>
    </row>
    <row r="573" spans="1:81">
      <c r="A573" s="80" t="s">
        <v>2378</v>
      </c>
      <c r="B573" s="80">
        <v>524</v>
      </c>
      <c r="C573" s="80">
        <v>14</v>
      </c>
      <c r="D573" s="80">
        <v>31</v>
      </c>
      <c r="E573" s="80">
        <v>2017</v>
      </c>
      <c r="F573" s="80" t="s">
        <v>71</v>
      </c>
      <c r="G573" s="80" t="s">
        <v>2364</v>
      </c>
      <c r="H573" s="80" t="s">
        <v>2365</v>
      </c>
      <c r="I573" s="177"/>
      <c r="J573" s="81">
        <v>1096.6877939264905</v>
      </c>
      <c r="K573" s="81">
        <v>71.83564634535395</v>
      </c>
      <c r="L573" s="81">
        <v>97.591409136516177</v>
      </c>
      <c r="M573" s="81">
        <v>1229.6890724994589</v>
      </c>
      <c r="N573" s="81">
        <v>1281.3674122196346</v>
      </c>
      <c r="O573" s="81">
        <v>956.03789586078699</v>
      </c>
      <c r="P573" s="81">
        <v>817.98883937448852</v>
      </c>
      <c r="Q573" s="81">
        <v>57.292163571493113</v>
      </c>
      <c r="R573" s="81">
        <v>0</v>
      </c>
      <c r="S573" s="81">
        <v>112.66931154898202</v>
      </c>
      <c r="T573" s="82"/>
      <c r="U573" s="81">
        <v>253247534</v>
      </c>
      <c r="V573" s="81">
        <v>26700</v>
      </c>
      <c r="W573" s="81">
        <v>3119</v>
      </c>
      <c r="X573" s="81">
        <v>292292</v>
      </c>
      <c r="Y573" s="81">
        <v>358393</v>
      </c>
      <c r="Z573" s="81">
        <v>571606</v>
      </c>
      <c r="AA573" s="81">
        <v>169428</v>
      </c>
      <c r="AB573" s="81">
        <v>838823</v>
      </c>
      <c r="AC573" s="81">
        <v>0</v>
      </c>
      <c r="AD573" s="81">
        <v>112.66931154898199</v>
      </c>
      <c r="AE573" s="82"/>
      <c r="AF573" s="81">
        <v>1720908142.0684669</v>
      </c>
      <c r="AG573" s="81">
        <v>54773218.35825333</v>
      </c>
      <c r="AH573" s="81">
        <v>21446027.953700501</v>
      </c>
      <c r="AI573" s="81">
        <v>1944197933.88872</v>
      </c>
      <c r="AJ573" s="81">
        <v>1796499592.137217</v>
      </c>
      <c r="AK573" s="81"/>
      <c r="AL573" s="81"/>
      <c r="AM573" s="81">
        <v>115226500.20704</v>
      </c>
      <c r="AN573" s="81"/>
      <c r="AO573" s="81"/>
      <c r="AP573" s="82"/>
      <c r="AQ573" s="81">
        <v>25856</v>
      </c>
      <c r="AR573" s="81">
        <v>9366</v>
      </c>
      <c r="AS573" s="81">
        <v>0</v>
      </c>
      <c r="AT573" s="81">
        <v>20</v>
      </c>
      <c r="AU573" s="81">
        <v>0</v>
      </c>
      <c r="AV573" s="81">
        <v>3</v>
      </c>
      <c r="AW573" s="81" t="s">
        <v>564</v>
      </c>
      <c r="AX573" s="82"/>
      <c r="AY573" s="81">
        <v>115975.1</v>
      </c>
      <c r="AZ573" s="81">
        <v>415885.09999999992</v>
      </c>
      <c r="BA573" s="81">
        <v>0</v>
      </c>
      <c r="BB573" s="81">
        <v>2031.3</v>
      </c>
      <c r="BC573" s="81">
        <v>0</v>
      </c>
      <c r="BD573" s="81">
        <v>4698</v>
      </c>
      <c r="BE573" s="81" t="s">
        <v>564</v>
      </c>
      <c r="BF573" s="82"/>
      <c r="BG573" s="81">
        <v>0</v>
      </c>
      <c r="BH573" s="81">
        <v>5.71</v>
      </c>
      <c r="BI573" s="81">
        <v>840.50699999999995</v>
      </c>
      <c r="BJ573" s="81">
        <v>0</v>
      </c>
      <c r="BK573" s="81">
        <v>157.79900000000001</v>
      </c>
      <c r="BL573" s="81">
        <v>0</v>
      </c>
      <c r="BM573" s="82"/>
      <c r="BN573" s="81">
        <v>0</v>
      </c>
      <c r="BO573" s="81">
        <v>1</v>
      </c>
      <c r="BP573" s="81">
        <v>82</v>
      </c>
      <c r="BQ573" s="81">
        <v>0</v>
      </c>
      <c r="BR573" s="81">
        <v>28</v>
      </c>
      <c r="BS573" s="81">
        <v>0</v>
      </c>
      <c r="BT573"/>
      <c r="BU573" s="80">
        <v>985.19500000000005</v>
      </c>
      <c r="BV573" s="80">
        <v>0</v>
      </c>
      <c r="BW573" s="80">
        <v>0</v>
      </c>
      <c r="BX573" s="80">
        <v>0</v>
      </c>
      <c r="BY573" s="80">
        <v>5.9409999999999998</v>
      </c>
      <c r="BZ573" s="80">
        <v>0</v>
      </c>
      <c r="CA573" s="80">
        <v>3.544</v>
      </c>
      <c r="CB573" s="80">
        <v>9.3360000000000003</v>
      </c>
      <c r="CC573" s="80">
        <v>0</v>
      </c>
    </row>
    <row r="574" spans="1:81">
      <c r="A574" s="80" t="s">
        <v>2379</v>
      </c>
      <c r="B574" s="80">
        <v>525</v>
      </c>
      <c r="C574" s="80">
        <v>15</v>
      </c>
      <c r="D574" s="80">
        <v>31</v>
      </c>
      <c r="E574" s="80">
        <v>2018</v>
      </c>
      <c r="F574" s="80" t="s">
        <v>93</v>
      </c>
      <c r="G574" s="80" t="s">
        <v>2364</v>
      </c>
      <c r="H574" s="80" t="s">
        <v>2365</v>
      </c>
      <c r="I574" s="177"/>
      <c r="J574" s="81">
        <v>1104.1168069401654</v>
      </c>
      <c r="K574" s="81">
        <v>68.586687777322439</v>
      </c>
      <c r="L574" s="81">
        <v>86.359499919916288</v>
      </c>
      <c r="M574" s="81">
        <v>1142.9978446659154</v>
      </c>
      <c r="N574" s="81">
        <v>1188.0367192482543</v>
      </c>
      <c r="O574" s="81">
        <v>942.13781091955809</v>
      </c>
      <c r="P574" s="81">
        <v>808.71355152715068</v>
      </c>
      <c r="Q574" s="81">
        <v>52.780536610923569</v>
      </c>
      <c r="R574" s="81">
        <v>0</v>
      </c>
      <c r="S574" s="81">
        <v>117.15724780966197</v>
      </c>
      <c r="T574" s="82"/>
      <c r="U574" s="81">
        <v>258795129</v>
      </c>
      <c r="V574" s="81">
        <v>26700</v>
      </c>
      <c r="W574" s="81">
        <v>3119</v>
      </c>
      <c r="X574" s="81">
        <v>292292</v>
      </c>
      <c r="Y574" s="81">
        <v>360354</v>
      </c>
      <c r="Z574" s="81">
        <v>574081</v>
      </c>
      <c r="AA574" s="81">
        <v>169191</v>
      </c>
      <c r="AB574" s="81">
        <v>832769</v>
      </c>
      <c r="AC574" s="81">
        <v>0</v>
      </c>
      <c r="AD574" s="81">
        <v>117.157247809662</v>
      </c>
      <c r="AE574" s="82"/>
      <c r="AF574" s="81">
        <v>1688990833.63726</v>
      </c>
      <c r="AG574" s="81">
        <v>49431006.076122612</v>
      </c>
      <c r="AH574" s="81">
        <v>20042057.40057328</v>
      </c>
      <c r="AI574" s="81">
        <v>1784612587.805984</v>
      </c>
      <c r="AJ574" s="81">
        <v>1702615371.094733</v>
      </c>
      <c r="AK574" s="81"/>
      <c r="AL574" s="81"/>
      <c r="AM574" s="81">
        <v>114631577.8162291</v>
      </c>
      <c r="AN574" s="81"/>
      <c r="AO574" s="81"/>
      <c r="AP574" s="82"/>
      <c r="AQ574" s="81">
        <v>27267</v>
      </c>
      <c r="AR574" s="81">
        <v>10255</v>
      </c>
      <c r="AS574" s="81">
        <v>1</v>
      </c>
      <c r="AT574" s="81">
        <v>22</v>
      </c>
      <c r="AU574" s="81">
        <v>0</v>
      </c>
      <c r="AV574" s="81">
        <v>4</v>
      </c>
      <c r="AW574" s="81" t="s">
        <v>564</v>
      </c>
      <c r="AX574" s="82"/>
      <c r="AY574" s="81">
        <v>123620.3</v>
      </c>
      <c r="AZ574" s="81">
        <v>456098.9</v>
      </c>
      <c r="BA574" s="81">
        <v>13</v>
      </c>
      <c r="BB574" s="81">
        <v>23332.3</v>
      </c>
      <c r="BC574" s="81">
        <v>0</v>
      </c>
      <c r="BD574" s="81">
        <v>19198</v>
      </c>
      <c r="BE574" s="81" t="s">
        <v>564</v>
      </c>
      <c r="BF574" s="82"/>
      <c r="BG574" s="81">
        <v>0</v>
      </c>
      <c r="BH574" s="81">
        <v>6.992</v>
      </c>
      <c r="BI574" s="81">
        <v>850.11099999999999</v>
      </c>
      <c r="BJ574" s="81">
        <v>0</v>
      </c>
      <c r="BK574" s="81">
        <v>148.994</v>
      </c>
      <c r="BL574" s="81">
        <v>0</v>
      </c>
      <c r="BM574" s="82"/>
      <c r="BN574" s="81">
        <v>0</v>
      </c>
      <c r="BO574" s="81">
        <v>1</v>
      </c>
      <c r="BP574" s="81">
        <v>83</v>
      </c>
      <c r="BQ574" s="81">
        <v>0</v>
      </c>
      <c r="BR574" s="81">
        <v>27</v>
      </c>
      <c r="BS574" s="81">
        <v>0</v>
      </c>
      <c r="BT574"/>
      <c r="BU574" s="80">
        <v>988.61099999999999</v>
      </c>
      <c r="BV574" s="80">
        <v>0</v>
      </c>
      <c r="BW574" s="80">
        <v>0</v>
      </c>
      <c r="BX574" s="80">
        <v>0</v>
      </c>
      <c r="BY574" s="80">
        <v>5.6870000000000003</v>
      </c>
      <c r="BZ574" s="80">
        <v>0</v>
      </c>
      <c r="CA574" s="80">
        <v>0</v>
      </c>
      <c r="CB574" s="80">
        <v>11.798999999999999</v>
      </c>
      <c r="CC574" s="80">
        <v>0</v>
      </c>
    </row>
    <row r="575" spans="1:81">
      <c r="A575" s="80" t="s">
        <v>2380</v>
      </c>
      <c r="B575" s="80">
        <v>526</v>
      </c>
      <c r="C575" s="80">
        <v>16</v>
      </c>
      <c r="D575" s="80">
        <v>31</v>
      </c>
      <c r="E575" s="80">
        <v>2019</v>
      </c>
      <c r="F575" s="80" t="s">
        <v>73</v>
      </c>
      <c r="G575" s="80" t="s">
        <v>2364</v>
      </c>
      <c r="H575" s="80" t="s">
        <v>2365</v>
      </c>
      <c r="I575" s="177"/>
      <c r="J575" s="81">
        <v>1057.3351958006199</v>
      </c>
      <c r="K575" s="81">
        <v>61.878007075059223</v>
      </c>
      <c r="L575" s="81">
        <v>87.051603387691799</v>
      </c>
      <c r="M575" s="81">
        <v>1110.952004747068</v>
      </c>
      <c r="N575" s="81">
        <v>1045.0887855594808</v>
      </c>
      <c r="O575" s="81">
        <v>919.53992192536782</v>
      </c>
      <c r="P575" s="81">
        <v>797.64799604798964</v>
      </c>
      <c r="Q575" s="81">
        <v>51.007189863938045</v>
      </c>
      <c r="R575" s="81">
        <v>0</v>
      </c>
      <c r="S575" s="81">
        <v>114.1584875309846</v>
      </c>
      <c r="T575" s="82"/>
      <c r="U575" s="81">
        <v>248197927</v>
      </c>
      <c r="V575" s="81">
        <v>26700</v>
      </c>
      <c r="W575" s="81">
        <v>3119</v>
      </c>
      <c r="X575" s="81">
        <v>292292</v>
      </c>
      <c r="Y575" s="81">
        <v>362579</v>
      </c>
      <c r="Z575" s="81">
        <v>575695</v>
      </c>
      <c r="AA575" s="81">
        <v>165627</v>
      </c>
      <c r="AB575" s="81">
        <v>826579</v>
      </c>
      <c r="AC575" s="81">
        <v>0</v>
      </c>
      <c r="AD575" s="81">
        <v>114.1584875309846</v>
      </c>
      <c r="AE575" s="82"/>
      <c r="AF575" s="81">
        <v>1660160698.401608</v>
      </c>
      <c r="AG575" s="81">
        <v>46226628.526404016</v>
      </c>
      <c r="AH575" s="81">
        <v>21348117.427683629</v>
      </c>
      <c r="AI575" s="81">
        <v>1787088396.1578429</v>
      </c>
      <c r="AJ575" s="81">
        <v>1476067159.6813171</v>
      </c>
      <c r="AK575" s="81">
        <v>0</v>
      </c>
      <c r="AL575" s="81">
        <v>0</v>
      </c>
      <c r="AM575" s="81">
        <v>112573837.31661947</v>
      </c>
      <c r="AN575" s="81">
        <v>0</v>
      </c>
      <c r="AO575" s="81">
        <v>0</v>
      </c>
      <c r="AP575" s="82"/>
      <c r="AQ575" s="81">
        <v>28841</v>
      </c>
      <c r="AR575" s="81">
        <v>11069</v>
      </c>
      <c r="AS575" s="81">
        <v>1</v>
      </c>
      <c r="AT575" s="81">
        <v>26</v>
      </c>
      <c r="AU575" s="81">
        <v>0</v>
      </c>
      <c r="AV575" s="81">
        <v>4</v>
      </c>
      <c r="AW575" s="81" t="s">
        <v>564</v>
      </c>
      <c r="AX575" s="82"/>
      <c r="AY575" s="81">
        <v>132433.2999999999</v>
      </c>
      <c r="AZ575" s="81">
        <v>487587.89999999979</v>
      </c>
      <c r="BA575" s="81">
        <v>12.8</v>
      </c>
      <c r="BB575" s="81">
        <v>45498.3</v>
      </c>
      <c r="BC575" s="81">
        <v>0</v>
      </c>
      <c r="BD575" s="81">
        <v>19373</v>
      </c>
      <c r="BE575" s="81" t="s">
        <v>564</v>
      </c>
      <c r="BF575" s="82"/>
      <c r="BG575" s="81">
        <v>0</v>
      </c>
      <c r="BH575" s="81">
        <v>5.9180000000000001</v>
      </c>
      <c r="BI575" s="81">
        <v>807.52</v>
      </c>
      <c r="BJ575" s="81">
        <v>0</v>
      </c>
      <c r="BK575" s="81">
        <v>177.51</v>
      </c>
      <c r="BL575" s="81">
        <v>0</v>
      </c>
      <c r="BM575" s="82"/>
      <c r="BN575" s="81">
        <v>0</v>
      </c>
      <c r="BO575" s="81">
        <v>1</v>
      </c>
      <c r="BP575" s="81">
        <v>83</v>
      </c>
      <c r="BQ575" s="81">
        <v>0</v>
      </c>
      <c r="BR575" s="81">
        <v>28</v>
      </c>
      <c r="BS575" s="81">
        <v>0</v>
      </c>
      <c r="BT575"/>
      <c r="BU575" s="80">
        <v>939.06799999999998</v>
      </c>
      <c r="BV575" s="80">
        <v>38.029000000000003</v>
      </c>
      <c r="BW575" s="80">
        <v>0</v>
      </c>
      <c r="BX575" s="80">
        <v>0</v>
      </c>
      <c r="BY575" s="80">
        <v>0</v>
      </c>
      <c r="BZ575" s="80">
        <v>0</v>
      </c>
      <c r="CA575" s="80">
        <v>0</v>
      </c>
      <c r="CB575" s="80">
        <v>13.851000000000001</v>
      </c>
      <c r="CC575" s="80">
        <v>0</v>
      </c>
    </row>
    <row r="576" spans="1:81">
      <c r="A576" s="80" t="s">
        <v>2381</v>
      </c>
      <c r="B576" s="80">
        <v>527</v>
      </c>
      <c r="C576" s="80">
        <v>17</v>
      </c>
      <c r="D576" s="80">
        <v>31</v>
      </c>
      <c r="E576" s="80">
        <v>2020</v>
      </c>
      <c r="F576" s="80" t="s">
        <v>218</v>
      </c>
      <c r="G576" s="80" t="s">
        <v>2364</v>
      </c>
      <c r="H576" s="80" t="s">
        <v>2365</v>
      </c>
      <c r="I576" s="177"/>
      <c r="J576" s="81">
        <v>1013.247920749313</v>
      </c>
      <c r="K576" s="81">
        <v>66.808635272974058</v>
      </c>
      <c r="L576" s="81">
        <v>95.250217043302825</v>
      </c>
      <c r="M576" s="81">
        <v>1096.3558297750396</v>
      </c>
      <c r="N576" s="81">
        <v>1035.3975050319575</v>
      </c>
      <c r="O576" s="81">
        <v>808.92876034891219</v>
      </c>
      <c r="P576" s="81">
        <v>749.51040393500887</v>
      </c>
      <c r="Q576" s="81">
        <v>48.414305971933516</v>
      </c>
      <c r="R576" s="81">
        <v>0</v>
      </c>
      <c r="S576" s="81">
        <v>94.243305640473949</v>
      </c>
      <c r="T576" s="82"/>
      <c r="U576" s="81">
        <v>253021988</v>
      </c>
      <c r="V576" s="81">
        <v>24956</v>
      </c>
      <c r="W576" s="81">
        <v>3783</v>
      </c>
      <c r="X576" s="81">
        <v>294728</v>
      </c>
      <c r="Y576" s="81">
        <v>365136</v>
      </c>
      <c r="Z576" s="81">
        <v>578040</v>
      </c>
      <c r="AA576" s="81">
        <v>169091</v>
      </c>
      <c r="AB576" s="81">
        <v>821094</v>
      </c>
      <c r="AC576" s="81">
        <v>0</v>
      </c>
      <c r="AD576" s="81">
        <v>94.243305640473949</v>
      </c>
      <c r="AE576" s="82"/>
      <c r="AF576" s="81">
        <v>1637593475.7960331</v>
      </c>
      <c r="AG576" s="81">
        <v>51138668.980563</v>
      </c>
      <c r="AH576" s="81">
        <v>24747686.198076379</v>
      </c>
      <c r="AI576" s="81">
        <v>1797136025.560452</v>
      </c>
      <c r="AJ576" s="81">
        <v>1509604590.3505969</v>
      </c>
      <c r="AK576" s="81">
        <v>0</v>
      </c>
      <c r="AL576" s="81">
        <v>0</v>
      </c>
      <c r="AM576" s="81">
        <v>107161889.54460934</v>
      </c>
      <c r="AN576" s="81">
        <v>0</v>
      </c>
      <c r="AO576" s="81">
        <v>0</v>
      </c>
      <c r="AP576" s="82"/>
      <c r="AQ576" s="81">
        <v>30256</v>
      </c>
      <c r="AR576" s="81">
        <v>11564</v>
      </c>
      <c r="AS576" s="81">
        <v>1</v>
      </c>
      <c r="AT576" s="81">
        <v>29</v>
      </c>
      <c r="AU576" s="81">
        <v>0</v>
      </c>
      <c r="AV576" s="81">
        <v>4</v>
      </c>
      <c r="AW576" s="81">
        <v>1</v>
      </c>
      <c r="AX576" s="82"/>
      <c r="AY576" s="81">
        <v>141110.1999999999</v>
      </c>
      <c r="AZ576" s="81">
        <v>555111.29999999958</v>
      </c>
      <c r="BA576" s="81">
        <v>12.8</v>
      </c>
      <c r="BB576" s="81">
        <v>46337.2</v>
      </c>
      <c r="BC576" s="81">
        <v>0</v>
      </c>
      <c r="BD576" s="81">
        <v>19373</v>
      </c>
      <c r="BE576" s="81">
        <v>12.8</v>
      </c>
      <c r="BF576" s="82"/>
      <c r="BG576" s="81">
        <v>0</v>
      </c>
      <c r="BH576" s="81">
        <v>5.6210000000000004</v>
      </c>
      <c r="BI576" s="81">
        <v>826.91099999999994</v>
      </c>
      <c r="BJ576" s="81">
        <v>0</v>
      </c>
      <c r="BK576" s="81">
        <v>160.95099999999999</v>
      </c>
      <c r="BL576" s="81">
        <v>0</v>
      </c>
      <c r="BM576" s="82"/>
      <c r="BN576" s="81">
        <v>0</v>
      </c>
      <c r="BO576" s="81">
        <v>1</v>
      </c>
      <c r="BP576" s="81">
        <v>84</v>
      </c>
      <c r="BQ576" s="81">
        <v>0</v>
      </c>
      <c r="BR576" s="81">
        <v>27</v>
      </c>
      <c r="BS576" s="81">
        <v>0</v>
      </c>
      <c r="BT576"/>
      <c r="BU576" s="80">
        <v>928.43299999999999</v>
      </c>
      <c r="BV576" s="80">
        <v>39.912999999999997</v>
      </c>
      <c r="BW576" s="80">
        <v>0</v>
      </c>
      <c r="BX576" s="80">
        <v>0</v>
      </c>
      <c r="BY576" s="80">
        <v>0</v>
      </c>
      <c r="BZ576" s="80">
        <v>0</v>
      </c>
      <c r="CA576" s="80">
        <v>0</v>
      </c>
      <c r="CB576" s="80">
        <v>25.137</v>
      </c>
      <c r="CC576" s="80">
        <v>0</v>
      </c>
    </row>
    <row r="577" spans="1:81">
      <c r="A577" s="80" t="s">
        <v>2382</v>
      </c>
      <c r="B577" s="80">
        <v>527</v>
      </c>
      <c r="C577" s="80">
        <v>18</v>
      </c>
      <c r="D577" s="80">
        <v>31</v>
      </c>
      <c r="E577" s="80">
        <v>2021</v>
      </c>
      <c r="F577" s="80" t="s">
        <v>75</v>
      </c>
      <c r="G577" s="174" t="s">
        <v>2364</v>
      </c>
      <c r="H577" s="80" t="s">
        <v>2365</v>
      </c>
      <c r="I577" s="177"/>
      <c r="J577" s="81">
        <v>1018.3745804392626</v>
      </c>
      <c r="K577" s="81">
        <v>69.896701701713297</v>
      </c>
      <c r="L577" s="81">
        <v>86.416592776160314</v>
      </c>
      <c r="M577" s="81">
        <v>1221.9470136099164</v>
      </c>
      <c r="N577" s="81">
        <v>987.28851189362888</v>
      </c>
      <c r="O577" s="81">
        <v>786.13508714055195</v>
      </c>
      <c r="P577" s="81">
        <v>773.13597302623566</v>
      </c>
      <c r="Q577" s="81">
        <v>48.711642029179188</v>
      </c>
      <c r="R577" s="81">
        <v>0</v>
      </c>
      <c r="S577" s="81">
        <v>110.29263832651002</v>
      </c>
      <c r="T577" s="82"/>
      <c r="U577" s="81">
        <v>271110632</v>
      </c>
      <c r="V577" s="81">
        <v>24956</v>
      </c>
      <c r="W577" s="81">
        <v>3783</v>
      </c>
      <c r="X577" s="81">
        <v>294728</v>
      </c>
      <c r="Y577" s="81">
        <v>367594</v>
      </c>
      <c r="Z577" s="81">
        <v>578428</v>
      </c>
      <c r="AA577" s="81">
        <v>170096</v>
      </c>
      <c r="AB577" s="81">
        <v>816340</v>
      </c>
      <c r="AC577" s="81">
        <v>0</v>
      </c>
      <c r="AD577" s="81">
        <v>110.29263832651002</v>
      </c>
      <c r="AE577" s="82"/>
      <c r="AF577" s="81">
        <v>1638379985.622169</v>
      </c>
      <c r="AG577" s="81">
        <v>49465923.872115709</v>
      </c>
      <c r="AH577" s="81">
        <v>21717292.667952642</v>
      </c>
      <c r="AI577" s="81">
        <v>1981103665.2972379</v>
      </c>
      <c r="AJ577" s="81">
        <v>1336451724.5841601</v>
      </c>
      <c r="AK577" s="81">
        <v>0</v>
      </c>
      <c r="AL577" s="81">
        <v>0</v>
      </c>
      <c r="AM577" s="81">
        <v>107155962.17302184</v>
      </c>
      <c r="AN577" s="81">
        <v>0</v>
      </c>
      <c r="AO577" s="81">
        <v>0</v>
      </c>
      <c r="AP577" s="82"/>
      <c r="AQ577" s="81">
        <v>33112</v>
      </c>
      <c r="AR577" s="81">
        <v>11766</v>
      </c>
      <c r="AS577" s="81">
        <v>1</v>
      </c>
      <c r="AT577" s="81">
        <v>37</v>
      </c>
      <c r="AU577" s="81">
        <v>0</v>
      </c>
      <c r="AV577" s="81">
        <v>6</v>
      </c>
      <c r="AW577" s="81"/>
      <c r="AX577" s="82"/>
      <c r="AY577" s="81">
        <v>155815.49999999729</v>
      </c>
      <c r="AZ577" s="81">
        <v>584404.00000000128</v>
      </c>
      <c r="BA577" s="81">
        <v>12.8</v>
      </c>
      <c r="BB577" s="81">
        <v>69081.8</v>
      </c>
      <c r="BC577" s="81">
        <v>0</v>
      </c>
      <c r="BD577" s="81">
        <v>20198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2383</v>
      </c>
      <c r="B578" s="80">
        <v>527</v>
      </c>
      <c r="C578" s="80">
        <v>19</v>
      </c>
      <c r="D578" s="80">
        <v>31</v>
      </c>
      <c r="E578" s="80">
        <v>2022</v>
      </c>
      <c r="F578" s="80" t="s">
        <v>568</v>
      </c>
      <c r="G578" s="174" t="s">
        <v>2364</v>
      </c>
      <c r="H578" s="80" t="s">
        <v>2365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34849</v>
      </c>
      <c r="AR578" s="81">
        <v>11877</v>
      </c>
      <c r="AS578" s="81">
        <v>1</v>
      </c>
      <c r="AT578" s="81">
        <v>39</v>
      </c>
      <c r="AU578" s="81">
        <v>0</v>
      </c>
      <c r="AV578" s="81">
        <v>7</v>
      </c>
      <c r="AW578" s="81"/>
      <c r="AX578" s="82"/>
      <c r="AY578" s="81">
        <v>166724.19999999518</v>
      </c>
      <c r="AZ578" s="81">
        <v>593133.80000000121</v>
      </c>
      <c r="BA578" s="81">
        <v>12.8</v>
      </c>
      <c r="BB578" s="81">
        <v>70971.8</v>
      </c>
      <c r="BC578" s="81">
        <v>0</v>
      </c>
      <c r="BD578" s="81">
        <v>20247</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1809</v>
      </c>
      <c r="B9" s="80">
        <v>1</v>
      </c>
      <c r="C9" s="80">
        <v>1</v>
      </c>
      <c r="D9" s="80">
        <v>1</v>
      </c>
      <c r="E9" s="80">
        <v>1990</v>
      </c>
      <c r="F9" s="80" t="s">
        <v>562</v>
      </c>
      <c r="G9" s="182" t="s">
        <v>1810</v>
      </c>
      <c r="H9" s="80" t="s">
        <v>1811</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1812</v>
      </c>
      <c r="B10" s="80">
        <v>2</v>
      </c>
      <c r="C10" s="80">
        <v>2</v>
      </c>
      <c r="D10" s="80">
        <v>1</v>
      </c>
      <c r="E10" s="80">
        <v>2005</v>
      </c>
      <c r="F10" s="80" t="s">
        <v>565</v>
      </c>
      <c r="G10" s="182" t="s">
        <v>1810</v>
      </c>
      <c r="H10" s="80" t="s">
        <v>1811</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1813</v>
      </c>
      <c r="B11" s="80">
        <v>3</v>
      </c>
      <c r="C11" s="80">
        <v>3</v>
      </c>
      <c r="D11" s="80">
        <v>1</v>
      </c>
      <c r="E11" s="80">
        <v>2006</v>
      </c>
      <c r="F11" s="80" t="s">
        <v>566</v>
      </c>
      <c r="G11" s="182" t="s">
        <v>1810</v>
      </c>
      <c r="H11" s="80" t="s">
        <v>1811</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1814</v>
      </c>
      <c r="B12" s="80">
        <v>4</v>
      </c>
      <c r="C12" s="80">
        <v>4</v>
      </c>
      <c r="D12" s="80">
        <v>1</v>
      </c>
      <c r="E12" s="80">
        <v>2007</v>
      </c>
      <c r="F12" s="80" t="s">
        <v>567</v>
      </c>
      <c r="G12" s="182" t="s">
        <v>1810</v>
      </c>
      <c r="H12" s="80" t="s">
        <v>1811</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1815</v>
      </c>
      <c r="B13" s="80">
        <v>5</v>
      </c>
      <c r="C13" s="80">
        <v>5</v>
      </c>
      <c r="D13" s="80">
        <v>1</v>
      </c>
      <c r="E13" s="80">
        <v>2008</v>
      </c>
      <c r="F13" s="80" t="s">
        <v>84</v>
      </c>
      <c r="G13" s="182" t="s">
        <v>1810</v>
      </c>
      <c r="H13" s="80" t="s">
        <v>1811</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1816</v>
      </c>
      <c r="B14" s="80">
        <v>6</v>
      </c>
      <c r="C14" s="80">
        <v>6</v>
      </c>
      <c r="D14" s="80">
        <v>1</v>
      </c>
      <c r="E14" s="80">
        <v>2009</v>
      </c>
      <c r="F14" s="80" t="s">
        <v>85</v>
      </c>
      <c r="G14" s="182" t="s">
        <v>1810</v>
      </c>
      <c r="H14" s="80" t="s">
        <v>1811</v>
      </c>
      <c r="I14" s="173"/>
      <c r="J14" s="83">
        <v>0</v>
      </c>
      <c r="K14" s="83">
        <v>0</v>
      </c>
      <c r="L14" s="83">
        <v>0</v>
      </c>
      <c r="M14" s="83">
        <v>0</v>
      </c>
      <c r="N14" s="83">
        <v>0</v>
      </c>
      <c r="O14" s="83">
        <v>0</v>
      </c>
      <c r="P14" s="83">
        <v>0</v>
      </c>
      <c r="Q14" s="83">
        <v>0</v>
      </c>
      <c r="R14" s="83">
        <v>0</v>
      </c>
      <c r="S14" s="83">
        <v>0</v>
      </c>
      <c r="T14" s="83">
        <v>0</v>
      </c>
      <c r="U14" s="83">
        <v>0</v>
      </c>
      <c r="V14" s="83">
        <v>0</v>
      </c>
      <c r="W14" s="83">
        <v>0</v>
      </c>
      <c r="X14" s="83">
        <v>0</v>
      </c>
      <c r="Y14" s="83">
        <v>0</v>
      </c>
      <c r="Z14" s="83">
        <v>0</v>
      </c>
      <c r="AA14" s="83">
        <v>0</v>
      </c>
      <c r="AB14" s="83">
        <v>0</v>
      </c>
      <c r="AC14" s="83">
        <v>0</v>
      </c>
      <c r="AD14" s="83">
        <v>0</v>
      </c>
      <c r="AE14" s="83">
        <v>0</v>
      </c>
      <c r="AF14" s="83">
        <v>0</v>
      </c>
      <c r="AG14" s="83">
        <v>0</v>
      </c>
      <c r="AH14" s="83">
        <v>0</v>
      </c>
      <c r="AI14" s="83">
        <v>0</v>
      </c>
      <c r="AJ14" s="83">
        <v>0</v>
      </c>
      <c r="AK14" s="83">
        <v>15.94</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0</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3.173</v>
      </c>
      <c r="CG14" s="83">
        <v>0</v>
      </c>
      <c r="CH14" s="83">
        <v>0</v>
      </c>
      <c r="CI14" s="83">
        <v>0</v>
      </c>
      <c r="CJ14" s="83">
        <v>0</v>
      </c>
      <c r="CK14" s="83">
        <v>6.54</v>
      </c>
      <c r="CL14" s="83">
        <v>0</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0</v>
      </c>
      <c r="DT14" s="83">
        <v>0</v>
      </c>
      <c r="DU14" s="83">
        <v>0</v>
      </c>
      <c r="DV14" s="83">
        <v>0</v>
      </c>
      <c r="DW14" s="83">
        <v>0</v>
      </c>
      <c r="DX14" s="83">
        <v>0</v>
      </c>
      <c r="DY14" s="83">
        <v>0</v>
      </c>
      <c r="DZ14" s="83">
        <v>0</v>
      </c>
      <c r="EA14" s="83">
        <v>0</v>
      </c>
      <c r="EB14" s="83">
        <v>0</v>
      </c>
      <c r="EC14" s="83">
        <v>0</v>
      </c>
      <c r="ED14" s="83">
        <v>0</v>
      </c>
      <c r="EE14" s="83">
        <v>0</v>
      </c>
      <c r="EF14" s="83">
        <v>0</v>
      </c>
      <c r="EG14" s="83">
        <v>0</v>
      </c>
      <c r="EH14" s="83">
        <v>0</v>
      </c>
      <c r="EI14" s="83">
        <v>0</v>
      </c>
      <c r="EJ14" s="83">
        <v>0</v>
      </c>
      <c r="EK14" s="83">
        <v>0</v>
      </c>
      <c r="EL14" s="83">
        <v>15.94</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0</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3.173</v>
      </c>
      <c r="GH14" s="83">
        <v>0</v>
      </c>
      <c r="GI14" s="83">
        <v>0</v>
      </c>
      <c r="GJ14" s="83">
        <v>0</v>
      </c>
      <c r="GK14" s="83">
        <v>0</v>
      </c>
      <c r="GL14" s="83">
        <v>6.54</v>
      </c>
      <c r="GM14" s="83">
        <v>0</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15.94</v>
      </c>
      <c r="HL14" s="83">
        <v>0</v>
      </c>
      <c r="HM14" s="83">
        <v>0</v>
      </c>
      <c r="HN14" s="83">
        <v>0</v>
      </c>
      <c r="HO14" s="83">
        <v>0</v>
      </c>
      <c r="HP14" s="83">
        <v>0</v>
      </c>
      <c r="HQ14" s="83">
        <v>0</v>
      </c>
      <c r="HR14" s="83">
        <v>0</v>
      </c>
      <c r="HS14" s="83">
        <v>3.173</v>
      </c>
      <c r="HT14" s="83">
        <v>6.54</v>
      </c>
      <c r="HU14" s="83">
        <v>0</v>
      </c>
      <c r="HV14" s="83">
        <v>0</v>
      </c>
      <c r="HW14" s="83">
        <v>0</v>
      </c>
      <c r="HX14" s="83">
        <v>0</v>
      </c>
      <c r="HY14" s="83">
        <v>0</v>
      </c>
      <c r="HZ14" s="83">
        <v>0</v>
      </c>
      <c r="IA14" s="83">
        <v>0</v>
      </c>
      <c r="IB14" s="83">
        <v>0</v>
      </c>
      <c r="IC14" s="83">
        <v>0</v>
      </c>
      <c r="ID14" s="83">
        <v>0</v>
      </c>
      <c r="IE14" s="83">
        <v>0</v>
      </c>
      <c r="IF14" s="83">
        <v>15.94</v>
      </c>
      <c r="IG14" s="83">
        <v>0</v>
      </c>
      <c r="IH14" s="83">
        <v>0</v>
      </c>
      <c r="II14" s="83">
        <v>0</v>
      </c>
      <c r="IJ14" s="83">
        <v>0</v>
      </c>
      <c r="IK14" s="83">
        <v>0</v>
      </c>
      <c r="IL14" s="83">
        <v>0</v>
      </c>
      <c r="IM14" s="83">
        <v>0</v>
      </c>
      <c r="IN14" s="83">
        <v>3.173</v>
      </c>
      <c r="IO14" s="83">
        <v>6.54</v>
      </c>
      <c r="IP14" s="83">
        <v>0</v>
      </c>
      <c r="IQ14" s="83">
        <v>0</v>
      </c>
      <c r="IR14" s="83">
        <v>0</v>
      </c>
      <c r="IS14" s="83">
        <v>0</v>
      </c>
      <c r="IT14" s="83">
        <v>0</v>
      </c>
      <c r="IU14" s="83">
        <v>0</v>
      </c>
      <c r="IV14" s="84"/>
      <c r="IW14" s="81">
        <v>0</v>
      </c>
      <c r="IX14" s="81">
        <v>0</v>
      </c>
      <c r="IY14" s="81">
        <v>0</v>
      </c>
      <c r="IZ14" s="81">
        <v>0</v>
      </c>
      <c r="JA14" s="81">
        <v>0</v>
      </c>
      <c r="JB14" s="81">
        <v>0</v>
      </c>
      <c r="JC14" s="81">
        <v>0</v>
      </c>
      <c r="JD14" s="81">
        <v>0</v>
      </c>
      <c r="JE14" s="81">
        <v>0</v>
      </c>
      <c r="JF14" s="81">
        <v>0</v>
      </c>
      <c r="JG14" s="81">
        <v>0</v>
      </c>
      <c r="JH14" s="81">
        <v>0</v>
      </c>
      <c r="JI14" s="81">
        <v>0</v>
      </c>
      <c r="JJ14" s="81">
        <v>0</v>
      </c>
      <c r="JK14" s="81">
        <v>0</v>
      </c>
      <c r="JL14" s="81">
        <v>0</v>
      </c>
      <c r="JM14" s="81">
        <v>0</v>
      </c>
      <c r="JN14" s="81">
        <v>0</v>
      </c>
      <c r="JO14" s="81">
        <v>0</v>
      </c>
      <c r="JP14" s="81">
        <v>0</v>
      </c>
      <c r="JQ14" s="81">
        <v>0</v>
      </c>
      <c r="JR14" s="81">
        <v>0</v>
      </c>
      <c r="JS14" s="81">
        <v>0</v>
      </c>
      <c r="JT14" s="81">
        <v>0</v>
      </c>
      <c r="JU14" s="81">
        <v>0</v>
      </c>
      <c r="JV14" s="81">
        <v>0</v>
      </c>
      <c r="JW14" s="81">
        <v>0</v>
      </c>
      <c r="JX14" s="81">
        <v>3</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0</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1</v>
      </c>
      <c r="LT14" s="81">
        <v>0</v>
      </c>
      <c r="LU14" s="81">
        <v>0</v>
      </c>
      <c r="LV14" s="81">
        <v>0</v>
      </c>
      <c r="LW14" s="81">
        <v>0</v>
      </c>
      <c r="LX14" s="81">
        <v>1</v>
      </c>
      <c r="LY14" s="81">
        <v>0</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0</v>
      </c>
      <c r="NG14" s="81">
        <v>0</v>
      </c>
      <c r="NH14" s="81">
        <v>0</v>
      </c>
      <c r="NI14" s="81">
        <v>0</v>
      </c>
      <c r="NJ14" s="81">
        <v>0</v>
      </c>
      <c r="NK14" s="81">
        <v>0</v>
      </c>
      <c r="NL14" s="81">
        <v>0</v>
      </c>
      <c r="NM14" s="81">
        <v>0</v>
      </c>
      <c r="NN14" s="81">
        <v>0</v>
      </c>
      <c r="NO14" s="81">
        <v>0</v>
      </c>
      <c r="NP14" s="81">
        <v>0</v>
      </c>
      <c r="NQ14" s="81">
        <v>0</v>
      </c>
      <c r="NR14" s="81">
        <v>0</v>
      </c>
      <c r="NS14" s="81">
        <v>0</v>
      </c>
      <c r="NT14" s="81">
        <v>0</v>
      </c>
      <c r="NU14" s="81">
        <v>0</v>
      </c>
      <c r="NV14" s="81">
        <v>0</v>
      </c>
      <c r="NW14" s="81">
        <v>0</v>
      </c>
      <c r="NX14" s="81">
        <v>0</v>
      </c>
      <c r="NY14" s="81">
        <v>3</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0</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1</v>
      </c>
      <c r="PU14" s="81">
        <v>0</v>
      </c>
      <c r="PV14" s="81">
        <v>0</v>
      </c>
      <c r="PW14" s="81">
        <v>0</v>
      </c>
      <c r="PX14" s="81">
        <v>0</v>
      </c>
      <c r="PY14" s="81">
        <v>1</v>
      </c>
      <c r="PZ14" s="81">
        <v>0</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3</v>
      </c>
      <c r="QY14" s="81">
        <v>0</v>
      </c>
      <c r="QZ14" s="81">
        <v>0</v>
      </c>
      <c r="RA14" s="81">
        <v>0</v>
      </c>
      <c r="RB14" s="81">
        <v>0</v>
      </c>
      <c r="RC14" s="81">
        <v>0</v>
      </c>
      <c r="RD14" s="81">
        <v>0</v>
      </c>
      <c r="RE14" s="81">
        <v>0</v>
      </c>
      <c r="RF14" s="81">
        <v>1</v>
      </c>
      <c r="RG14" s="81">
        <v>1</v>
      </c>
      <c r="RH14" s="81">
        <v>0</v>
      </c>
      <c r="RI14" s="81">
        <v>0</v>
      </c>
      <c r="RJ14" s="81">
        <v>0</v>
      </c>
      <c r="RK14" s="81">
        <v>0</v>
      </c>
      <c r="RL14" s="81">
        <v>0</v>
      </c>
      <c r="RM14" s="81">
        <v>0</v>
      </c>
      <c r="RN14" s="81">
        <v>0</v>
      </c>
      <c r="RO14" s="81">
        <v>0</v>
      </c>
      <c r="RP14" s="81">
        <v>0</v>
      </c>
      <c r="RQ14" s="81">
        <v>0</v>
      </c>
      <c r="RR14" s="81">
        <v>0</v>
      </c>
      <c r="RS14" s="81">
        <v>3</v>
      </c>
      <c r="RT14" s="81">
        <v>0</v>
      </c>
      <c r="RU14" s="81">
        <v>0</v>
      </c>
      <c r="RV14" s="81">
        <v>0</v>
      </c>
      <c r="RW14" s="81">
        <v>0</v>
      </c>
      <c r="RX14" s="81">
        <v>0</v>
      </c>
      <c r="RY14" s="81">
        <v>0</v>
      </c>
      <c r="RZ14" s="81">
        <v>0</v>
      </c>
      <c r="SA14" s="81">
        <v>1</v>
      </c>
      <c r="SB14" s="81">
        <v>1</v>
      </c>
      <c r="SC14" s="81">
        <v>0</v>
      </c>
      <c r="SD14" s="81">
        <v>0</v>
      </c>
      <c r="SE14" s="81">
        <v>0</v>
      </c>
      <c r="SF14" s="81">
        <v>0</v>
      </c>
      <c r="SG14" s="81">
        <v>0</v>
      </c>
      <c r="SH14" s="81">
        <v>0</v>
      </c>
    </row>
    <row r="15" spans="1:503">
      <c r="A15" s="18" t="s">
        <v>1817</v>
      </c>
      <c r="B15" s="80">
        <v>7</v>
      </c>
      <c r="C15" s="80">
        <v>7</v>
      </c>
      <c r="D15" s="80">
        <v>1</v>
      </c>
      <c r="E15" s="80">
        <v>2010</v>
      </c>
      <c r="F15" s="80" t="s">
        <v>86</v>
      </c>
      <c r="G15" s="182" t="s">
        <v>1810</v>
      </c>
      <c r="H15" s="80" t="s">
        <v>1811</v>
      </c>
      <c r="I15" s="173"/>
      <c r="J15" s="83">
        <v>0</v>
      </c>
      <c r="K15" s="83">
        <v>0</v>
      </c>
      <c r="L15" s="83">
        <v>0</v>
      </c>
      <c r="M15" s="83">
        <v>0</v>
      </c>
      <c r="N15" s="83">
        <v>0</v>
      </c>
      <c r="O15" s="83">
        <v>0</v>
      </c>
      <c r="P15" s="83">
        <v>0</v>
      </c>
      <c r="Q15" s="83">
        <v>0</v>
      </c>
      <c r="R15" s="83">
        <v>0</v>
      </c>
      <c r="S15" s="83">
        <v>0</v>
      </c>
      <c r="T15" s="83">
        <v>0</v>
      </c>
      <c r="U15" s="83">
        <v>0</v>
      </c>
      <c r="V15" s="83">
        <v>0</v>
      </c>
      <c r="W15" s="83">
        <v>0</v>
      </c>
      <c r="X15" s="83">
        <v>0</v>
      </c>
      <c r="Y15" s="83">
        <v>0</v>
      </c>
      <c r="Z15" s="83">
        <v>0</v>
      </c>
      <c r="AA15" s="83">
        <v>0</v>
      </c>
      <c r="AB15" s="83">
        <v>0</v>
      </c>
      <c r="AC15" s="83">
        <v>0</v>
      </c>
      <c r="AD15" s="83">
        <v>0</v>
      </c>
      <c r="AE15" s="83">
        <v>0</v>
      </c>
      <c r="AF15" s="83">
        <v>0</v>
      </c>
      <c r="AG15" s="83">
        <v>0</v>
      </c>
      <c r="AH15" s="83">
        <v>0</v>
      </c>
      <c r="AI15" s="83">
        <v>0</v>
      </c>
      <c r="AJ15" s="83">
        <v>0</v>
      </c>
      <c r="AK15" s="83">
        <v>14.555</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8.5660000000000007</v>
      </c>
      <c r="CG15" s="83">
        <v>0</v>
      </c>
      <c r="CH15" s="83">
        <v>0</v>
      </c>
      <c r="CI15" s="83">
        <v>0</v>
      </c>
      <c r="CJ15" s="83">
        <v>0</v>
      </c>
      <c r="CK15" s="83">
        <v>6.1379999999999999</v>
      </c>
      <c r="CL15" s="83">
        <v>0</v>
      </c>
      <c r="CM15" s="83">
        <v>0</v>
      </c>
      <c r="CN15" s="83">
        <v>3.2730000000000001</v>
      </c>
      <c r="CO15" s="83">
        <v>0</v>
      </c>
      <c r="CP15" s="83">
        <v>0</v>
      </c>
      <c r="CQ15" s="83">
        <v>0</v>
      </c>
      <c r="CR15" s="83">
        <v>0</v>
      </c>
      <c r="CS15" s="83">
        <v>2.8479999999999999</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0</v>
      </c>
      <c r="DT15" s="83">
        <v>0</v>
      </c>
      <c r="DU15" s="83">
        <v>0</v>
      </c>
      <c r="DV15" s="83">
        <v>0</v>
      </c>
      <c r="DW15" s="83">
        <v>0</v>
      </c>
      <c r="DX15" s="83">
        <v>0</v>
      </c>
      <c r="DY15" s="83">
        <v>0</v>
      </c>
      <c r="DZ15" s="83">
        <v>0</v>
      </c>
      <c r="EA15" s="83">
        <v>0</v>
      </c>
      <c r="EB15" s="83">
        <v>0</v>
      </c>
      <c r="EC15" s="83">
        <v>0</v>
      </c>
      <c r="ED15" s="83">
        <v>0</v>
      </c>
      <c r="EE15" s="83">
        <v>0</v>
      </c>
      <c r="EF15" s="83">
        <v>0</v>
      </c>
      <c r="EG15" s="83">
        <v>0</v>
      </c>
      <c r="EH15" s="83">
        <v>0</v>
      </c>
      <c r="EI15" s="83">
        <v>0</v>
      </c>
      <c r="EJ15" s="83">
        <v>0</v>
      </c>
      <c r="EK15" s="83">
        <v>0</v>
      </c>
      <c r="EL15" s="83">
        <v>14.555</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8.5660000000000007</v>
      </c>
      <c r="GH15" s="83">
        <v>0</v>
      </c>
      <c r="GI15" s="83">
        <v>0</v>
      </c>
      <c r="GJ15" s="83">
        <v>0</v>
      </c>
      <c r="GK15" s="83">
        <v>0</v>
      </c>
      <c r="GL15" s="83">
        <v>6.1379999999999999</v>
      </c>
      <c r="GM15" s="83">
        <v>0</v>
      </c>
      <c r="GN15" s="83">
        <v>0</v>
      </c>
      <c r="GO15" s="83">
        <v>3.2730000000000001</v>
      </c>
      <c r="GP15" s="83">
        <v>0</v>
      </c>
      <c r="GQ15" s="83">
        <v>0</v>
      </c>
      <c r="GR15" s="83">
        <v>0</v>
      </c>
      <c r="GS15" s="83">
        <v>0</v>
      </c>
      <c r="GT15" s="83">
        <v>2.8479999999999999</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14.555</v>
      </c>
      <c r="HL15" s="83">
        <v>0</v>
      </c>
      <c r="HM15" s="83">
        <v>0</v>
      </c>
      <c r="HN15" s="83">
        <v>0</v>
      </c>
      <c r="HO15" s="83">
        <v>0</v>
      </c>
      <c r="HP15" s="83">
        <v>0</v>
      </c>
      <c r="HQ15" s="83">
        <v>0</v>
      </c>
      <c r="HR15" s="83">
        <v>0</v>
      </c>
      <c r="HS15" s="83">
        <v>8.5660000000000007</v>
      </c>
      <c r="HT15" s="83">
        <v>6.1379999999999999</v>
      </c>
      <c r="HU15" s="83">
        <v>0</v>
      </c>
      <c r="HV15" s="83">
        <v>3.2730000000000001</v>
      </c>
      <c r="HW15" s="83">
        <v>0</v>
      </c>
      <c r="HX15" s="83">
        <v>2.8479999999999999</v>
      </c>
      <c r="HY15" s="83">
        <v>0</v>
      </c>
      <c r="HZ15" s="83">
        <v>0</v>
      </c>
      <c r="IA15" s="83">
        <v>0</v>
      </c>
      <c r="IB15" s="83">
        <v>0</v>
      </c>
      <c r="IC15" s="83">
        <v>0</v>
      </c>
      <c r="ID15" s="83">
        <v>0</v>
      </c>
      <c r="IE15" s="83">
        <v>0</v>
      </c>
      <c r="IF15" s="83">
        <v>14.555</v>
      </c>
      <c r="IG15" s="83">
        <v>0</v>
      </c>
      <c r="IH15" s="83">
        <v>0</v>
      </c>
      <c r="II15" s="83">
        <v>0</v>
      </c>
      <c r="IJ15" s="83">
        <v>0</v>
      </c>
      <c r="IK15" s="83">
        <v>0</v>
      </c>
      <c r="IL15" s="83">
        <v>0</v>
      </c>
      <c r="IM15" s="83">
        <v>0</v>
      </c>
      <c r="IN15" s="83">
        <v>8.5660000000000007</v>
      </c>
      <c r="IO15" s="83">
        <v>6.1379999999999999</v>
      </c>
      <c r="IP15" s="83">
        <v>0</v>
      </c>
      <c r="IQ15" s="83">
        <v>3.2730000000000001</v>
      </c>
      <c r="IR15" s="83">
        <v>0</v>
      </c>
      <c r="IS15" s="83">
        <v>2.8479999999999999</v>
      </c>
      <c r="IT15" s="83">
        <v>0</v>
      </c>
      <c r="IU15" s="83">
        <v>0</v>
      </c>
      <c r="IV15" s="84">
        <v>0</v>
      </c>
      <c r="IW15" s="81">
        <v>0</v>
      </c>
      <c r="IX15" s="81">
        <v>0</v>
      </c>
      <c r="IY15" s="81">
        <v>0</v>
      </c>
      <c r="IZ15" s="81">
        <v>0</v>
      </c>
      <c r="JA15" s="81">
        <v>0</v>
      </c>
      <c r="JB15" s="81">
        <v>0</v>
      </c>
      <c r="JC15" s="81">
        <v>0</v>
      </c>
      <c r="JD15" s="81">
        <v>0</v>
      </c>
      <c r="JE15" s="81">
        <v>0</v>
      </c>
      <c r="JF15" s="81">
        <v>0</v>
      </c>
      <c r="JG15" s="81">
        <v>0</v>
      </c>
      <c r="JH15" s="81">
        <v>0</v>
      </c>
      <c r="JI15" s="81">
        <v>0</v>
      </c>
      <c r="JJ15" s="81">
        <v>0</v>
      </c>
      <c r="JK15" s="81">
        <v>0</v>
      </c>
      <c r="JL15" s="81">
        <v>0</v>
      </c>
      <c r="JM15" s="81">
        <v>0</v>
      </c>
      <c r="JN15" s="81">
        <v>0</v>
      </c>
      <c r="JO15" s="81">
        <v>0</v>
      </c>
      <c r="JP15" s="81">
        <v>0</v>
      </c>
      <c r="JQ15" s="81">
        <v>0</v>
      </c>
      <c r="JR15" s="81">
        <v>0</v>
      </c>
      <c r="JS15" s="81">
        <v>0</v>
      </c>
      <c r="JT15" s="81">
        <v>0</v>
      </c>
      <c r="JU15" s="81">
        <v>0</v>
      </c>
      <c r="JV15" s="81">
        <v>0</v>
      </c>
      <c r="JW15" s="81">
        <v>0</v>
      </c>
      <c r="JX15" s="81">
        <v>3</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2</v>
      </c>
      <c r="LT15" s="81">
        <v>0</v>
      </c>
      <c r="LU15" s="81">
        <v>0</v>
      </c>
      <c r="LV15" s="81">
        <v>0</v>
      </c>
      <c r="LW15" s="81">
        <v>0</v>
      </c>
      <c r="LX15" s="81">
        <v>1</v>
      </c>
      <c r="LY15" s="81">
        <v>0</v>
      </c>
      <c r="LZ15" s="81">
        <v>0</v>
      </c>
      <c r="MA15" s="81">
        <v>1</v>
      </c>
      <c r="MB15" s="81">
        <v>0</v>
      </c>
      <c r="MC15" s="81">
        <v>0</v>
      </c>
      <c r="MD15" s="81">
        <v>0</v>
      </c>
      <c r="ME15" s="81">
        <v>0</v>
      </c>
      <c r="MF15" s="81">
        <v>1</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0</v>
      </c>
      <c r="NG15" s="81">
        <v>0</v>
      </c>
      <c r="NH15" s="81">
        <v>0</v>
      </c>
      <c r="NI15" s="81">
        <v>0</v>
      </c>
      <c r="NJ15" s="81">
        <v>0</v>
      </c>
      <c r="NK15" s="81">
        <v>0</v>
      </c>
      <c r="NL15" s="81">
        <v>0</v>
      </c>
      <c r="NM15" s="81">
        <v>0</v>
      </c>
      <c r="NN15" s="81">
        <v>0</v>
      </c>
      <c r="NO15" s="81">
        <v>0</v>
      </c>
      <c r="NP15" s="81">
        <v>0</v>
      </c>
      <c r="NQ15" s="81">
        <v>0</v>
      </c>
      <c r="NR15" s="81">
        <v>0</v>
      </c>
      <c r="NS15" s="81">
        <v>0</v>
      </c>
      <c r="NT15" s="81">
        <v>0</v>
      </c>
      <c r="NU15" s="81">
        <v>0</v>
      </c>
      <c r="NV15" s="81">
        <v>0</v>
      </c>
      <c r="NW15" s="81">
        <v>0</v>
      </c>
      <c r="NX15" s="81">
        <v>0</v>
      </c>
      <c r="NY15" s="81">
        <v>3</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2</v>
      </c>
      <c r="PU15" s="81">
        <v>0</v>
      </c>
      <c r="PV15" s="81">
        <v>0</v>
      </c>
      <c r="PW15" s="81">
        <v>0</v>
      </c>
      <c r="PX15" s="81">
        <v>0</v>
      </c>
      <c r="PY15" s="81">
        <v>1</v>
      </c>
      <c r="PZ15" s="81">
        <v>0</v>
      </c>
      <c r="QA15" s="81">
        <v>0</v>
      </c>
      <c r="QB15" s="81">
        <v>1</v>
      </c>
      <c r="QC15" s="81">
        <v>0</v>
      </c>
      <c r="QD15" s="81">
        <v>0</v>
      </c>
      <c r="QE15" s="81">
        <v>0</v>
      </c>
      <c r="QF15" s="81">
        <v>0</v>
      </c>
      <c r="QG15" s="81">
        <v>1</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3</v>
      </c>
      <c r="QY15" s="81">
        <v>0</v>
      </c>
      <c r="QZ15" s="81">
        <v>0</v>
      </c>
      <c r="RA15" s="81">
        <v>0</v>
      </c>
      <c r="RB15" s="81">
        <v>0</v>
      </c>
      <c r="RC15" s="81">
        <v>0</v>
      </c>
      <c r="RD15" s="81">
        <v>0</v>
      </c>
      <c r="RE15" s="81">
        <v>0</v>
      </c>
      <c r="RF15" s="81">
        <v>2</v>
      </c>
      <c r="RG15" s="81">
        <v>1</v>
      </c>
      <c r="RH15" s="81">
        <v>0</v>
      </c>
      <c r="RI15" s="81">
        <v>1</v>
      </c>
      <c r="RJ15" s="81">
        <v>0</v>
      </c>
      <c r="RK15" s="81">
        <v>1</v>
      </c>
      <c r="RL15" s="81">
        <v>0</v>
      </c>
      <c r="RM15" s="81">
        <v>0</v>
      </c>
      <c r="RN15" s="81">
        <v>0</v>
      </c>
      <c r="RO15" s="81">
        <v>0</v>
      </c>
      <c r="RP15" s="81">
        <v>0</v>
      </c>
      <c r="RQ15" s="81">
        <v>0</v>
      </c>
      <c r="RR15" s="81">
        <v>0</v>
      </c>
      <c r="RS15" s="81">
        <v>3</v>
      </c>
      <c r="RT15" s="81">
        <v>0</v>
      </c>
      <c r="RU15" s="81">
        <v>0</v>
      </c>
      <c r="RV15" s="81">
        <v>0</v>
      </c>
      <c r="RW15" s="81">
        <v>0</v>
      </c>
      <c r="RX15" s="81">
        <v>0</v>
      </c>
      <c r="RY15" s="81">
        <v>0</v>
      </c>
      <c r="RZ15" s="81">
        <v>0</v>
      </c>
      <c r="SA15" s="81">
        <v>2</v>
      </c>
      <c r="SB15" s="81">
        <v>1</v>
      </c>
      <c r="SC15" s="81">
        <v>0</v>
      </c>
      <c r="SD15" s="81">
        <v>1</v>
      </c>
      <c r="SE15" s="81">
        <v>0</v>
      </c>
      <c r="SF15" s="81">
        <v>1</v>
      </c>
      <c r="SG15" s="81">
        <v>0</v>
      </c>
      <c r="SH15" s="81">
        <v>0</v>
      </c>
    </row>
    <row r="16" spans="1:503">
      <c r="A16" s="18" t="s">
        <v>1818</v>
      </c>
      <c r="B16" s="80">
        <v>8</v>
      </c>
      <c r="C16" s="80">
        <v>8</v>
      </c>
      <c r="D16" s="80">
        <v>1</v>
      </c>
      <c r="E16" s="80">
        <v>2011</v>
      </c>
      <c r="F16" s="80" t="s">
        <v>87</v>
      </c>
      <c r="G16" s="182" t="s">
        <v>1810</v>
      </c>
      <c r="H16" s="80" t="s">
        <v>1811</v>
      </c>
      <c r="I16" s="173"/>
      <c r="J16" s="83">
        <v>0</v>
      </c>
      <c r="K16" s="83">
        <v>0</v>
      </c>
      <c r="L16" s="83">
        <v>0</v>
      </c>
      <c r="M16" s="83">
        <v>0</v>
      </c>
      <c r="N16" s="83">
        <v>0</v>
      </c>
      <c r="O16" s="83">
        <v>0</v>
      </c>
      <c r="P16" s="83">
        <v>0</v>
      </c>
      <c r="Q16" s="83">
        <v>0</v>
      </c>
      <c r="R16" s="83">
        <v>0</v>
      </c>
      <c r="S16" s="83">
        <v>5.1420000000000003</v>
      </c>
      <c r="T16" s="83">
        <v>0</v>
      </c>
      <c r="U16" s="83">
        <v>0</v>
      </c>
      <c r="V16" s="83">
        <v>0</v>
      </c>
      <c r="W16" s="83">
        <v>0</v>
      </c>
      <c r="X16" s="83">
        <v>0</v>
      </c>
      <c r="Y16" s="83">
        <v>0</v>
      </c>
      <c r="Z16" s="83">
        <v>0</v>
      </c>
      <c r="AA16" s="83">
        <v>0</v>
      </c>
      <c r="AB16" s="83">
        <v>0</v>
      </c>
      <c r="AC16" s="83">
        <v>0</v>
      </c>
      <c r="AD16" s="83">
        <v>0</v>
      </c>
      <c r="AE16" s="83">
        <v>0</v>
      </c>
      <c r="AF16" s="83">
        <v>0</v>
      </c>
      <c r="AG16" s="83">
        <v>0</v>
      </c>
      <c r="AH16" s="83">
        <v>0</v>
      </c>
      <c r="AI16" s="83">
        <v>0</v>
      </c>
      <c r="AJ16" s="83">
        <v>0</v>
      </c>
      <c r="AK16" s="83">
        <v>11.023</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4.8540000000000001</v>
      </c>
      <c r="CG16" s="83">
        <v>0</v>
      </c>
      <c r="CH16" s="83">
        <v>0</v>
      </c>
      <c r="CI16" s="83">
        <v>0</v>
      </c>
      <c r="CJ16" s="83">
        <v>0</v>
      </c>
      <c r="CK16" s="83">
        <v>5.7009999999999996</v>
      </c>
      <c r="CL16" s="83">
        <v>0</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0</v>
      </c>
      <c r="DT16" s="83">
        <v>5.1420000000000003</v>
      </c>
      <c r="DU16" s="83">
        <v>0</v>
      </c>
      <c r="DV16" s="83">
        <v>0</v>
      </c>
      <c r="DW16" s="83">
        <v>0</v>
      </c>
      <c r="DX16" s="83">
        <v>0</v>
      </c>
      <c r="DY16" s="83">
        <v>0</v>
      </c>
      <c r="DZ16" s="83">
        <v>0</v>
      </c>
      <c r="EA16" s="83">
        <v>0</v>
      </c>
      <c r="EB16" s="83">
        <v>0</v>
      </c>
      <c r="EC16" s="83">
        <v>0</v>
      </c>
      <c r="ED16" s="83">
        <v>0</v>
      </c>
      <c r="EE16" s="83">
        <v>0</v>
      </c>
      <c r="EF16" s="83">
        <v>0</v>
      </c>
      <c r="EG16" s="83">
        <v>0</v>
      </c>
      <c r="EH16" s="83">
        <v>0</v>
      </c>
      <c r="EI16" s="83">
        <v>0</v>
      </c>
      <c r="EJ16" s="83">
        <v>0</v>
      </c>
      <c r="EK16" s="83">
        <v>0</v>
      </c>
      <c r="EL16" s="83">
        <v>11.023</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4.8540000000000001</v>
      </c>
      <c r="GH16" s="83">
        <v>0</v>
      </c>
      <c r="GI16" s="83">
        <v>0</v>
      </c>
      <c r="GJ16" s="83">
        <v>0</v>
      </c>
      <c r="GK16" s="83">
        <v>0</v>
      </c>
      <c r="GL16" s="83">
        <v>5.7009999999999996</v>
      </c>
      <c r="GM16" s="83">
        <v>0</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16.164999999999999</v>
      </c>
      <c r="HL16" s="83">
        <v>0</v>
      </c>
      <c r="HM16" s="83">
        <v>0</v>
      </c>
      <c r="HN16" s="83">
        <v>0</v>
      </c>
      <c r="HO16" s="83">
        <v>0</v>
      </c>
      <c r="HP16" s="83">
        <v>0</v>
      </c>
      <c r="HQ16" s="83">
        <v>0</v>
      </c>
      <c r="HR16" s="83">
        <v>0</v>
      </c>
      <c r="HS16" s="83">
        <v>4.8540000000000001</v>
      </c>
      <c r="HT16" s="83">
        <v>5.7009999999999996</v>
      </c>
      <c r="HU16" s="83">
        <v>0</v>
      </c>
      <c r="HV16" s="83">
        <v>0</v>
      </c>
      <c r="HW16" s="83">
        <v>0</v>
      </c>
      <c r="HX16" s="83">
        <v>0</v>
      </c>
      <c r="HY16" s="83">
        <v>0</v>
      </c>
      <c r="HZ16" s="83">
        <v>0</v>
      </c>
      <c r="IA16" s="83">
        <v>0</v>
      </c>
      <c r="IB16" s="83">
        <v>0</v>
      </c>
      <c r="IC16" s="83">
        <v>0</v>
      </c>
      <c r="ID16" s="83">
        <v>0</v>
      </c>
      <c r="IE16" s="83">
        <v>0</v>
      </c>
      <c r="IF16" s="83">
        <v>16.164999999999999</v>
      </c>
      <c r="IG16" s="83">
        <v>0</v>
      </c>
      <c r="IH16" s="83">
        <v>0</v>
      </c>
      <c r="II16" s="83">
        <v>0</v>
      </c>
      <c r="IJ16" s="83">
        <v>0</v>
      </c>
      <c r="IK16" s="83">
        <v>0</v>
      </c>
      <c r="IL16" s="83">
        <v>0</v>
      </c>
      <c r="IM16" s="83">
        <v>0</v>
      </c>
      <c r="IN16" s="83">
        <v>4.8540000000000001</v>
      </c>
      <c r="IO16" s="83">
        <v>5.7009999999999996</v>
      </c>
      <c r="IP16" s="83">
        <v>0</v>
      </c>
      <c r="IQ16" s="83">
        <v>0</v>
      </c>
      <c r="IR16" s="83">
        <v>0</v>
      </c>
      <c r="IS16" s="83">
        <v>0</v>
      </c>
      <c r="IT16" s="83">
        <v>0</v>
      </c>
      <c r="IU16" s="83">
        <v>0</v>
      </c>
      <c r="IV16" s="84">
        <v>0</v>
      </c>
      <c r="IW16" s="81">
        <v>0</v>
      </c>
      <c r="IX16" s="81">
        <v>0</v>
      </c>
      <c r="IY16" s="81">
        <v>0</v>
      </c>
      <c r="IZ16" s="81">
        <v>0</v>
      </c>
      <c r="JA16" s="81">
        <v>0</v>
      </c>
      <c r="JB16" s="81">
        <v>0</v>
      </c>
      <c r="JC16" s="81">
        <v>0</v>
      </c>
      <c r="JD16" s="81">
        <v>0</v>
      </c>
      <c r="JE16" s="81">
        <v>0</v>
      </c>
      <c r="JF16" s="81">
        <v>1</v>
      </c>
      <c r="JG16" s="81">
        <v>0</v>
      </c>
      <c r="JH16" s="81">
        <v>0</v>
      </c>
      <c r="JI16" s="81">
        <v>0</v>
      </c>
      <c r="JJ16" s="81">
        <v>0</v>
      </c>
      <c r="JK16" s="81">
        <v>0</v>
      </c>
      <c r="JL16" s="81">
        <v>0</v>
      </c>
      <c r="JM16" s="81">
        <v>0</v>
      </c>
      <c r="JN16" s="81">
        <v>0</v>
      </c>
      <c r="JO16" s="81">
        <v>0</v>
      </c>
      <c r="JP16" s="81">
        <v>0</v>
      </c>
      <c r="JQ16" s="81">
        <v>0</v>
      </c>
      <c r="JR16" s="81">
        <v>0</v>
      </c>
      <c r="JS16" s="81">
        <v>0</v>
      </c>
      <c r="JT16" s="81">
        <v>0</v>
      </c>
      <c r="JU16" s="81">
        <v>0</v>
      </c>
      <c r="JV16" s="81">
        <v>0</v>
      </c>
      <c r="JW16" s="81">
        <v>0</v>
      </c>
      <c r="JX16" s="81">
        <v>3</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1</v>
      </c>
      <c r="LT16" s="81">
        <v>0</v>
      </c>
      <c r="LU16" s="81">
        <v>0</v>
      </c>
      <c r="LV16" s="81">
        <v>0</v>
      </c>
      <c r="LW16" s="81">
        <v>0</v>
      </c>
      <c r="LX16" s="81">
        <v>1</v>
      </c>
      <c r="LY16" s="81">
        <v>0</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0</v>
      </c>
      <c r="NG16" s="81">
        <v>1</v>
      </c>
      <c r="NH16" s="81">
        <v>0</v>
      </c>
      <c r="NI16" s="81">
        <v>0</v>
      </c>
      <c r="NJ16" s="81">
        <v>0</v>
      </c>
      <c r="NK16" s="81">
        <v>0</v>
      </c>
      <c r="NL16" s="81">
        <v>0</v>
      </c>
      <c r="NM16" s="81">
        <v>0</v>
      </c>
      <c r="NN16" s="81">
        <v>0</v>
      </c>
      <c r="NO16" s="81">
        <v>0</v>
      </c>
      <c r="NP16" s="81">
        <v>0</v>
      </c>
      <c r="NQ16" s="81">
        <v>0</v>
      </c>
      <c r="NR16" s="81">
        <v>0</v>
      </c>
      <c r="NS16" s="81">
        <v>0</v>
      </c>
      <c r="NT16" s="81">
        <v>0</v>
      </c>
      <c r="NU16" s="81">
        <v>0</v>
      </c>
      <c r="NV16" s="81">
        <v>0</v>
      </c>
      <c r="NW16" s="81">
        <v>0</v>
      </c>
      <c r="NX16" s="81">
        <v>0</v>
      </c>
      <c r="NY16" s="81">
        <v>3</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1</v>
      </c>
      <c r="PU16" s="81">
        <v>0</v>
      </c>
      <c r="PV16" s="81">
        <v>0</v>
      </c>
      <c r="PW16" s="81">
        <v>0</v>
      </c>
      <c r="PX16" s="81">
        <v>0</v>
      </c>
      <c r="PY16" s="81">
        <v>1</v>
      </c>
      <c r="PZ16" s="81">
        <v>0</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4</v>
      </c>
      <c r="QY16" s="81">
        <v>0</v>
      </c>
      <c r="QZ16" s="81">
        <v>0</v>
      </c>
      <c r="RA16" s="81">
        <v>0</v>
      </c>
      <c r="RB16" s="81">
        <v>0</v>
      </c>
      <c r="RC16" s="81">
        <v>0</v>
      </c>
      <c r="RD16" s="81">
        <v>0</v>
      </c>
      <c r="RE16" s="81">
        <v>0</v>
      </c>
      <c r="RF16" s="81">
        <v>1</v>
      </c>
      <c r="RG16" s="81">
        <v>1</v>
      </c>
      <c r="RH16" s="81">
        <v>0</v>
      </c>
      <c r="RI16" s="81">
        <v>0</v>
      </c>
      <c r="RJ16" s="81">
        <v>0</v>
      </c>
      <c r="RK16" s="81">
        <v>0</v>
      </c>
      <c r="RL16" s="81">
        <v>0</v>
      </c>
      <c r="RM16" s="81">
        <v>0</v>
      </c>
      <c r="RN16" s="81">
        <v>0</v>
      </c>
      <c r="RO16" s="81">
        <v>0</v>
      </c>
      <c r="RP16" s="81">
        <v>0</v>
      </c>
      <c r="RQ16" s="81">
        <v>0</v>
      </c>
      <c r="RR16" s="81">
        <v>0</v>
      </c>
      <c r="RS16" s="81">
        <v>4</v>
      </c>
      <c r="RT16" s="81">
        <v>0</v>
      </c>
      <c r="RU16" s="81">
        <v>0</v>
      </c>
      <c r="RV16" s="81">
        <v>0</v>
      </c>
      <c r="RW16" s="81">
        <v>0</v>
      </c>
      <c r="RX16" s="81">
        <v>0</v>
      </c>
      <c r="RY16" s="81">
        <v>0</v>
      </c>
      <c r="RZ16" s="81">
        <v>0</v>
      </c>
      <c r="SA16" s="81">
        <v>1</v>
      </c>
      <c r="SB16" s="81">
        <v>1</v>
      </c>
      <c r="SC16" s="81">
        <v>0</v>
      </c>
      <c r="SD16" s="81">
        <v>0</v>
      </c>
      <c r="SE16" s="81">
        <v>0</v>
      </c>
      <c r="SF16" s="81">
        <v>0</v>
      </c>
      <c r="SG16" s="81">
        <v>0</v>
      </c>
      <c r="SH16" s="81">
        <v>0</v>
      </c>
    </row>
    <row r="17" spans="1:502">
      <c r="A17" s="18" t="s">
        <v>1819</v>
      </c>
      <c r="B17" s="80">
        <v>9</v>
      </c>
      <c r="C17" s="80">
        <v>9</v>
      </c>
      <c r="D17" s="80">
        <v>1</v>
      </c>
      <c r="E17" s="80">
        <v>2012</v>
      </c>
      <c r="F17" s="80" t="s">
        <v>88</v>
      </c>
      <c r="G17" s="182" t="s">
        <v>1810</v>
      </c>
      <c r="H17" s="80" t="s">
        <v>1811</v>
      </c>
      <c r="I17" s="173"/>
      <c r="J17" s="83">
        <v>0</v>
      </c>
      <c r="K17" s="83">
        <v>0</v>
      </c>
      <c r="L17" s="83">
        <v>0</v>
      </c>
      <c r="M17" s="83">
        <v>0</v>
      </c>
      <c r="N17" s="83">
        <v>0</v>
      </c>
      <c r="O17" s="83">
        <v>0</v>
      </c>
      <c r="P17" s="83">
        <v>0</v>
      </c>
      <c r="Q17" s="83">
        <v>0</v>
      </c>
      <c r="R17" s="83">
        <v>0</v>
      </c>
      <c r="S17" s="83">
        <v>4.8710000000000004</v>
      </c>
      <c r="T17" s="83">
        <v>0</v>
      </c>
      <c r="U17" s="83">
        <v>0</v>
      </c>
      <c r="V17" s="83">
        <v>0</v>
      </c>
      <c r="W17" s="83">
        <v>0</v>
      </c>
      <c r="X17" s="83">
        <v>0</v>
      </c>
      <c r="Y17" s="83">
        <v>0</v>
      </c>
      <c r="Z17" s="83">
        <v>0</v>
      </c>
      <c r="AA17" s="83">
        <v>0</v>
      </c>
      <c r="AB17" s="83">
        <v>0</v>
      </c>
      <c r="AC17" s="83">
        <v>0</v>
      </c>
      <c r="AD17" s="83">
        <v>0</v>
      </c>
      <c r="AE17" s="83">
        <v>0</v>
      </c>
      <c r="AF17" s="83">
        <v>0</v>
      </c>
      <c r="AG17" s="83">
        <v>0</v>
      </c>
      <c r="AH17" s="83">
        <v>0</v>
      </c>
      <c r="AI17" s="83">
        <v>0</v>
      </c>
      <c r="AJ17" s="83">
        <v>0</v>
      </c>
      <c r="AK17" s="83">
        <v>15.679</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9.02</v>
      </c>
      <c r="CG17" s="83">
        <v>0</v>
      </c>
      <c r="CH17" s="83">
        <v>0</v>
      </c>
      <c r="CI17" s="83">
        <v>0</v>
      </c>
      <c r="CJ17" s="83">
        <v>0</v>
      </c>
      <c r="CK17" s="83">
        <v>7.1929999999999996</v>
      </c>
      <c r="CL17" s="83">
        <v>0</v>
      </c>
      <c r="CM17" s="83">
        <v>0</v>
      </c>
      <c r="CN17" s="83">
        <v>3.5609999999999999</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0</v>
      </c>
      <c r="DT17" s="83">
        <v>4.8710000000000004</v>
      </c>
      <c r="DU17" s="83">
        <v>0</v>
      </c>
      <c r="DV17" s="83">
        <v>0</v>
      </c>
      <c r="DW17" s="83">
        <v>0</v>
      </c>
      <c r="DX17" s="83">
        <v>0</v>
      </c>
      <c r="DY17" s="83">
        <v>0</v>
      </c>
      <c r="DZ17" s="83">
        <v>0</v>
      </c>
      <c r="EA17" s="83">
        <v>0</v>
      </c>
      <c r="EB17" s="83">
        <v>0</v>
      </c>
      <c r="EC17" s="83">
        <v>0</v>
      </c>
      <c r="ED17" s="83">
        <v>0</v>
      </c>
      <c r="EE17" s="83">
        <v>0</v>
      </c>
      <c r="EF17" s="83">
        <v>0</v>
      </c>
      <c r="EG17" s="83">
        <v>0</v>
      </c>
      <c r="EH17" s="83">
        <v>0</v>
      </c>
      <c r="EI17" s="83">
        <v>0</v>
      </c>
      <c r="EJ17" s="83">
        <v>0</v>
      </c>
      <c r="EK17" s="83">
        <v>0</v>
      </c>
      <c r="EL17" s="83">
        <v>15.679</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9.02</v>
      </c>
      <c r="GH17" s="83">
        <v>0</v>
      </c>
      <c r="GI17" s="83">
        <v>0</v>
      </c>
      <c r="GJ17" s="83">
        <v>0</v>
      </c>
      <c r="GK17" s="83">
        <v>0</v>
      </c>
      <c r="GL17" s="83">
        <v>7.1929999999999996</v>
      </c>
      <c r="GM17" s="83">
        <v>0</v>
      </c>
      <c r="GN17" s="83">
        <v>0</v>
      </c>
      <c r="GO17" s="83">
        <v>3.5609999999999999</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20.55</v>
      </c>
      <c r="HL17" s="83">
        <v>0</v>
      </c>
      <c r="HM17" s="83">
        <v>0</v>
      </c>
      <c r="HN17" s="83">
        <v>0</v>
      </c>
      <c r="HO17" s="83">
        <v>0</v>
      </c>
      <c r="HP17" s="83">
        <v>0</v>
      </c>
      <c r="HQ17" s="83">
        <v>0</v>
      </c>
      <c r="HR17" s="83">
        <v>0</v>
      </c>
      <c r="HS17" s="83">
        <v>9.02</v>
      </c>
      <c r="HT17" s="83">
        <v>7.1929999999999996</v>
      </c>
      <c r="HU17" s="83">
        <v>0</v>
      </c>
      <c r="HV17" s="83">
        <v>3.5609999999999999</v>
      </c>
      <c r="HW17" s="83">
        <v>0</v>
      </c>
      <c r="HX17" s="83">
        <v>0</v>
      </c>
      <c r="HY17" s="83">
        <v>0</v>
      </c>
      <c r="HZ17" s="83">
        <v>0</v>
      </c>
      <c r="IA17" s="83">
        <v>0</v>
      </c>
      <c r="IB17" s="83">
        <v>0</v>
      </c>
      <c r="IC17" s="83">
        <v>0</v>
      </c>
      <c r="ID17" s="83">
        <v>0</v>
      </c>
      <c r="IE17" s="83">
        <v>0</v>
      </c>
      <c r="IF17" s="83">
        <v>20.55</v>
      </c>
      <c r="IG17" s="83">
        <v>0</v>
      </c>
      <c r="IH17" s="83">
        <v>0</v>
      </c>
      <c r="II17" s="83">
        <v>0</v>
      </c>
      <c r="IJ17" s="83">
        <v>0</v>
      </c>
      <c r="IK17" s="83">
        <v>0</v>
      </c>
      <c r="IL17" s="83">
        <v>0</v>
      </c>
      <c r="IM17" s="83">
        <v>0</v>
      </c>
      <c r="IN17" s="83">
        <v>9.02</v>
      </c>
      <c r="IO17" s="83">
        <v>7.1929999999999996</v>
      </c>
      <c r="IP17" s="83">
        <v>0</v>
      </c>
      <c r="IQ17" s="83">
        <v>3.5609999999999999</v>
      </c>
      <c r="IR17" s="83">
        <v>0</v>
      </c>
      <c r="IS17" s="83">
        <v>0</v>
      </c>
      <c r="IT17" s="83">
        <v>0</v>
      </c>
      <c r="IU17" s="83">
        <v>0</v>
      </c>
      <c r="IV17" s="84">
        <v>0</v>
      </c>
      <c r="IW17" s="81">
        <v>0</v>
      </c>
      <c r="IX17" s="81">
        <v>0</v>
      </c>
      <c r="IY17" s="81">
        <v>0</v>
      </c>
      <c r="IZ17" s="81">
        <v>0</v>
      </c>
      <c r="JA17" s="81">
        <v>0</v>
      </c>
      <c r="JB17" s="81">
        <v>0</v>
      </c>
      <c r="JC17" s="81">
        <v>0</v>
      </c>
      <c r="JD17" s="81">
        <v>0</v>
      </c>
      <c r="JE17" s="81">
        <v>0</v>
      </c>
      <c r="JF17" s="81">
        <v>1</v>
      </c>
      <c r="JG17" s="81">
        <v>0</v>
      </c>
      <c r="JH17" s="81">
        <v>0</v>
      </c>
      <c r="JI17" s="81">
        <v>0</v>
      </c>
      <c r="JJ17" s="81">
        <v>0</v>
      </c>
      <c r="JK17" s="81">
        <v>0</v>
      </c>
      <c r="JL17" s="81">
        <v>0</v>
      </c>
      <c r="JM17" s="81">
        <v>0</v>
      </c>
      <c r="JN17" s="81">
        <v>0</v>
      </c>
      <c r="JO17" s="81">
        <v>0</v>
      </c>
      <c r="JP17" s="81">
        <v>0</v>
      </c>
      <c r="JQ17" s="81">
        <v>0</v>
      </c>
      <c r="JR17" s="81">
        <v>0</v>
      </c>
      <c r="JS17" s="81">
        <v>0</v>
      </c>
      <c r="JT17" s="81">
        <v>0</v>
      </c>
      <c r="JU17" s="81">
        <v>0</v>
      </c>
      <c r="JV17" s="81">
        <v>0</v>
      </c>
      <c r="JW17" s="81">
        <v>0</v>
      </c>
      <c r="JX17" s="81">
        <v>3</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2</v>
      </c>
      <c r="LT17" s="81">
        <v>0</v>
      </c>
      <c r="LU17" s="81">
        <v>0</v>
      </c>
      <c r="LV17" s="81">
        <v>0</v>
      </c>
      <c r="LW17" s="81">
        <v>0</v>
      </c>
      <c r="LX17" s="81">
        <v>1</v>
      </c>
      <c r="LY17" s="81">
        <v>0</v>
      </c>
      <c r="LZ17" s="81">
        <v>0</v>
      </c>
      <c r="MA17" s="81">
        <v>1</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0</v>
      </c>
      <c r="NG17" s="81">
        <v>1</v>
      </c>
      <c r="NH17" s="81">
        <v>0</v>
      </c>
      <c r="NI17" s="81">
        <v>0</v>
      </c>
      <c r="NJ17" s="81">
        <v>0</v>
      </c>
      <c r="NK17" s="81">
        <v>0</v>
      </c>
      <c r="NL17" s="81">
        <v>0</v>
      </c>
      <c r="NM17" s="81">
        <v>0</v>
      </c>
      <c r="NN17" s="81">
        <v>0</v>
      </c>
      <c r="NO17" s="81">
        <v>0</v>
      </c>
      <c r="NP17" s="81">
        <v>0</v>
      </c>
      <c r="NQ17" s="81">
        <v>0</v>
      </c>
      <c r="NR17" s="81">
        <v>0</v>
      </c>
      <c r="NS17" s="81">
        <v>0</v>
      </c>
      <c r="NT17" s="81">
        <v>0</v>
      </c>
      <c r="NU17" s="81">
        <v>0</v>
      </c>
      <c r="NV17" s="81">
        <v>0</v>
      </c>
      <c r="NW17" s="81">
        <v>0</v>
      </c>
      <c r="NX17" s="81">
        <v>0</v>
      </c>
      <c r="NY17" s="81">
        <v>3</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2</v>
      </c>
      <c r="PU17" s="81">
        <v>0</v>
      </c>
      <c r="PV17" s="81">
        <v>0</v>
      </c>
      <c r="PW17" s="81">
        <v>0</v>
      </c>
      <c r="PX17" s="81">
        <v>0</v>
      </c>
      <c r="PY17" s="81">
        <v>1</v>
      </c>
      <c r="PZ17" s="81">
        <v>0</v>
      </c>
      <c r="QA17" s="81">
        <v>0</v>
      </c>
      <c r="QB17" s="81">
        <v>1</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4</v>
      </c>
      <c r="QY17" s="81">
        <v>0</v>
      </c>
      <c r="QZ17" s="81">
        <v>0</v>
      </c>
      <c r="RA17" s="81">
        <v>0</v>
      </c>
      <c r="RB17" s="81">
        <v>0</v>
      </c>
      <c r="RC17" s="81">
        <v>0</v>
      </c>
      <c r="RD17" s="81">
        <v>0</v>
      </c>
      <c r="RE17" s="81">
        <v>0</v>
      </c>
      <c r="RF17" s="81">
        <v>2</v>
      </c>
      <c r="RG17" s="81">
        <v>1</v>
      </c>
      <c r="RH17" s="81">
        <v>0</v>
      </c>
      <c r="RI17" s="81">
        <v>1</v>
      </c>
      <c r="RJ17" s="81">
        <v>0</v>
      </c>
      <c r="RK17" s="81">
        <v>0</v>
      </c>
      <c r="RL17" s="81">
        <v>0</v>
      </c>
      <c r="RM17" s="81">
        <v>0</v>
      </c>
      <c r="RN17" s="81">
        <v>0</v>
      </c>
      <c r="RO17" s="81">
        <v>0</v>
      </c>
      <c r="RP17" s="81">
        <v>0</v>
      </c>
      <c r="RQ17" s="81">
        <v>0</v>
      </c>
      <c r="RR17" s="81">
        <v>0</v>
      </c>
      <c r="RS17" s="81">
        <v>4</v>
      </c>
      <c r="RT17" s="81">
        <v>0</v>
      </c>
      <c r="RU17" s="81">
        <v>0</v>
      </c>
      <c r="RV17" s="81">
        <v>0</v>
      </c>
      <c r="RW17" s="81">
        <v>0</v>
      </c>
      <c r="RX17" s="81">
        <v>0</v>
      </c>
      <c r="RY17" s="81">
        <v>0</v>
      </c>
      <c r="RZ17" s="81">
        <v>0</v>
      </c>
      <c r="SA17" s="81">
        <v>2</v>
      </c>
      <c r="SB17" s="81">
        <v>1</v>
      </c>
      <c r="SC17" s="81">
        <v>0</v>
      </c>
      <c r="SD17" s="81">
        <v>1</v>
      </c>
      <c r="SE17" s="81">
        <v>0</v>
      </c>
      <c r="SF17" s="81">
        <v>0</v>
      </c>
      <c r="SG17" s="81">
        <v>0</v>
      </c>
      <c r="SH17" s="81">
        <v>0</v>
      </c>
    </row>
    <row r="18" spans="1:502">
      <c r="A18" s="18" t="s">
        <v>1820</v>
      </c>
      <c r="B18" s="80">
        <v>10</v>
      </c>
      <c r="C18" s="80">
        <v>10</v>
      </c>
      <c r="D18" s="80">
        <v>1</v>
      </c>
      <c r="E18" s="80">
        <v>2013</v>
      </c>
      <c r="F18" s="80" t="s">
        <v>89</v>
      </c>
      <c r="G18" s="182" t="s">
        <v>1810</v>
      </c>
      <c r="H18" s="80" t="s">
        <v>1811</v>
      </c>
      <c r="I18" s="173"/>
      <c r="J18" s="83">
        <v>0</v>
      </c>
      <c r="K18" s="83">
        <v>0</v>
      </c>
      <c r="L18" s="83">
        <v>0</v>
      </c>
      <c r="M18" s="83">
        <v>0</v>
      </c>
      <c r="N18" s="83">
        <v>0</v>
      </c>
      <c r="O18" s="83">
        <v>0</v>
      </c>
      <c r="P18" s="83">
        <v>0</v>
      </c>
      <c r="Q18" s="83">
        <v>0</v>
      </c>
      <c r="R18" s="83">
        <v>0</v>
      </c>
      <c r="S18" s="83">
        <v>5.0090000000000003</v>
      </c>
      <c r="T18" s="83">
        <v>0</v>
      </c>
      <c r="U18" s="83">
        <v>0</v>
      </c>
      <c r="V18" s="83">
        <v>0</v>
      </c>
      <c r="W18" s="83">
        <v>0</v>
      </c>
      <c r="X18" s="83">
        <v>0</v>
      </c>
      <c r="Y18" s="83">
        <v>0</v>
      </c>
      <c r="Z18" s="83">
        <v>0</v>
      </c>
      <c r="AA18" s="83">
        <v>0</v>
      </c>
      <c r="AB18" s="83">
        <v>0</v>
      </c>
      <c r="AC18" s="83">
        <v>0</v>
      </c>
      <c r="AD18" s="83">
        <v>0</v>
      </c>
      <c r="AE18" s="83">
        <v>0</v>
      </c>
      <c r="AF18" s="83">
        <v>0</v>
      </c>
      <c r="AG18" s="83">
        <v>0</v>
      </c>
      <c r="AH18" s="83">
        <v>0</v>
      </c>
      <c r="AI18" s="83">
        <v>0</v>
      </c>
      <c r="AJ18" s="83">
        <v>0</v>
      </c>
      <c r="AK18" s="83">
        <v>18.738</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9.7219999999999995</v>
      </c>
      <c r="CG18" s="83">
        <v>0</v>
      </c>
      <c r="CH18" s="83">
        <v>0</v>
      </c>
      <c r="CI18" s="83">
        <v>0</v>
      </c>
      <c r="CJ18" s="83">
        <v>0</v>
      </c>
      <c r="CK18" s="83">
        <v>8.0389999999999997</v>
      </c>
      <c r="CL18" s="83">
        <v>0</v>
      </c>
      <c r="CM18" s="83">
        <v>0</v>
      </c>
      <c r="CN18" s="83">
        <v>4.0609999999999999</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0</v>
      </c>
      <c r="DT18" s="83">
        <v>5.0090000000000003</v>
      </c>
      <c r="DU18" s="83">
        <v>0</v>
      </c>
      <c r="DV18" s="83">
        <v>0</v>
      </c>
      <c r="DW18" s="83">
        <v>0</v>
      </c>
      <c r="DX18" s="83">
        <v>0</v>
      </c>
      <c r="DY18" s="83">
        <v>0</v>
      </c>
      <c r="DZ18" s="83">
        <v>0</v>
      </c>
      <c r="EA18" s="83">
        <v>0</v>
      </c>
      <c r="EB18" s="83">
        <v>0</v>
      </c>
      <c r="EC18" s="83">
        <v>0</v>
      </c>
      <c r="ED18" s="83">
        <v>0</v>
      </c>
      <c r="EE18" s="83">
        <v>0</v>
      </c>
      <c r="EF18" s="83">
        <v>0</v>
      </c>
      <c r="EG18" s="83">
        <v>0</v>
      </c>
      <c r="EH18" s="83">
        <v>0</v>
      </c>
      <c r="EI18" s="83">
        <v>0</v>
      </c>
      <c r="EJ18" s="83">
        <v>0</v>
      </c>
      <c r="EK18" s="83">
        <v>0</v>
      </c>
      <c r="EL18" s="83">
        <v>18.738</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9.7219999999999995</v>
      </c>
      <c r="GH18" s="83">
        <v>0</v>
      </c>
      <c r="GI18" s="83">
        <v>0</v>
      </c>
      <c r="GJ18" s="83">
        <v>0</v>
      </c>
      <c r="GK18" s="83">
        <v>0</v>
      </c>
      <c r="GL18" s="83">
        <v>8.0389999999999997</v>
      </c>
      <c r="GM18" s="83">
        <v>0</v>
      </c>
      <c r="GN18" s="83">
        <v>0</v>
      </c>
      <c r="GO18" s="83">
        <v>4.0609999999999999</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23.747</v>
      </c>
      <c r="HL18" s="83">
        <v>0</v>
      </c>
      <c r="HM18" s="83">
        <v>0</v>
      </c>
      <c r="HN18" s="83">
        <v>0</v>
      </c>
      <c r="HO18" s="83">
        <v>0</v>
      </c>
      <c r="HP18" s="83">
        <v>0</v>
      </c>
      <c r="HQ18" s="83">
        <v>0</v>
      </c>
      <c r="HR18" s="83">
        <v>0</v>
      </c>
      <c r="HS18" s="83">
        <v>9.7219999999999995</v>
      </c>
      <c r="HT18" s="83">
        <v>8.0389999999999997</v>
      </c>
      <c r="HU18" s="83">
        <v>0</v>
      </c>
      <c r="HV18" s="83">
        <v>4.0609999999999999</v>
      </c>
      <c r="HW18" s="83">
        <v>0</v>
      </c>
      <c r="HX18" s="83">
        <v>0</v>
      </c>
      <c r="HY18" s="83">
        <v>0</v>
      </c>
      <c r="HZ18" s="83">
        <v>0</v>
      </c>
      <c r="IA18" s="83">
        <v>0</v>
      </c>
      <c r="IB18" s="83">
        <v>0</v>
      </c>
      <c r="IC18" s="83">
        <v>0</v>
      </c>
      <c r="ID18" s="83">
        <v>0</v>
      </c>
      <c r="IE18" s="83">
        <v>0</v>
      </c>
      <c r="IF18" s="83">
        <v>23.747</v>
      </c>
      <c r="IG18" s="83">
        <v>0</v>
      </c>
      <c r="IH18" s="83">
        <v>0</v>
      </c>
      <c r="II18" s="83">
        <v>0</v>
      </c>
      <c r="IJ18" s="83">
        <v>0</v>
      </c>
      <c r="IK18" s="83">
        <v>0</v>
      </c>
      <c r="IL18" s="83">
        <v>0</v>
      </c>
      <c r="IM18" s="83">
        <v>0</v>
      </c>
      <c r="IN18" s="83">
        <v>9.7219999999999995</v>
      </c>
      <c r="IO18" s="83">
        <v>8.0389999999999997</v>
      </c>
      <c r="IP18" s="83">
        <v>0</v>
      </c>
      <c r="IQ18" s="83">
        <v>4.0609999999999999</v>
      </c>
      <c r="IR18" s="83">
        <v>0</v>
      </c>
      <c r="IS18" s="83">
        <v>0</v>
      </c>
      <c r="IT18" s="83">
        <v>0</v>
      </c>
      <c r="IU18" s="83">
        <v>0</v>
      </c>
      <c r="IV18" s="84">
        <v>0</v>
      </c>
      <c r="IW18" s="81">
        <v>0</v>
      </c>
      <c r="IX18" s="81">
        <v>0</v>
      </c>
      <c r="IY18" s="81">
        <v>0</v>
      </c>
      <c r="IZ18" s="81">
        <v>0</v>
      </c>
      <c r="JA18" s="81">
        <v>0</v>
      </c>
      <c r="JB18" s="81">
        <v>0</v>
      </c>
      <c r="JC18" s="81">
        <v>0</v>
      </c>
      <c r="JD18" s="81">
        <v>0</v>
      </c>
      <c r="JE18" s="81">
        <v>0</v>
      </c>
      <c r="JF18" s="81">
        <v>1</v>
      </c>
      <c r="JG18" s="81">
        <v>0</v>
      </c>
      <c r="JH18" s="81">
        <v>0</v>
      </c>
      <c r="JI18" s="81">
        <v>0</v>
      </c>
      <c r="JJ18" s="81">
        <v>0</v>
      </c>
      <c r="JK18" s="81">
        <v>0</v>
      </c>
      <c r="JL18" s="81">
        <v>0</v>
      </c>
      <c r="JM18" s="81">
        <v>0</v>
      </c>
      <c r="JN18" s="81">
        <v>0</v>
      </c>
      <c r="JO18" s="81">
        <v>0</v>
      </c>
      <c r="JP18" s="81">
        <v>0</v>
      </c>
      <c r="JQ18" s="81">
        <v>0</v>
      </c>
      <c r="JR18" s="81">
        <v>0</v>
      </c>
      <c r="JS18" s="81">
        <v>0</v>
      </c>
      <c r="JT18" s="81">
        <v>0</v>
      </c>
      <c r="JU18" s="81">
        <v>0</v>
      </c>
      <c r="JV18" s="81">
        <v>0</v>
      </c>
      <c r="JW18" s="81">
        <v>0</v>
      </c>
      <c r="JX18" s="81">
        <v>3</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2</v>
      </c>
      <c r="LT18" s="81">
        <v>0</v>
      </c>
      <c r="LU18" s="81">
        <v>0</v>
      </c>
      <c r="LV18" s="81">
        <v>0</v>
      </c>
      <c r="LW18" s="81">
        <v>0</v>
      </c>
      <c r="LX18" s="81">
        <v>1</v>
      </c>
      <c r="LY18" s="81">
        <v>0</v>
      </c>
      <c r="LZ18" s="81">
        <v>0</v>
      </c>
      <c r="MA18" s="81">
        <v>1</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0</v>
      </c>
      <c r="NG18" s="81">
        <v>1</v>
      </c>
      <c r="NH18" s="81">
        <v>0</v>
      </c>
      <c r="NI18" s="81">
        <v>0</v>
      </c>
      <c r="NJ18" s="81">
        <v>0</v>
      </c>
      <c r="NK18" s="81">
        <v>0</v>
      </c>
      <c r="NL18" s="81">
        <v>0</v>
      </c>
      <c r="NM18" s="81">
        <v>0</v>
      </c>
      <c r="NN18" s="81">
        <v>0</v>
      </c>
      <c r="NO18" s="81">
        <v>0</v>
      </c>
      <c r="NP18" s="81">
        <v>0</v>
      </c>
      <c r="NQ18" s="81">
        <v>0</v>
      </c>
      <c r="NR18" s="81">
        <v>0</v>
      </c>
      <c r="NS18" s="81">
        <v>0</v>
      </c>
      <c r="NT18" s="81">
        <v>0</v>
      </c>
      <c r="NU18" s="81">
        <v>0</v>
      </c>
      <c r="NV18" s="81">
        <v>0</v>
      </c>
      <c r="NW18" s="81">
        <v>0</v>
      </c>
      <c r="NX18" s="81">
        <v>0</v>
      </c>
      <c r="NY18" s="81">
        <v>3</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2</v>
      </c>
      <c r="PU18" s="81">
        <v>0</v>
      </c>
      <c r="PV18" s="81">
        <v>0</v>
      </c>
      <c r="PW18" s="81">
        <v>0</v>
      </c>
      <c r="PX18" s="81">
        <v>0</v>
      </c>
      <c r="PY18" s="81">
        <v>1</v>
      </c>
      <c r="PZ18" s="81">
        <v>0</v>
      </c>
      <c r="QA18" s="81">
        <v>0</v>
      </c>
      <c r="QB18" s="81">
        <v>1</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4</v>
      </c>
      <c r="QY18" s="81">
        <v>0</v>
      </c>
      <c r="QZ18" s="81">
        <v>0</v>
      </c>
      <c r="RA18" s="81">
        <v>0</v>
      </c>
      <c r="RB18" s="81">
        <v>0</v>
      </c>
      <c r="RC18" s="81">
        <v>0</v>
      </c>
      <c r="RD18" s="81">
        <v>0</v>
      </c>
      <c r="RE18" s="81">
        <v>0</v>
      </c>
      <c r="RF18" s="81">
        <v>2</v>
      </c>
      <c r="RG18" s="81">
        <v>1</v>
      </c>
      <c r="RH18" s="81">
        <v>0</v>
      </c>
      <c r="RI18" s="81">
        <v>1</v>
      </c>
      <c r="RJ18" s="81">
        <v>0</v>
      </c>
      <c r="RK18" s="81">
        <v>0</v>
      </c>
      <c r="RL18" s="81">
        <v>0</v>
      </c>
      <c r="RM18" s="81">
        <v>0</v>
      </c>
      <c r="RN18" s="81">
        <v>0</v>
      </c>
      <c r="RO18" s="81">
        <v>0</v>
      </c>
      <c r="RP18" s="81">
        <v>0</v>
      </c>
      <c r="RQ18" s="81">
        <v>0</v>
      </c>
      <c r="RR18" s="81">
        <v>0</v>
      </c>
      <c r="RS18" s="81">
        <v>4</v>
      </c>
      <c r="RT18" s="81">
        <v>0</v>
      </c>
      <c r="RU18" s="81">
        <v>0</v>
      </c>
      <c r="RV18" s="81">
        <v>0</v>
      </c>
      <c r="RW18" s="81">
        <v>0</v>
      </c>
      <c r="RX18" s="81">
        <v>0</v>
      </c>
      <c r="RY18" s="81">
        <v>0</v>
      </c>
      <c r="RZ18" s="81">
        <v>0</v>
      </c>
      <c r="SA18" s="81">
        <v>2</v>
      </c>
      <c r="SB18" s="81">
        <v>1</v>
      </c>
      <c r="SC18" s="81">
        <v>0</v>
      </c>
      <c r="SD18" s="81">
        <v>1</v>
      </c>
      <c r="SE18" s="81">
        <v>0</v>
      </c>
      <c r="SF18" s="81">
        <v>0</v>
      </c>
      <c r="SG18" s="81">
        <v>0</v>
      </c>
      <c r="SH18" s="81">
        <v>0</v>
      </c>
    </row>
    <row r="19" spans="1:502">
      <c r="A19" s="18" t="s">
        <v>1821</v>
      </c>
      <c r="B19" s="80">
        <v>11</v>
      </c>
      <c r="C19" s="80">
        <v>11</v>
      </c>
      <c r="D19" s="80">
        <v>1</v>
      </c>
      <c r="E19" s="80">
        <v>2014</v>
      </c>
      <c r="F19" s="80" t="s">
        <v>90</v>
      </c>
      <c r="G19" s="182" t="s">
        <v>1810</v>
      </c>
      <c r="H19" s="80" t="s">
        <v>1811</v>
      </c>
      <c r="I19" s="173"/>
      <c r="J19" s="83">
        <v>0</v>
      </c>
      <c r="K19" s="83">
        <v>0</v>
      </c>
      <c r="L19" s="83">
        <v>0</v>
      </c>
      <c r="M19" s="83">
        <v>0</v>
      </c>
      <c r="N19" s="83">
        <v>0</v>
      </c>
      <c r="O19" s="83">
        <v>0</v>
      </c>
      <c r="P19" s="83">
        <v>0</v>
      </c>
      <c r="Q19" s="83">
        <v>0</v>
      </c>
      <c r="R19" s="83">
        <v>0</v>
      </c>
      <c r="S19" s="83">
        <v>6.1980000000000004</v>
      </c>
      <c r="T19" s="83">
        <v>0</v>
      </c>
      <c r="U19" s="83">
        <v>0</v>
      </c>
      <c r="V19" s="83">
        <v>0</v>
      </c>
      <c r="W19" s="83">
        <v>0</v>
      </c>
      <c r="X19" s="83">
        <v>0</v>
      </c>
      <c r="Y19" s="83">
        <v>0</v>
      </c>
      <c r="Z19" s="83">
        <v>0</v>
      </c>
      <c r="AA19" s="83">
        <v>0</v>
      </c>
      <c r="AB19" s="83">
        <v>0</v>
      </c>
      <c r="AC19" s="83">
        <v>0</v>
      </c>
      <c r="AD19" s="83">
        <v>0</v>
      </c>
      <c r="AE19" s="83">
        <v>0</v>
      </c>
      <c r="AF19" s="83">
        <v>0</v>
      </c>
      <c r="AG19" s="83">
        <v>0</v>
      </c>
      <c r="AH19" s="83">
        <v>0</v>
      </c>
      <c r="AI19" s="83">
        <v>0</v>
      </c>
      <c r="AJ19" s="83">
        <v>0</v>
      </c>
      <c r="AK19" s="83">
        <v>17.777999999999999</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9.1479999999999997</v>
      </c>
      <c r="CG19" s="83">
        <v>0</v>
      </c>
      <c r="CH19" s="83">
        <v>0</v>
      </c>
      <c r="CI19" s="83">
        <v>0</v>
      </c>
      <c r="CJ19" s="83">
        <v>0</v>
      </c>
      <c r="CK19" s="83">
        <v>8.218</v>
      </c>
      <c r="CL19" s="83">
        <v>0</v>
      </c>
      <c r="CM19" s="83">
        <v>0</v>
      </c>
      <c r="CN19" s="83">
        <v>3.8679999999999999</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0</v>
      </c>
      <c r="DT19" s="83">
        <v>6.1980000000000004</v>
      </c>
      <c r="DU19" s="83">
        <v>0</v>
      </c>
      <c r="DV19" s="83">
        <v>0</v>
      </c>
      <c r="DW19" s="83">
        <v>0</v>
      </c>
      <c r="DX19" s="83">
        <v>0</v>
      </c>
      <c r="DY19" s="83">
        <v>0</v>
      </c>
      <c r="DZ19" s="83">
        <v>0</v>
      </c>
      <c r="EA19" s="83">
        <v>0</v>
      </c>
      <c r="EB19" s="83">
        <v>0</v>
      </c>
      <c r="EC19" s="83">
        <v>0</v>
      </c>
      <c r="ED19" s="83">
        <v>0</v>
      </c>
      <c r="EE19" s="83">
        <v>0</v>
      </c>
      <c r="EF19" s="83">
        <v>0</v>
      </c>
      <c r="EG19" s="83">
        <v>0</v>
      </c>
      <c r="EH19" s="83">
        <v>0</v>
      </c>
      <c r="EI19" s="83">
        <v>0</v>
      </c>
      <c r="EJ19" s="83">
        <v>0</v>
      </c>
      <c r="EK19" s="83">
        <v>0</v>
      </c>
      <c r="EL19" s="83">
        <v>17.777999999999999</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9.1479999999999997</v>
      </c>
      <c r="GH19" s="83">
        <v>0</v>
      </c>
      <c r="GI19" s="83">
        <v>0</v>
      </c>
      <c r="GJ19" s="83">
        <v>0</v>
      </c>
      <c r="GK19" s="83">
        <v>0</v>
      </c>
      <c r="GL19" s="83">
        <v>8.218</v>
      </c>
      <c r="GM19" s="83">
        <v>0</v>
      </c>
      <c r="GN19" s="83">
        <v>0</v>
      </c>
      <c r="GO19" s="83">
        <v>3.8679999999999999</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23.975999999999999</v>
      </c>
      <c r="HL19" s="83">
        <v>0</v>
      </c>
      <c r="HM19" s="83">
        <v>0</v>
      </c>
      <c r="HN19" s="83">
        <v>0</v>
      </c>
      <c r="HO19" s="83">
        <v>0</v>
      </c>
      <c r="HP19" s="83">
        <v>0</v>
      </c>
      <c r="HQ19" s="83">
        <v>0</v>
      </c>
      <c r="HR19" s="83">
        <v>0</v>
      </c>
      <c r="HS19" s="83">
        <v>9.1479999999999997</v>
      </c>
      <c r="HT19" s="83">
        <v>8.218</v>
      </c>
      <c r="HU19" s="83">
        <v>0</v>
      </c>
      <c r="HV19" s="83">
        <v>3.8679999999999999</v>
      </c>
      <c r="HW19" s="83">
        <v>0</v>
      </c>
      <c r="HX19" s="83">
        <v>0</v>
      </c>
      <c r="HY19" s="83">
        <v>0</v>
      </c>
      <c r="HZ19" s="83">
        <v>0</v>
      </c>
      <c r="IA19" s="83">
        <v>0</v>
      </c>
      <c r="IB19" s="83">
        <v>0</v>
      </c>
      <c r="IC19" s="83">
        <v>0</v>
      </c>
      <c r="ID19" s="83">
        <v>0</v>
      </c>
      <c r="IE19" s="83">
        <v>0</v>
      </c>
      <c r="IF19" s="83">
        <v>23.975999999999999</v>
      </c>
      <c r="IG19" s="83">
        <v>0</v>
      </c>
      <c r="IH19" s="83">
        <v>0</v>
      </c>
      <c r="II19" s="83">
        <v>0</v>
      </c>
      <c r="IJ19" s="83">
        <v>0</v>
      </c>
      <c r="IK19" s="83">
        <v>0</v>
      </c>
      <c r="IL19" s="83">
        <v>0</v>
      </c>
      <c r="IM19" s="83">
        <v>0</v>
      </c>
      <c r="IN19" s="83">
        <v>9.1479999999999997</v>
      </c>
      <c r="IO19" s="83">
        <v>8.218</v>
      </c>
      <c r="IP19" s="83">
        <v>0</v>
      </c>
      <c r="IQ19" s="83">
        <v>3.8679999999999999</v>
      </c>
      <c r="IR19" s="83">
        <v>0</v>
      </c>
      <c r="IS19" s="83">
        <v>0</v>
      </c>
      <c r="IT19" s="83">
        <v>0</v>
      </c>
      <c r="IU19" s="83">
        <v>0</v>
      </c>
      <c r="IV19" s="84">
        <v>0</v>
      </c>
      <c r="IW19" s="81">
        <v>0</v>
      </c>
      <c r="IX19" s="81">
        <v>0</v>
      </c>
      <c r="IY19" s="81">
        <v>0</v>
      </c>
      <c r="IZ19" s="81">
        <v>0</v>
      </c>
      <c r="JA19" s="81">
        <v>0</v>
      </c>
      <c r="JB19" s="81">
        <v>0</v>
      </c>
      <c r="JC19" s="81">
        <v>0</v>
      </c>
      <c r="JD19" s="81">
        <v>0</v>
      </c>
      <c r="JE19" s="81">
        <v>0</v>
      </c>
      <c r="JF19" s="81">
        <v>1</v>
      </c>
      <c r="JG19" s="81">
        <v>0</v>
      </c>
      <c r="JH19" s="81">
        <v>0</v>
      </c>
      <c r="JI19" s="81">
        <v>0</v>
      </c>
      <c r="JJ19" s="81">
        <v>0</v>
      </c>
      <c r="JK19" s="81">
        <v>0</v>
      </c>
      <c r="JL19" s="81">
        <v>0</v>
      </c>
      <c r="JM19" s="81">
        <v>0</v>
      </c>
      <c r="JN19" s="81">
        <v>0</v>
      </c>
      <c r="JO19" s="81">
        <v>0</v>
      </c>
      <c r="JP19" s="81">
        <v>0</v>
      </c>
      <c r="JQ19" s="81">
        <v>0</v>
      </c>
      <c r="JR19" s="81">
        <v>0</v>
      </c>
      <c r="JS19" s="81">
        <v>0</v>
      </c>
      <c r="JT19" s="81">
        <v>0</v>
      </c>
      <c r="JU19" s="81">
        <v>0</v>
      </c>
      <c r="JV19" s="81">
        <v>0</v>
      </c>
      <c r="JW19" s="81">
        <v>0</v>
      </c>
      <c r="JX19" s="81">
        <v>3</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2</v>
      </c>
      <c r="LT19" s="81">
        <v>0</v>
      </c>
      <c r="LU19" s="81">
        <v>0</v>
      </c>
      <c r="LV19" s="81">
        <v>0</v>
      </c>
      <c r="LW19" s="81">
        <v>0</v>
      </c>
      <c r="LX19" s="81">
        <v>1</v>
      </c>
      <c r="LY19" s="81">
        <v>0</v>
      </c>
      <c r="LZ19" s="81">
        <v>0</v>
      </c>
      <c r="MA19" s="81">
        <v>1</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0</v>
      </c>
      <c r="NG19" s="81">
        <v>1</v>
      </c>
      <c r="NH19" s="81">
        <v>0</v>
      </c>
      <c r="NI19" s="81">
        <v>0</v>
      </c>
      <c r="NJ19" s="81">
        <v>0</v>
      </c>
      <c r="NK19" s="81">
        <v>0</v>
      </c>
      <c r="NL19" s="81">
        <v>0</v>
      </c>
      <c r="NM19" s="81">
        <v>0</v>
      </c>
      <c r="NN19" s="81">
        <v>0</v>
      </c>
      <c r="NO19" s="81">
        <v>0</v>
      </c>
      <c r="NP19" s="81">
        <v>0</v>
      </c>
      <c r="NQ19" s="81">
        <v>0</v>
      </c>
      <c r="NR19" s="81">
        <v>0</v>
      </c>
      <c r="NS19" s="81">
        <v>0</v>
      </c>
      <c r="NT19" s="81">
        <v>0</v>
      </c>
      <c r="NU19" s="81">
        <v>0</v>
      </c>
      <c r="NV19" s="81">
        <v>0</v>
      </c>
      <c r="NW19" s="81">
        <v>0</v>
      </c>
      <c r="NX19" s="81">
        <v>0</v>
      </c>
      <c r="NY19" s="81">
        <v>3</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2</v>
      </c>
      <c r="PU19" s="81">
        <v>0</v>
      </c>
      <c r="PV19" s="81">
        <v>0</v>
      </c>
      <c r="PW19" s="81">
        <v>0</v>
      </c>
      <c r="PX19" s="81">
        <v>0</v>
      </c>
      <c r="PY19" s="81">
        <v>1</v>
      </c>
      <c r="PZ19" s="81">
        <v>0</v>
      </c>
      <c r="QA19" s="81">
        <v>0</v>
      </c>
      <c r="QB19" s="81">
        <v>1</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4</v>
      </c>
      <c r="QY19" s="81">
        <v>0</v>
      </c>
      <c r="QZ19" s="81">
        <v>0</v>
      </c>
      <c r="RA19" s="81">
        <v>0</v>
      </c>
      <c r="RB19" s="81">
        <v>0</v>
      </c>
      <c r="RC19" s="81">
        <v>0</v>
      </c>
      <c r="RD19" s="81">
        <v>0</v>
      </c>
      <c r="RE19" s="81">
        <v>0</v>
      </c>
      <c r="RF19" s="81">
        <v>2</v>
      </c>
      <c r="RG19" s="81">
        <v>1</v>
      </c>
      <c r="RH19" s="81">
        <v>0</v>
      </c>
      <c r="RI19" s="81">
        <v>1</v>
      </c>
      <c r="RJ19" s="81">
        <v>0</v>
      </c>
      <c r="RK19" s="81">
        <v>0</v>
      </c>
      <c r="RL19" s="81">
        <v>0</v>
      </c>
      <c r="RM19" s="81">
        <v>0</v>
      </c>
      <c r="RN19" s="81">
        <v>0</v>
      </c>
      <c r="RO19" s="81">
        <v>0</v>
      </c>
      <c r="RP19" s="81">
        <v>0</v>
      </c>
      <c r="RQ19" s="81">
        <v>0</v>
      </c>
      <c r="RR19" s="81">
        <v>0</v>
      </c>
      <c r="RS19" s="81">
        <v>4</v>
      </c>
      <c r="RT19" s="81">
        <v>0</v>
      </c>
      <c r="RU19" s="81">
        <v>0</v>
      </c>
      <c r="RV19" s="81">
        <v>0</v>
      </c>
      <c r="RW19" s="81">
        <v>0</v>
      </c>
      <c r="RX19" s="81">
        <v>0</v>
      </c>
      <c r="RY19" s="81">
        <v>0</v>
      </c>
      <c r="RZ19" s="81">
        <v>0</v>
      </c>
      <c r="SA19" s="81">
        <v>2</v>
      </c>
      <c r="SB19" s="81">
        <v>1</v>
      </c>
      <c r="SC19" s="81">
        <v>0</v>
      </c>
      <c r="SD19" s="81">
        <v>1</v>
      </c>
      <c r="SE19" s="81">
        <v>0</v>
      </c>
      <c r="SF19" s="81">
        <v>0</v>
      </c>
      <c r="SG19" s="81">
        <v>0</v>
      </c>
      <c r="SH19" s="81">
        <v>0</v>
      </c>
    </row>
    <row r="20" spans="1:502">
      <c r="A20" s="18" t="s">
        <v>1822</v>
      </c>
      <c r="B20" s="80">
        <v>12</v>
      </c>
      <c r="C20" s="80">
        <v>12</v>
      </c>
      <c r="D20" s="80">
        <v>1</v>
      </c>
      <c r="E20" s="80">
        <v>2015</v>
      </c>
      <c r="F20" s="80" t="s">
        <v>91</v>
      </c>
      <c r="G20" s="182" t="s">
        <v>1810</v>
      </c>
      <c r="H20" s="80" t="s">
        <v>1811</v>
      </c>
      <c r="I20" s="173"/>
      <c r="J20" s="83">
        <v>0</v>
      </c>
      <c r="K20" s="83">
        <v>0</v>
      </c>
      <c r="L20" s="83">
        <v>0</v>
      </c>
      <c r="M20" s="83">
        <v>0</v>
      </c>
      <c r="N20" s="83">
        <v>0</v>
      </c>
      <c r="O20" s="83">
        <v>0</v>
      </c>
      <c r="P20" s="83">
        <v>0</v>
      </c>
      <c r="Q20" s="83">
        <v>0</v>
      </c>
      <c r="R20" s="83">
        <v>0</v>
      </c>
      <c r="S20" s="83">
        <v>6.8570000000000002</v>
      </c>
      <c r="T20" s="83">
        <v>0</v>
      </c>
      <c r="U20" s="83">
        <v>0</v>
      </c>
      <c r="V20" s="83">
        <v>0</v>
      </c>
      <c r="W20" s="83">
        <v>0</v>
      </c>
      <c r="X20" s="83">
        <v>0</v>
      </c>
      <c r="Y20" s="83">
        <v>0</v>
      </c>
      <c r="Z20" s="83">
        <v>0</v>
      </c>
      <c r="AA20" s="83">
        <v>0</v>
      </c>
      <c r="AB20" s="83">
        <v>0</v>
      </c>
      <c r="AC20" s="83">
        <v>0</v>
      </c>
      <c r="AD20" s="83">
        <v>0</v>
      </c>
      <c r="AE20" s="83">
        <v>0</v>
      </c>
      <c r="AF20" s="83">
        <v>0</v>
      </c>
      <c r="AG20" s="83">
        <v>0</v>
      </c>
      <c r="AH20" s="83">
        <v>0</v>
      </c>
      <c r="AI20" s="83">
        <v>0</v>
      </c>
      <c r="AJ20" s="83">
        <v>0</v>
      </c>
      <c r="AK20" s="83">
        <v>19.971</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8.98</v>
      </c>
      <c r="CG20" s="83">
        <v>0</v>
      </c>
      <c r="CH20" s="83">
        <v>0</v>
      </c>
      <c r="CI20" s="83">
        <v>0</v>
      </c>
      <c r="CJ20" s="83">
        <v>0</v>
      </c>
      <c r="CK20" s="83">
        <v>0</v>
      </c>
      <c r="CL20" s="83">
        <v>0</v>
      </c>
      <c r="CM20" s="83">
        <v>0</v>
      </c>
      <c r="CN20" s="83">
        <v>3.4969999999999999</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0</v>
      </c>
      <c r="DT20" s="83">
        <v>6.8570000000000002</v>
      </c>
      <c r="DU20" s="83">
        <v>0</v>
      </c>
      <c r="DV20" s="83">
        <v>0</v>
      </c>
      <c r="DW20" s="83">
        <v>0</v>
      </c>
      <c r="DX20" s="83">
        <v>0</v>
      </c>
      <c r="DY20" s="83">
        <v>0</v>
      </c>
      <c r="DZ20" s="83">
        <v>0</v>
      </c>
      <c r="EA20" s="83">
        <v>0</v>
      </c>
      <c r="EB20" s="83">
        <v>0</v>
      </c>
      <c r="EC20" s="83">
        <v>0</v>
      </c>
      <c r="ED20" s="83">
        <v>0</v>
      </c>
      <c r="EE20" s="83">
        <v>0</v>
      </c>
      <c r="EF20" s="83">
        <v>0</v>
      </c>
      <c r="EG20" s="83">
        <v>0</v>
      </c>
      <c r="EH20" s="83">
        <v>0</v>
      </c>
      <c r="EI20" s="83">
        <v>0</v>
      </c>
      <c r="EJ20" s="83">
        <v>0</v>
      </c>
      <c r="EK20" s="83">
        <v>0</v>
      </c>
      <c r="EL20" s="83">
        <v>19.971</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8.98</v>
      </c>
      <c r="GH20" s="83">
        <v>0</v>
      </c>
      <c r="GI20" s="83">
        <v>0</v>
      </c>
      <c r="GJ20" s="83">
        <v>0</v>
      </c>
      <c r="GK20" s="83">
        <v>0</v>
      </c>
      <c r="GL20" s="83">
        <v>0</v>
      </c>
      <c r="GM20" s="83">
        <v>0</v>
      </c>
      <c r="GN20" s="83">
        <v>0</v>
      </c>
      <c r="GO20" s="83">
        <v>3.4969999999999999</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26.827999999999999</v>
      </c>
      <c r="HL20" s="83">
        <v>0</v>
      </c>
      <c r="HM20" s="83">
        <v>0</v>
      </c>
      <c r="HN20" s="83">
        <v>0</v>
      </c>
      <c r="HO20" s="83">
        <v>0</v>
      </c>
      <c r="HP20" s="83">
        <v>0</v>
      </c>
      <c r="HQ20" s="83">
        <v>0</v>
      </c>
      <c r="HR20" s="83">
        <v>0</v>
      </c>
      <c r="HS20" s="83">
        <v>8.98</v>
      </c>
      <c r="HT20" s="83">
        <v>0</v>
      </c>
      <c r="HU20" s="83">
        <v>0</v>
      </c>
      <c r="HV20" s="83">
        <v>3.4969999999999999</v>
      </c>
      <c r="HW20" s="83">
        <v>0</v>
      </c>
      <c r="HX20" s="83">
        <v>0</v>
      </c>
      <c r="HY20" s="83">
        <v>0</v>
      </c>
      <c r="HZ20" s="83">
        <v>0</v>
      </c>
      <c r="IA20" s="83">
        <v>0</v>
      </c>
      <c r="IB20" s="83">
        <v>0</v>
      </c>
      <c r="IC20" s="83">
        <v>0</v>
      </c>
      <c r="ID20" s="83">
        <v>0</v>
      </c>
      <c r="IE20" s="83">
        <v>0</v>
      </c>
      <c r="IF20" s="83">
        <v>26.827999999999999</v>
      </c>
      <c r="IG20" s="83">
        <v>0</v>
      </c>
      <c r="IH20" s="83">
        <v>0</v>
      </c>
      <c r="II20" s="83">
        <v>0</v>
      </c>
      <c r="IJ20" s="83">
        <v>0</v>
      </c>
      <c r="IK20" s="83">
        <v>0</v>
      </c>
      <c r="IL20" s="83">
        <v>0</v>
      </c>
      <c r="IM20" s="83">
        <v>0</v>
      </c>
      <c r="IN20" s="83">
        <v>8.98</v>
      </c>
      <c r="IO20" s="83">
        <v>0</v>
      </c>
      <c r="IP20" s="83">
        <v>0</v>
      </c>
      <c r="IQ20" s="83">
        <v>3.4969999999999999</v>
      </c>
      <c r="IR20" s="83">
        <v>0</v>
      </c>
      <c r="IS20" s="83">
        <v>0</v>
      </c>
      <c r="IT20" s="83">
        <v>0</v>
      </c>
      <c r="IU20" s="83">
        <v>0</v>
      </c>
      <c r="IV20" s="84">
        <v>0</v>
      </c>
      <c r="IW20" s="81">
        <v>0</v>
      </c>
      <c r="IX20" s="81">
        <v>0</v>
      </c>
      <c r="IY20" s="81">
        <v>0</v>
      </c>
      <c r="IZ20" s="81">
        <v>0</v>
      </c>
      <c r="JA20" s="81">
        <v>0</v>
      </c>
      <c r="JB20" s="81">
        <v>0</v>
      </c>
      <c r="JC20" s="81">
        <v>0</v>
      </c>
      <c r="JD20" s="81">
        <v>0</v>
      </c>
      <c r="JE20" s="81">
        <v>0</v>
      </c>
      <c r="JF20" s="81">
        <v>1</v>
      </c>
      <c r="JG20" s="81">
        <v>0</v>
      </c>
      <c r="JH20" s="81">
        <v>0</v>
      </c>
      <c r="JI20" s="81">
        <v>0</v>
      </c>
      <c r="JJ20" s="81">
        <v>0</v>
      </c>
      <c r="JK20" s="81">
        <v>0</v>
      </c>
      <c r="JL20" s="81">
        <v>0</v>
      </c>
      <c r="JM20" s="81">
        <v>0</v>
      </c>
      <c r="JN20" s="81">
        <v>0</v>
      </c>
      <c r="JO20" s="81">
        <v>0</v>
      </c>
      <c r="JP20" s="81">
        <v>0</v>
      </c>
      <c r="JQ20" s="81">
        <v>0</v>
      </c>
      <c r="JR20" s="81">
        <v>0</v>
      </c>
      <c r="JS20" s="81">
        <v>0</v>
      </c>
      <c r="JT20" s="81">
        <v>0</v>
      </c>
      <c r="JU20" s="81">
        <v>0</v>
      </c>
      <c r="JV20" s="81">
        <v>0</v>
      </c>
      <c r="JW20" s="81">
        <v>0</v>
      </c>
      <c r="JX20" s="81">
        <v>3</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2</v>
      </c>
      <c r="LT20" s="81">
        <v>0</v>
      </c>
      <c r="LU20" s="81">
        <v>0</v>
      </c>
      <c r="LV20" s="81">
        <v>0</v>
      </c>
      <c r="LW20" s="81">
        <v>0</v>
      </c>
      <c r="LX20" s="81">
        <v>0</v>
      </c>
      <c r="LY20" s="81">
        <v>0</v>
      </c>
      <c r="LZ20" s="81">
        <v>0</v>
      </c>
      <c r="MA20" s="81">
        <v>1</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0</v>
      </c>
      <c r="NG20" s="81">
        <v>1</v>
      </c>
      <c r="NH20" s="81">
        <v>0</v>
      </c>
      <c r="NI20" s="81">
        <v>0</v>
      </c>
      <c r="NJ20" s="81">
        <v>0</v>
      </c>
      <c r="NK20" s="81">
        <v>0</v>
      </c>
      <c r="NL20" s="81">
        <v>0</v>
      </c>
      <c r="NM20" s="81">
        <v>0</v>
      </c>
      <c r="NN20" s="81">
        <v>0</v>
      </c>
      <c r="NO20" s="81">
        <v>0</v>
      </c>
      <c r="NP20" s="81">
        <v>0</v>
      </c>
      <c r="NQ20" s="81">
        <v>0</v>
      </c>
      <c r="NR20" s="81">
        <v>0</v>
      </c>
      <c r="NS20" s="81">
        <v>0</v>
      </c>
      <c r="NT20" s="81">
        <v>0</v>
      </c>
      <c r="NU20" s="81">
        <v>0</v>
      </c>
      <c r="NV20" s="81">
        <v>0</v>
      </c>
      <c r="NW20" s="81">
        <v>0</v>
      </c>
      <c r="NX20" s="81">
        <v>0</v>
      </c>
      <c r="NY20" s="81">
        <v>3</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2</v>
      </c>
      <c r="PU20" s="81">
        <v>0</v>
      </c>
      <c r="PV20" s="81">
        <v>0</v>
      </c>
      <c r="PW20" s="81">
        <v>0</v>
      </c>
      <c r="PX20" s="81">
        <v>0</v>
      </c>
      <c r="PY20" s="81">
        <v>0</v>
      </c>
      <c r="PZ20" s="81">
        <v>0</v>
      </c>
      <c r="QA20" s="81">
        <v>0</v>
      </c>
      <c r="QB20" s="81">
        <v>1</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4</v>
      </c>
      <c r="QY20" s="81">
        <v>0</v>
      </c>
      <c r="QZ20" s="81">
        <v>0</v>
      </c>
      <c r="RA20" s="81">
        <v>0</v>
      </c>
      <c r="RB20" s="81">
        <v>0</v>
      </c>
      <c r="RC20" s="81">
        <v>0</v>
      </c>
      <c r="RD20" s="81">
        <v>0</v>
      </c>
      <c r="RE20" s="81">
        <v>0</v>
      </c>
      <c r="RF20" s="81">
        <v>2</v>
      </c>
      <c r="RG20" s="81">
        <v>0</v>
      </c>
      <c r="RH20" s="81">
        <v>0</v>
      </c>
      <c r="RI20" s="81">
        <v>1</v>
      </c>
      <c r="RJ20" s="81">
        <v>0</v>
      </c>
      <c r="RK20" s="81">
        <v>0</v>
      </c>
      <c r="RL20" s="81">
        <v>0</v>
      </c>
      <c r="RM20" s="81">
        <v>0</v>
      </c>
      <c r="RN20" s="81">
        <v>0</v>
      </c>
      <c r="RO20" s="81">
        <v>0</v>
      </c>
      <c r="RP20" s="81">
        <v>0</v>
      </c>
      <c r="RQ20" s="81">
        <v>0</v>
      </c>
      <c r="RR20" s="81">
        <v>0</v>
      </c>
      <c r="RS20" s="81">
        <v>4</v>
      </c>
      <c r="RT20" s="81">
        <v>0</v>
      </c>
      <c r="RU20" s="81">
        <v>0</v>
      </c>
      <c r="RV20" s="81">
        <v>0</v>
      </c>
      <c r="RW20" s="81">
        <v>0</v>
      </c>
      <c r="RX20" s="81">
        <v>0</v>
      </c>
      <c r="RY20" s="81">
        <v>0</v>
      </c>
      <c r="RZ20" s="81">
        <v>0</v>
      </c>
      <c r="SA20" s="81">
        <v>2</v>
      </c>
      <c r="SB20" s="81">
        <v>0</v>
      </c>
      <c r="SC20" s="81">
        <v>0</v>
      </c>
      <c r="SD20" s="81">
        <v>1</v>
      </c>
      <c r="SE20" s="81">
        <v>0</v>
      </c>
      <c r="SF20" s="81">
        <v>0</v>
      </c>
      <c r="SG20" s="81">
        <v>0</v>
      </c>
      <c r="SH20" s="81">
        <v>0</v>
      </c>
    </row>
    <row r="21" spans="1:502">
      <c r="A21" s="18" t="s">
        <v>1823</v>
      </c>
      <c r="B21" s="80">
        <v>13</v>
      </c>
      <c r="C21" s="80">
        <v>13</v>
      </c>
      <c r="D21" s="80">
        <v>1</v>
      </c>
      <c r="E21" s="80">
        <v>2016</v>
      </c>
      <c r="F21" s="80" t="s">
        <v>92</v>
      </c>
      <c r="G21" s="182" t="s">
        <v>1810</v>
      </c>
      <c r="H21" s="80" t="s">
        <v>1811</v>
      </c>
      <c r="I21" s="173"/>
      <c r="J21" s="83">
        <v>0</v>
      </c>
      <c r="K21" s="83">
        <v>0</v>
      </c>
      <c r="L21" s="83">
        <v>0</v>
      </c>
      <c r="M21" s="83">
        <v>0</v>
      </c>
      <c r="N21" s="83">
        <v>0</v>
      </c>
      <c r="O21" s="83">
        <v>0</v>
      </c>
      <c r="P21" s="83">
        <v>0</v>
      </c>
      <c r="Q21" s="83">
        <v>0</v>
      </c>
      <c r="R21" s="83">
        <v>0</v>
      </c>
      <c r="S21" s="83">
        <v>0</v>
      </c>
      <c r="T21" s="83">
        <v>0</v>
      </c>
      <c r="U21" s="83">
        <v>0</v>
      </c>
      <c r="V21" s="83">
        <v>0</v>
      </c>
      <c r="W21" s="83">
        <v>0</v>
      </c>
      <c r="X21" s="83">
        <v>0</v>
      </c>
      <c r="Y21" s="83">
        <v>0</v>
      </c>
      <c r="Z21" s="83">
        <v>0</v>
      </c>
      <c r="AA21" s="83">
        <v>0</v>
      </c>
      <c r="AB21" s="83">
        <v>0</v>
      </c>
      <c r="AC21" s="83">
        <v>0</v>
      </c>
      <c r="AD21" s="83">
        <v>0</v>
      </c>
      <c r="AE21" s="83">
        <v>0</v>
      </c>
      <c r="AF21" s="83">
        <v>0</v>
      </c>
      <c r="AG21" s="83">
        <v>0</v>
      </c>
      <c r="AH21" s="83">
        <v>0</v>
      </c>
      <c r="AI21" s="83">
        <v>0</v>
      </c>
      <c r="AJ21" s="83">
        <v>0</v>
      </c>
      <c r="AK21" s="83">
        <v>21.876000000000001</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9.2829999999999995</v>
      </c>
      <c r="CG21" s="83">
        <v>0</v>
      </c>
      <c r="CH21" s="83">
        <v>0</v>
      </c>
      <c r="CI21" s="83">
        <v>0</v>
      </c>
      <c r="CJ21" s="83">
        <v>0</v>
      </c>
      <c r="CK21" s="83">
        <v>7.2850000000000001</v>
      </c>
      <c r="CL21" s="83">
        <v>0</v>
      </c>
      <c r="CM21" s="83">
        <v>0</v>
      </c>
      <c r="CN21" s="83">
        <v>3.4809999999999999</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0</v>
      </c>
      <c r="DT21" s="83">
        <v>0</v>
      </c>
      <c r="DU21" s="83">
        <v>0</v>
      </c>
      <c r="DV21" s="83">
        <v>0</v>
      </c>
      <c r="DW21" s="83">
        <v>0</v>
      </c>
      <c r="DX21" s="83">
        <v>0</v>
      </c>
      <c r="DY21" s="83">
        <v>0</v>
      </c>
      <c r="DZ21" s="83">
        <v>0</v>
      </c>
      <c r="EA21" s="83">
        <v>0</v>
      </c>
      <c r="EB21" s="83">
        <v>0</v>
      </c>
      <c r="EC21" s="83">
        <v>0</v>
      </c>
      <c r="ED21" s="83">
        <v>0</v>
      </c>
      <c r="EE21" s="83">
        <v>0</v>
      </c>
      <c r="EF21" s="83">
        <v>0</v>
      </c>
      <c r="EG21" s="83">
        <v>0</v>
      </c>
      <c r="EH21" s="83">
        <v>0</v>
      </c>
      <c r="EI21" s="83">
        <v>0</v>
      </c>
      <c r="EJ21" s="83">
        <v>0</v>
      </c>
      <c r="EK21" s="83">
        <v>0</v>
      </c>
      <c r="EL21" s="83">
        <v>21.876000000000001</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9.2829999999999995</v>
      </c>
      <c r="GH21" s="83">
        <v>0</v>
      </c>
      <c r="GI21" s="83">
        <v>0</v>
      </c>
      <c r="GJ21" s="83">
        <v>0</v>
      </c>
      <c r="GK21" s="83">
        <v>0</v>
      </c>
      <c r="GL21" s="83">
        <v>7.2850000000000001</v>
      </c>
      <c r="GM21" s="83">
        <v>0</v>
      </c>
      <c r="GN21" s="83">
        <v>0</v>
      </c>
      <c r="GO21" s="83">
        <v>3.4809999999999999</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21.876000000000001</v>
      </c>
      <c r="HL21" s="83">
        <v>0</v>
      </c>
      <c r="HM21" s="83">
        <v>0</v>
      </c>
      <c r="HN21" s="83">
        <v>0</v>
      </c>
      <c r="HO21" s="83">
        <v>0</v>
      </c>
      <c r="HP21" s="83">
        <v>0</v>
      </c>
      <c r="HQ21" s="83">
        <v>0</v>
      </c>
      <c r="HR21" s="83">
        <v>0</v>
      </c>
      <c r="HS21" s="83">
        <v>9.2829999999999995</v>
      </c>
      <c r="HT21" s="83">
        <v>7.2850000000000001</v>
      </c>
      <c r="HU21" s="83">
        <v>0</v>
      </c>
      <c r="HV21" s="83">
        <v>3.4809999999999999</v>
      </c>
      <c r="HW21" s="83">
        <v>0</v>
      </c>
      <c r="HX21" s="83">
        <v>0</v>
      </c>
      <c r="HY21" s="83">
        <v>0</v>
      </c>
      <c r="HZ21" s="83">
        <v>0</v>
      </c>
      <c r="IA21" s="83">
        <v>0</v>
      </c>
      <c r="IB21" s="83">
        <v>0</v>
      </c>
      <c r="IC21" s="83">
        <v>0</v>
      </c>
      <c r="ID21" s="83">
        <v>0</v>
      </c>
      <c r="IE21" s="83">
        <v>0</v>
      </c>
      <c r="IF21" s="83">
        <v>21.876000000000001</v>
      </c>
      <c r="IG21" s="83">
        <v>0</v>
      </c>
      <c r="IH21" s="83">
        <v>0</v>
      </c>
      <c r="II21" s="83">
        <v>0</v>
      </c>
      <c r="IJ21" s="83">
        <v>0</v>
      </c>
      <c r="IK21" s="83">
        <v>0</v>
      </c>
      <c r="IL21" s="83">
        <v>0</v>
      </c>
      <c r="IM21" s="83">
        <v>0</v>
      </c>
      <c r="IN21" s="83">
        <v>9.2829999999999995</v>
      </c>
      <c r="IO21" s="83">
        <v>7.2850000000000001</v>
      </c>
      <c r="IP21" s="83">
        <v>0</v>
      </c>
      <c r="IQ21" s="83">
        <v>3.4809999999999999</v>
      </c>
      <c r="IR21" s="83">
        <v>0</v>
      </c>
      <c r="IS21" s="83">
        <v>0</v>
      </c>
      <c r="IT21" s="83">
        <v>0</v>
      </c>
      <c r="IU21" s="83">
        <v>0</v>
      </c>
      <c r="IV21" s="84">
        <v>0</v>
      </c>
      <c r="IW21" s="81">
        <v>0</v>
      </c>
      <c r="IX21" s="81">
        <v>0</v>
      </c>
      <c r="IY21" s="81">
        <v>0</v>
      </c>
      <c r="IZ21" s="81">
        <v>0</v>
      </c>
      <c r="JA21" s="81">
        <v>0</v>
      </c>
      <c r="JB21" s="81">
        <v>0</v>
      </c>
      <c r="JC21" s="81">
        <v>0</v>
      </c>
      <c r="JD21" s="81">
        <v>0</v>
      </c>
      <c r="JE21" s="81">
        <v>0</v>
      </c>
      <c r="JF21" s="81">
        <v>0</v>
      </c>
      <c r="JG21" s="81">
        <v>0</v>
      </c>
      <c r="JH21" s="81">
        <v>0</v>
      </c>
      <c r="JI21" s="81">
        <v>0</v>
      </c>
      <c r="JJ21" s="81">
        <v>0</v>
      </c>
      <c r="JK21" s="81">
        <v>0</v>
      </c>
      <c r="JL21" s="81">
        <v>0</v>
      </c>
      <c r="JM21" s="81">
        <v>0</v>
      </c>
      <c r="JN21" s="81">
        <v>0</v>
      </c>
      <c r="JO21" s="81">
        <v>0</v>
      </c>
      <c r="JP21" s="81">
        <v>0</v>
      </c>
      <c r="JQ21" s="81">
        <v>0</v>
      </c>
      <c r="JR21" s="81">
        <v>0</v>
      </c>
      <c r="JS21" s="81">
        <v>0</v>
      </c>
      <c r="JT21" s="81">
        <v>0</v>
      </c>
      <c r="JU21" s="81">
        <v>0</v>
      </c>
      <c r="JV21" s="81">
        <v>0</v>
      </c>
      <c r="JW21" s="81">
        <v>0</v>
      </c>
      <c r="JX21" s="81">
        <v>3</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2</v>
      </c>
      <c r="LT21" s="81">
        <v>0</v>
      </c>
      <c r="LU21" s="81">
        <v>0</v>
      </c>
      <c r="LV21" s="81">
        <v>0</v>
      </c>
      <c r="LW21" s="81">
        <v>0</v>
      </c>
      <c r="LX21" s="81">
        <v>1</v>
      </c>
      <c r="LY21" s="81">
        <v>0</v>
      </c>
      <c r="LZ21" s="81">
        <v>0</v>
      </c>
      <c r="MA21" s="81">
        <v>1</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0</v>
      </c>
      <c r="NG21" s="81">
        <v>0</v>
      </c>
      <c r="NH21" s="81">
        <v>0</v>
      </c>
      <c r="NI21" s="81">
        <v>0</v>
      </c>
      <c r="NJ21" s="81">
        <v>0</v>
      </c>
      <c r="NK21" s="81">
        <v>0</v>
      </c>
      <c r="NL21" s="81">
        <v>0</v>
      </c>
      <c r="NM21" s="81">
        <v>0</v>
      </c>
      <c r="NN21" s="81">
        <v>0</v>
      </c>
      <c r="NO21" s="81">
        <v>0</v>
      </c>
      <c r="NP21" s="81">
        <v>0</v>
      </c>
      <c r="NQ21" s="81">
        <v>0</v>
      </c>
      <c r="NR21" s="81">
        <v>0</v>
      </c>
      <c r="NS21" s="81">
        <v>0</v>
      </c>
      <c r="NT21" s="81">
        <v>0</v>
      </c>
      <c r="NU21" s="81">
        <v>0</v>
      </c>
      <c r="NV21" s="81">
        <v>0</v>
      </c>
      <c r="NW21" s="81">
        <v>0</v>
      </c>
      <c r="NX21" s="81">
        <v>0</v>
      </c>
      <c r="NY21" s="81">
        <v>3</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2</v>
      </c>
      <c r="PU21" s="81">
        <v>0</v>
      </c>
      <c r="PV21" s="81">
        <v>0</v>
      </c>
      <c r="PW21" s="81">
        <v>0</v>
      </c>
      <c r="PX21" s="81">
        <v>0</v>
      </c>
      <c r="PY21" s="81">
        <v>1</v>
      </c>
      <c r="PZ21" s="81">
        <v>0</v>
      </c>
      <c r="QA21" s="81">
        <v>0</v>
      </c>
      <c r="QB21" s="81">
        <v>1</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3</v>
      </c>
      <c r="QY21" s="81">
        <v>0</v>
      </c>
      <c r="QZ21" s="81">
        <v>0</v>
      </c>
      <c r="RA21" s="81">
        <v>0</v>
      </c>
      <c r="RB21" s="81">
        <v>0</v>
      </c>
      <c r="RC21" s="81">
        <v>0</v>
      </c>
      <c r="RD21" s="81">
        <v>0</v>
      </c>
      <c r="RE21" s="81">
        <v>0</v>
      </c>
      <c r="RF21" s="81">
        <v>2</v>
      </c>
      <c r="RG21" s="81">
        <v>1</v>
      </c>
      <c r="RH21" s="81">
        <v>0</v>
      </c>
      <c r="RI21" s="81">
        <v>1</v>
      </c>
      <c r="RJ21" s="81">
        <v>0</v>
      </c>
      <c r="RK21" s="81">
        <v>0</v>
      </c>
      <c r="RL21" s="81">
        <v>0</v>
      </c>
      <c r="RM21" s="81">
        <v>0</v>
      </c>
      <c r="RN21" s="81">
        <v>0</v>
      </c>
      <c r="RO21" s="81">
        <v>0</v>
      </c>
      <c r="RP21" s="81">
        <v>0</v>
      </c>
      <c r="RQ21" s="81">
        <v>0</v>
      </c>
      <c r="RR21" s="81">
        <v>0</v>
      </c>
      <c r="RS21" s="81">
        <v>3</v>
      </c>
      <c r="RT21" s="81">
        <v>0</v>
      </c>
      <c r="RU21" s="81">
        <v>0</v>
      </c>
      <c r="RV21" s="81">
        <v>0</v>
      </c>
      <c r="RW21" s="81">
        <v>0</v>
      </c>
      <c r="RX21" s="81">
        <v>0</v>
      </c>
      <c r="RY21" s="81">
        <v>0</v>
      </c>
      <c r="RZ21" s="81">
        <v>0</v>
      </c>
      <c r="SA21" s="81">
        <v>2</v>
      </c>
      <c r="SB21" s="81">
        <v>1</v>
      </c>
      <c r="SC21" s="81">
        <v>0</v>
      </c>
      <c r="SD21" s="81">
        <v>1</v>
      </c>
      <c r="SE21" s="81">
        <v>0</v>
      </c>
      <c r="SF21" s="81">
        <v>0</v>
      </c>
      <c r="SG21" s="81">
        <v>0</v>
      </c>
      <c r="SH21" s="81">
        <v>0</v>
      </c>
    </row>
    <row r="22" spans="1:502">
      <c r="A22" s="18" t="s">
        <v>1824</v>
      </c>
      <c r="B22" s="80">
        <v>14</v>
      </c>
      <c r="C22" s="80">
        <v>14</v>
      </c>
      <c r="D22" s="80">
        <v>1</v>
      </c>
      <c r="E22" s="80">
        <v>2017</v>
      </c>
      <c r="F22" s="80" t="s">
        <v>71</v>
      </c>
      <c r="G22" s="182" t="s">
        <v>1810</v>
      </c>
      <c r="H22" s="80" t="s">
        <v>1811</v>
      </c>
      <c r="I22" s="173"/>
      <c r="J22" s="83">
        <v>0</v>
      </c>
      <c r="K22" s="83">
        <v>0</v>
      </c>
      <c r="L22" s="83">
        <v>0</v>
      </c>
      <c r="M22" s="83">
        <v>0</v>
      </c>
      <c r="N22" s="83">
        <v>0</v>
      </c>
      <c r="O22" s="83">
        <v>0</v>
      </c>
      <c r="P22" s="83">
        <v>0</v>
      </c>
      <c r="Q22" s="83">
        <v>0</v>
      </c>
      <c r="R22" s="83">
        <v>0</v>
      </c>
      <c r="S22" s="83">
        <v>5.048</v>
      </c>
      <c r="T22" s="83">
        <v>0</v>
      </c>
      <c r="U22" s="83">
        <v>0</v>
      </c>
      <c r="V22" s="83">
        <v>0</v>
      </c>
      <c r="W22" s="83">
        <v>0</v>
      </c>
      <c r="X22" s="83">
        <v>0</v>
      </c>
      <c r="Y22" s="83">
        <v>0</v>
      </c>
      <c r="Z22" s="83">
        <v>0</v>
      </c>
      <c r="AA22" s="83">
        <v>0</v>
      </c>
      <c r="AB22" s="83">
        <v>0</v>
      </c>
      <c r="AC22" s="83">
        <v>0</v>
      </c>
      <c r="AD22" s="83">
        <v>0</v>
      </c>
      <c r="AE22" s="83">
        <v>0</v>
      </c>
      <c r="AF22" s="83">
        <v>0</v>
      </c>
      <c r="AG22" s="83">
        <v>0</v>
      </c>
      <c r="AH22" s="83">
        <v>0</v>
      </c>
      <c r="AI22" s="83">
        <v>0</v>
      </c>
      <c r="AJ22" s="83">
        <v>0</v>
      </c>
      <c r="AK22" s="83">
        <v>18.719000000000001</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9.1630000000000003</v>
      </c>
      <c r="CG22" s="83">
        <v>0</v>
      </c>
      <c r="CH22" s="83">
        <v>0</v>
      </c>
      <c r="CI22" s="83">
        <v>0</v>
      </c>
      <c r="CJ22" s="83">
        <v>0</v>
      </c>
      <c r="CK22" s="83">
        <v>7.7649999999999997</v>
      </c>
      <c r="CL22" s="83">
        <v>0</v>
      </c>
      <c r="CM22" s="83">
        <v>0</v>
      </c>
      <c r="CN22" s="83">
        <v>3.4809999999999999</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0</v>
      </c>
      <c r="DT22" s="83">
        <v>5.048</v>
      </c>
      <c r="DU22" s="83">
        <v>0</v>
      </c>
      <c r="DV22" s="83">
        <v>0</v>
      </c>
      <c r="DW22" s="83">
        <v>0</v>
      </c>
      <c r="DX22" s="83">
        <v>0</v>
      </c>
      <c r="DY22" s="83">
        <v>0</v>
      </c>
      <c r="DZ22" s="83">
        <v>0</v>
      </c>
      <c r="EA22" s="83">
        <v>0</v>
      </c>
      <c r="EB22" s="83">
        <v>0</v>
      </c>
      <c r="EC22" s="83">
        <v>0</v>
      </c>
      <c r="ED22" s="83">
        <v>0</v>
      </c>
      <c r="EE22" s="83">
        <v>0</v>
      </c>
      <c r="EF22" s="83">
        <v>0</v>
      </c>
      <c r="EG22" s="83">
        <v>0</v>
      </c>
      <c r="EH22" s="83">
        <v>0</v>
      </c>
      <c r="EI22" s="83">
        <v>0</v>
      </c>
      <c r="EJ22" s="83">
        <v>0</v>
      </c>
      <c r="EK22" s="83">
        <v>0</v>
      </c>
      <c r="EL22" s="83">
        <v>18.719000000000001</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9.1630000000000003</v>
      </c>
      <c r="GH22" s="83">
        <v>0</v>
      </c>
      <c r="GI22" s="83">
        <v>0</v>
      </c>
      <c r="GJ22" s="83">
        <v>0</v>
      </c>
      <c r="GK22" s="83">
        <v>0</v>
      </c>
      <c r="GL22" s="83">
        <v>7.7649999999999997</v>
      </c>
      <c r="GM22" s="83">
        <v>0</v>
      </c>
      <c r="GN22" s="83">
        <v>0</v>
      </c>
      <c r="GO22" s="83">
        <v>3.4809999999999999</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23.766999999999999</v>
      </c>
      <c r="HL22" s="83">
        <v>0</v>
      </c>
      <c r="HM22" s="83">
        <v>0</v>
      </c>
      <c r="HN22" s="83">
        <v>0</v>
      </c>
      <c r="HO22" s="83">
        <v>0</v>
      </c>
      <c r="HP22" s="83">
        <v>0</v>
      </c>
      <c r="HQ22" s="83">
        <v>0</v>
      </c>
      <c r="HR22" s="83">
        <v>0</v>
      </c>
      <c r="HS22" s="83">
        <v>9.1630000000000003</v>
      </c>
      <c r="HT22" s="83">
        <v>7.7649999999999997</v>
      </c>
      <c r="HU22" s="83">
        <v>0</v>
      </c>
      <c r="HV22" s="83">
        <v>3.4809999999999999</v>
      </c>
      <c r="HW22" s="83">
        <v>0</v>
      </c>
      <c r="HX22" s="83">
        <v>0</v>
      </c>
      <c r="HY22" s="83">
        <v>0</v>
      </c>
      <c r="HZ22" s="83">
        <v>0</v>
      </c>
      <c r="IA22" s="83">
        <v>0</v>
      </c>
      <c r="IB22" s="83">
        <v>0</v>
      </c>
      <c r="IC22" s="83">
        <v>0</v>
      </c>
      <c r="ID22" s="83">
        <v>0</v>
      </c>
      <c r="IE22" s="83">
        <v>0</v>
      </c>
      <c r="IF22" s="83">
        <v>23.766999999999999</v>
      </c>
      <c r="IG22" s="83">
        <v>0</v>
      </c>
      <c r="IH22" s="83">
        <v>0</v>
      </c>
      <c r="II22" s="83">
        <v>0</v>
      </c>
      <c r="IJ22" s="83">
        <v>0</v>
      </c>
      <c r="IK22" s="83">
        <v>0</v>
      </c>
      <c r="IL22" s="83">
        <v>0</v>
      </c>
      <c r="IM22" s="83">
        <v>0</v>
      </c>
      <c r="IN22" s="83">
        <v>9.1630000000000003</v>
      </c>
      <c r="IO22" s="83">
        <v>7.7649999999999997</v>
      </c>
      <c r="IP22" s="83">
        <v>0</v>
      </c>
      <c r="IQ22" s="83">
        <v>3.4809999999999999</v>
      </c>
      <c r="IR22" s="83">
        <v>0</v>
      </c>
      <c r="IS22" s="83">
        <v>0</v>
      </c>
      <c r="IT22" s="83">
        <v>0</v>
      </c>
      <c r="IU22" s="83">
        <v>0</v>
      </c>
      <c r="IV22" s="84">
        <v>0</v>
      </c>
      <c r="IW22" s="81">
        <v>0</v>
      </c>
      <c r="IX22" s="81">
        <v>0</v>
      </c>
      <c r="IY22" s="81">
        <v>0</v>
      </c>
      <c r="IZ22" s="81">
        <v>0</v>
      </c>
      <c r="JA22" s="81">
        <v>0</v>
      </c>
      <c r="JB22" s="81">
        <v>0</v>
      </c>
      <c r="JC22" s="81">
        <v>0</v>
      </c>
      <c r="JD22" s="81">
        <v>0</v>
      </c>
      <c r="JE22" s="81">
        <v>0</v>
      </c>
      <c r="JF22" s="81">
        <v>1</v>
      </c>
      <c r="JG22" s="81">
        <v>0</v>
      </c>
      <c r="JH22" s="81">
        <v>0</v>
      </c>
      <c r="JI22" s="81">
        <v>0</v>
      </c>
      <c r="JJ22" s="81">
        <v>0</v>
      </c>
      <c r="JK22" s="81">
        <v>0</v>
      </c>
      <c r="JL22" s="81">
        <v>0</v>
      </c>
      <c r="JM22" s="81">
        <v>0</v>
      </c>
      <c r="JN22" s="81">
        <v>0</v>
      </c>
      <c r="JO22" s="81">
        <v>0</v>
      </c>
      <c r="JP22" s="81">
        <v>0</v>
      </c>
      <c r="JQ22" s="81">
        <v>0</v>
      </c>
      <c r="JR22" s="81">
        <v>0</v>
      </c>
      <c r="JS22" s="81">
        <v>0</v>
      </c>
      <c r="JT22" s="81">
        <v>0</v>
      </c>
      <c r="JU22" s="81">
        <v>0</v>
      </c>
      <c r="JV22" s="81">
        <v>0</v>
      </c>
      <c r="JW22" s="81">
        <v>0</v>
      </c>
      <c r="JX22" s="81">
        <v>3</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2</v>
      </c>
      <c r="LT22" s="81">
        <v>0</v>
      </c>
      <c r="LU22" s="81">
        <v>0</v>
      </c>
      <c r="LV22" s="81">
        <v>0</v>
      </c>
      <c r="LW22" s="81">
        <v>0</v>
      </c>
      <c r="LX22" s="81">
        <v>1</v>
      </c>
      <c r="LY22" s="81">
        <v>0</v>
      </c>
      <c r="LZ22" s="81">
        <v>0</v>
      </c>
      <c r="MA22" s="81">
        <v>1</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0</v>
      </c>
      <c r="NG22" s="81">
        <v>1</v>
      </c>
      <c r="NH22" s="81">
        <v>0</v>
      </c>
      <c r="NI22" s="81">
        <v>0</v>
      </c>
      <c r="NJ22" s="81">
        <v>0</v>
      </c>
      <c r="NK22" s="81">
        <v>0</v>
      </c>
      <c r="NL22" s="81">
        <v>0</v>
      </c>
      <c r="NM22" s="81">
        <v>0</v>
      </c>
      <c r="NN22" s="81">
        <v>0</v>
      </c>
      <c r="NO22" s="81">
        <v>0</v>
      </c>
      <c r="NP22" s="81">
        <v>0</v>
      </c>
      <c r="NQ22" s="81">
        <v>0</v>
      </c>
      <c r="NR22" s="81">
        <v>0</v>
      </c>
      <c r="NS22" s="81">
        <v>0</v>
      </c>
      <c r="NT22" s="81">
        <v>0</v>
      </c>
      <c r="NU22" s="81">
        <v>0</v>
      </c>
      <c r="NV22" s="81">
        <v>0</v>
      </c>
      <c r="NW22" s="81">
        <v>0</v>
      </c>
      <c r="NX22" s="81">
        <v>0</v>
      </c>
      <c r="NY22" s="81">
        <v>3</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2</v>
      </c>
      <c r="PU22" s="81">
        <v>0</v>
      </c>
      <c r="PV22" s="81">
        <v>0</v>
      </c>
      <c r="PW22" s="81">
        <v>0</v>
      </c>
      <c r="PX22" s="81">
        <v>0</v>
      </c>
      <c r="PY22" s="81">
        <v>1</v>
      </c>
      <c r="PZ22" s="81">
        <v>0</v>
      </c>
      <c r="QA22" s="81">
        <v>0</v>
      </c>
      <c r="QB22" s="81">
        <v>1</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4</v>
      </c>
      <c r="QY22" s="81">
        <v>0</v>
      </c>
      <c r="QZ22" s="81">
        <v>0</v>
      </c>
      <c r="RA22" s="81">
        <v>0</v>
      </c>
      <c r="RB22" s="81">
        <v>0</v>
      </c>
      <c r="RC22" s="81">
        <v>0</v>
      </c>
      <c r="RD22" s="81">
        <v>0</v>
      </c>
      <c r="RE22" s="81">
        <v>0</v>
      </c>
      <c r="RF22" s="81">
        <v>2</v>
      </c>
      <c r="RG22" s="81">
        <v>1</v>
      </c>
      <c r="RH22" s="81">
        <v>0</v>
      </c>
      <c r="RI22" s="81">
        <v>1</v>
      </c>
      <c r="RJ22" s="81">
        <v>0</v>
      </c>
      <c r="RK22" s="81">
        <v>0</v>
      </c>
      <c r="RL22" s="81">
        <v>0</v>
      </c>
      <c r="RM22" s="81">
        <v>0</v>
      </c>
      <c r="RN22" s="81">
        <v>0</v>
      </c>
      <c r="RO22" s="81">
        <v>0</v>
      </c>
      <c r="RP22" s="81">
        <v>0</v>
      </c>
      <c r="RQ22" s="81">
        <v>0</v>
      </c>
      <c r="RR22" s="81">
        <v>0</v>
      </c>
      <c r="RS22" s="81">
        <v>4</v>
      </c>
      <c r="RT22" s="81">
        <v>0</v>
      </c>
      <c r="RU22" s="81">
        <v>0</v>
      </c>
      <c r="RV22" s="81">
        <v>0</v>
      </c>
      <c r="RW22" s="81">
        <v>0</v>
      </c>
      <c r="RX22" s="81">
        <v>0</v>
      </c>
      <c r="RY22" s="81">
        <v>0</v>
      </c>
      <c r="RZ22" s="81">
        <v>0</v>
      </c>
      <c r="SA22" s="81">
        <v>2</v>
      </c>
      <c r="SB22" s="81">
        <v>1</v>
      </c>
      <c r="SC22" s="81">
        <v>0</v>
      </c>
      <c r="SD22" s="81">
        <v>1</v>
      </c>
      <c r="SE22" s="81">
        <v>0</v>
      </c>
      <c r="SF22" s="81">
        <v>0</v>
      </c>
      <c r="SG22" s="81">
        <v>0</v>
      </c>
      <c r="SH22" s="81">
        <v>0</v>
      </c>
    </row>
    <row r="23" spans="1:502">
      <c r="A23" s="18" t="s">
        <v>1825</v>
      </c>
      <c r="B23" s="80">
        <v>15</v>
      </c>
      <c r="C23" s="80">
        <v>15</v>
      </c>
      <c r="D23" s="80">
        <v>1</v>
      </c>
      <c r="E23" s="80">
        <v>2018</v>
      </c>
      <c r="F23" s="80" t="s">
        <v>93</v>
      </c>
      <c r="G23" s="182" t="s">
        <v>1810</v>
      </c>
      <c r="H23" s="80" t="s">
        <v>1811</v>
      </c>
      <c r="I23" s="173"/>
      <c r="J23" s="83">
        <v>0</v>
      </c>
      <c r="K23" s="83">
        <v>0</v>
      </c>
      <c r="L23" s="83">
        <v>0</v>
      </c>
      <c r="M23" s="83">
        <v>0</v>
      </c>
      <c r="N23" s="83">
        <v>0</v>
      </c>
      <c r="O23" s="83">
        <v>0</v>
      </c>
      <c r="P23" s="83">
        <v>0</v>
      </c>
      <c r="Q23" s="83">
        <v>0</v>
      </c>
      <c r="R23" s="83">
        <v>0</v>
      </c>
      <c r="S23" s="83">
        <v>6.2309999999999999</v>
      </c>
      <c r="T23" s="83">
        <v>0</v>
      </c>
      <c r="U23" s="83">
        <v>0</v>
      </c>
      <c r="V23" s="83">
        <v>0</v>
      </c>
      <c r="W23" s="83">
        <v>0</v>
      </c>
      <c r="X23" s="83">
        <v>0</v>
      </c>
      <c r="Y23" s="83">
        <v>0</v>
      </c>
      <c r="Z23" s="83">
        <v>0</v>
      </c>
      <c r="AA23" s="83">
        <v>0</v>
      </c>
      <c r="AB23" s="83">
        <v>0</v>
      </c>
      <c r="AC23" s="83">
        <v>0</v>
      </c>
      <c r="AD23" s="83">
        <v>0</v>
      </c>
      <c r="AE23" s="83">
        <v>0</v>
      </c>
      <c r="AF23" s="83">
        <v>0</v>
      </c>
      <c r="AG23" s="83">
        <v>0</v>
      </c>
      <c r="AH23" s="83">
        <v>0</v>
      </c>
      <c r="AI23" s="83">
        <v>0</v>
      </c>
      <c r="AJ23" s="83">
        <v>0</v>
      </c>
      <c r="AK23" s="83">
        <v>16.177</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8.8109999999999999</v>
      </c>
      <c r="CG23" s="83">
        <v>0</v>
      </c>
      <c r="CH23" s="83">
        <v>0</v>
      </c>
      <c r="CI23" s="83">
        <v>0</v>
      </c>
      <c r="CJ23" s="83">
        <v>0</v>
      </c>
      <c r="CK23" s="83">
        <v>7.8360000000000003</v>
      </c>
      <c r="CL23" s="83">
        <v>0</v>
      </c>
      <c r="CM23" s="83">
        <v>0</v>
      </c>
      <c r="CN23" s="83">
        <v>3.4329999999999998</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0</v>
      </c>
      <c r="DT23" s="83">
        <v>6.2309999999999999</v>
      </c>
      <c r="DU23" s="83">
        <v>0</v>
      </c>
      <c r="DV23" s="83">
        <v>0</v>
      </c>
      <c r="DW23" s="83">
        <v>0</v>
      </c>
      <c r="DX23" s="83">
        <v>0</v>
      </c>
      <c r="DY23" s="83">
        <v>0</v>
      </c>
      <c r="DZ23" s="83">
        <v>0</v>
      </c>
      <c r="EA23" s="83">
        <v>0</v>
      </c>
      <c r="EB23" s="83">
        <v>0</v>
      </c>
      <c r="EC23" s="83">
        <v>0</v>
      </c>
      <c r="ED23" s="83">
        <v>0</v>
      </c>
      <c r="EE23" s="83">
        <v>0</v>
      </c>
      <c r="EF23" s="83">
        <v>0</v>
      </c>
      <c r="EG23" s="83">
        <v>0</v>
      </c>
      <c r="EH23" s="83">
        <v>0</v>
      </c>
      <c r="EI23" s="83">
        <v>0</v>
      </c>
      <c r="EJ23" s="83">
        <v>0</v>
      </c>
      <c r="EK23" s="83">
        <v>0</v>
      </c>
      <c r="EL23" s="83">
        <v>16.177</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8.8109999999999999</v>
      </c>
      <c r="GH23" s="83">
        <v>0</v>
      </c>
      <c r="GI23" s="83">
        <v>0</v>
      </c>
      <c r="GJ23" s="83">
        <v>0</v>
      </c>
      <c r="GK23" s="83">
        <v>0</v>
      </c>
      <c r="GL23" s="83">
        <v>7.8360000000000003</v>
      </c>
      <c r="GM23" s="83">
        <v>0</v>
      </c>
      <c r="GN23" s="83">
        <v>0</v>
      </c>
      <c r="GO23" s="83">
        <v>3.4329999999999998</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22.408000000000001</v>
      </c>
      <c r="HL23" s="83">
        <v>0</v>
      </c>
      <c r="HM23" s="83">
        <v>0</v>
      </c>
      <c r="HN23" s="83">
        <v>0</v>
      </c>
      <c r="HO23" s="83">
        <v>0</v>
      </c>
      <c r="HP23" s="83">
        <v>0</v>
      </c>
      <c r="HQ23" s="83">
        <v>0</v>
      </c>
      <c r="HR23" s="83">
        <v>0</v>
      </c>
      <c r="HS23" s="83">
        <v>8.8109999999999999</v>
      </c>
      <c r="HT23" s="83">
        <v>7.8360000000000003</v>
      </c>
      <c r="HU23" s="83">
        <v>0</v>
      </c>
      <c r="HV23" s="83">
        <v>3.4329999999999998</v>
      </c>
      <c r="HW23" s="83">
        <v>0</v>
      </c>
      <c r="HX23" s="83">
        <v>0</v>
      </c>
      <c r="HY23" s="83">
        <v>0</v>
      </c>
      <c r="HZ23" s="83">
        <v>0</v>
      </c>
      <c r="IA23" s="83">
        <v>0</v>
      </c>
      <c r="IB23" s="83">
        <v>0</v>
      </c>
      <c r="IC23" s="83">
        <v>0</v>
      </c>
      <c r="ID23" s="83">
        <v>0</v>
      </c>
      <c r="IE23" s="83">
        <v>0</v>
      </c>
      <c r="IF23" s="83">
        <v>22.408000000000001</v>
      </c>
      <c r="IG23" s="83">
        <v>0</v>
      </c>
      <c r="IH23" s="83">
        <v>0</v>
      </c>
      <c r="II23" s="83">
        <v>0</v>
      </c>
      <c r="IJ23" s="83">
        <v>0</v>
      </c>
      <c r="IK23" s="83">
        <v>0</v>
      </c>
      <c r="IL23" s="83">
        <v>0</v>
      </c>
      <c r="IM23" s="83">
        <v>0</v>
      </c>
      <c r="IN23" s="83">
        <v>8.8109999999999999</v>
      </c>
      <c r="IO23" s="83">
        <v>7.8360000000000003</v>
      </c>
      <c r="IP23" s="83">
        <v>0</v>
      </c>
      <c r="IQ23" s="83">
        <v>3.4329999999999998</v>
      </c>
      <c r="IR23" s="83">
        <v>0</v>
      </c>
      <c r="IS23" s="83">
        <v>0</v>
      </c>
      <c r="IT23" s="83">
        <v>0</v>
      </c>
      <c r="IU23" s="83">
        <v>0</v>
      </c>
      <c r="IV23" s="84">
        <v>0</v>
      </c>
      <c r="IW23" s="81">
        <v>0</v>
      </c>
      <c r="IX23" s="81">
        <v>0</v>
      </c>
      <c r="IY23" s="81">
        <v>0</v>
      </c>
      <c r="IZ23" s="81">
        <v>0</v>
      </c>
      <c r="JA23" s="81">
        <v>0</v>
      </c>
      <c r="JB23" s="81">
        <v>0</v>
      </c>
      <c r="JC23" s="81">
        <v>0</v>
      </c>
      <c r="JD23" s="81">
        <v>0</v>
      </c>
      <c r="JE23" s="81">
        <v>0</v>
      </c>
      <c r="JF23" s="81">
        <v>1</v>
      </c>
      <c r="JG23" s="81">
        <v>0</v>
      </c>
      <c r="JH23" s="81">
        <v>0</v>
      </c>
      <c r="JI23" s="81">
        <v>0</v>
      </c>
      <c r="JJ23" s="81">
        <v>0</v>
      </c>
      <c r="JK23" s="81">
        <v>0</v>
      </c>
      <c r="JL23" s="81">
        <v>0</v>
      </c>
      <c r="JM23" s="81">
        <v>0</v>
      </c>
      <c r="JN23" s="81">
        <v>0</v>
      </c>
      <c r="JO23" s="81">
        <v>0</v>
      </c>
      <c r="JP23" s="81">
        <v>0</v>
      </c>
      <c r="JQ23" s="81">
        <v>0</v>
      </c>
      <c r="JR23" s="81">
        <v>0</v>
      </c>
      <c r="JS23" s="81">
        <v>0</v>
      </c>
      <c r="JT23" s="81">
        <v>0</v>
      </c>
      <c r="JU23" s="81">
        <v>0</v>
      </c>
      <c r="JV23" s="81">
        <v>0</v>
      </c>
      <c r="JW23" s="81">
        <v>0</v>
      </c>
      <c r="JX23" s="81">
        <v>3</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2</v>
      </c>
      <c r="LT23" s="81">
        <v>0</v>
      </c>
      <c r="LU23" s="81">
        <v>0</v>
      </c>
      <c r="LV23" s="81">
        <v>0</v>
      </c>
      <c r="LW23" s="81">
        <v>0</v>
      </c>
      <c r="LX23" s="81">
        <v>1</v>
      </c>
      <c r="LY23" s="81">
        <v>0</v>
      </c>
      <c r="LZ23" s="81">
        <v>0</v>
      </c>
      <c r="MA23" s="81">
        <v>1</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0</v>
      </c>
      <c r="NG23" s="81">
        <v>1</v>
      </c>
      <c r="NH23" s="81">
        <v>0</v>
      </c>
      <c r="NI23" s="81">
        <v>0</v>
      </c>
      <c r="NJ23" s="81">
        <v>0</v>
      </c>
      <c r="NK23" s="81">
        <v>0</v>
      </c>
      <c r="NL23" s="81">
        <v>0</v>
      </c>
      <c r="NM23" s="81">
        <v>0</v>
      </c>
      <c r="NN23" s="81">
        <v>0</v>
      </c>
      <c r="NO23" s="81">
        <v>0</v>
      </c>
      <c r="NP23" s="81">
        <v>0</v>
      </c>
      <c r="NQ23" s="81">
        <v>0</v>
      </c>
      <c r="NR23" s="81">
        <v>0</v>
      </c>
      <c r="NS23" s="81">
        <v>0</v>
      </c>
      <c r="NT23" s="81">
        <v>0</v>
      </c>
      <c r="NU23" s="81">
        <v>0</v>
      </c>
      <c r="NV23" s="81">
        <v>0</v>
      </c>
      <c r="NW23" s="81">
        <v>0</v>
      </c>
      <c r="NX23" s="81">
        <v>0</v>
      </c>
      <c r="NY23" s="81">
        <v>3</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2</v>
      </c>
      <c r="PU23" s="81">
        <v>0</v>
      </c>
      <c r="PV23" s="81">
        <v>0</v>
      </c>
      <c r="PW23" s="81">
        <v>0</v>
      </c>
      <c r="PX23" s="81">
        <v>0</v>
      </c>
      <c r="PY23" s="81">
        <v>1</v>
      </c>
      <c r="PZ23" s="81">
        <v>0</v>
      </c>
      <c r="QA23" s="81">
        <v>0</v>
      </c>
      <c r="QB23" s="81">
        <v>1</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4</v>
      </c>
      <c r="QY23" s="81">
        <v>0</v>
      </c>
      <c r="QZ23" s="81">
        <v>0</v>
      </c>
      <c r="RA23" s="81">
        <v>0</v>
      </c>
      <c r="RB23" s="81">
        <v>0</v>
      </c>
      <c r="RC23" s="81">
        <v>0</v>
      </c>
      <c r="RD23" s="81">
        <v>0</v>
      </c>
      <c r="RE23" s="81">
        <v>0</v>
      </c>
      <c r="RF23" s="81">
        <v>2</v>
      </c>
      <c r="RG23" s="81">
        <v>1</v>
      </c>
      <c r="RH23" s="81">
        <v>0</v>
      </c>
      <c r="RI23" s="81">
        <v>1</v>
      </c>
      <c r="RJ23" s="81">
        <v>0</v>
      </c>
      <c r="RK23" s="81">
        <v>0</v>
      </c>
      <c r="RL23" s="81">
        <v>0</v>
      </c>
      <c r="RM23" s="81">
        <v>0</v>
      </c>
      <c r="RN23" s="81">
        <v>0</v>
      </c>
      <c r="RO23" s="81">
        <v>0</v>
      </c>
      <c r="RP23" s="81">
        <v>0</v>
      </c>
      <c r="RQ23" s="81">
        <v>0</v>
      </c>
      <c r="RR23" s="81">
        <v>0</v>
      </c>
      <c r="RS23" s="81">
        <v>4</v>
      </c>
      <c r="RT23" s="81">
        <v>0</v>
      </c>
      <c r="RU23" s="81">
        <v>0</v>
      </c>
      <c r="RV23" s="81">
        <v>0</v>
      </c>
      <c r="RW23" s="81">
        <v>0</v>
      </c>
      <c r="RX23" s="81">
        <v>0</v>
      </c>
      <c r="RY23" s="81">
        <v>0</v>
      </c>
      <c r="RZ23" s="81">
        <v>0</v>
      </c>
      <c r="SA23" s="81">
        <v>2</v>
      </c>
      <c r="SB23" s="81">
        <v>1</v>
      </c>
      <c r="SC23" s="81">
        <v>0</v>
      </c>
      <c r="SD23" s="81">
        <v>1</v>
      </c>
      <c r="SE23" s="81">
        <v>0</v>
      </c>
      <c r="SF23" s="81">
        <v>0</v>
      </c>
      <c r="SG23" s="81">
        <v>0</v>
      </c>
      <c r="SH23" s="81">
        <v>0</v>
      </c>
    </row>
    <row r="24" spans="1:502">
      <c r="A24" s="18" t="s">
        <v>1826</v>
      </c>
      <c r="B24" s="80">
        <v>16</v>
      </c>
      <c r="C24" s="80">
        <v>16</v>
      </c>
      <c r="D24" s="80">
        <v>1</v>
      </c>
      <c r="E24" s="80">
        <v>2019</v>
      </c>
      <c r="F24" s="80" t="s">
        <v>73</v>
      </c>
      <c r="G24" s="182" t="s">
        <v>1810</v>
      </c>
      <c r="H24" s="80" t="s">
        <v>1811</v>
      </c>
      <c r="I24" s="173"/>
      <c r="J24" s="83">
        <v>0</v>
      </c>
      <c r="K24" s="83">
        <v>0</v>
      </c>
      <c r="L24" s="83">
        <v>0</v>
      </c>
      <c r="M24" s="83">
        <v>0</v>
      </c>
      <c r="N24" s="83">
        <v>0</v>
      </c>
      <c r="O24" s="83">
        <v>0</v>
      </c>
      <c r="P24" s="83">
        <v>0</v>
      </c>
      <c r="Q24" s="83">
        <v>0</v>
      </c>
      <c r="R24" s="83">
        <v>0</v>
      </c>
      <c r="S24" s="83">
        <v>6.1619999999999999</v>
      </c>
      <c r="T24" s="83">
        <v>0</v>
      </c>
      <c r="U24" s="83">
        <v>0</v>
      </c>
      <c r="V24" s="83">
        <v>0</v>
      </c>
      <c r="W24" s="83">
        <v>0</v>
      </c>
      <c r="X24" s="83">
        <v>0</v>
      </c>
      <c r="Y24" s="83">
        <v>0</v>
      </c>
      <c r="Z24" s="83">
        <v>0</v>
      </c>
      <c r="AA24" s="83">
        <v>0</v>
      </c>
      <c r="AB24" s="83">
        <v>0</v>
      </c>
      <c r="AC24" s="83">
        <v>0</v>
      </c>
      <c r="AD24" s="83">
        <v>0</v>
      </c>
      <c r="AE24" s="83">
        <v>0</v>
      </c>
      <c r="AF24" s="83">
        <v>0</v>
      </c>
      <c r="AG24" s="83">
        <v>0</v>
      </c>
      <c r="AH24" s="83">
        <v>0</v>
      </c>
      <c r="AI24" s="83">
        <v>0</v>
      </c>
      <c r="AJ24" s="83">
        <v>0</v>
      </c>
      <c r="AK24" s="83">
        <v>8.6950000000000003</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8.9179999999999993</v>
      </c>
      <c r="CG24" s="83">
        <v>0</v>
      </c>
      <c r="CH24" s="83">
        <v>0</v>
      </c>
      <c r="CI24" s="83">
        <v>0</v>
      </c>
      <c r="CJ24" s="83">
        <v>0</v>
      </c>
      <c r="CK24" s="83">
        <v>7.0609999999999999</v>
      </c>
      <c r="CL24" s="83">
        <v>0</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3.3260000000000001</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0</v>
      </c>
      <c r="DT24" s="83">
        <v>6.1619999999999999</v>
      </c>
      <c r="DU24" s="83">
        <v>0</v>
      </c>
      <c r="DV24" s="83">
        <v>0</v>
      </c>
      <c r="DW24" s="83">
        <v>0</v>
      </c>
      <c r="DX24" s="83">
        <v>0</v>
      </c>
      <c r="DY24" s="83">
        <v>0</v>
      </c>
      <c r="DZ24" s="83">
        <v>0</v>
      </c>
      <c r="EA24" s="83">
        <v>0</v>
      </c>
      <c r="EB24" s="83">
        <v>0</v>
      </c>
      <c r="EC24" s="83">
        <v>0</v>
      </c>
      <c r="ED24" s="83">
        <v>0</v>
      </c>
      <c r="EE24" s="83">
        <v>0</v>
      </c>
      <c r="EF24" s="83">
        <v>0</v>
      </c>
      <c r="EG24" s="83">
        <v>0</v>
      </c>
      <c r="EH24" s="83">
        <v>0</v>
      </c>
      <c r="EI24" s="83">
        <v>0</v>
      </c>
      <c r="EJ24" s="83">
        <v>0</v>
      </c>
      <c r="EK24" s="83">
        <v>0</v>
      </c>
      <c r="EL24" s="83">
        <v>8.6950000000000003</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8.9179999999999993</v>
      </c>
      <c r="GH24" s="83">
        <v>0</v>
      </c>
      <c r="GI24" s="83">
        <v>0</v>
      </c>
      <c r="GJ24" s="83">
        <v>0</v>
      </c>
      <c r="GK24" s="83">
        <v>0</v>
      </c>
      <c r="GL24" s="83">
        <v>7.0609999999999999</v>
      </c>
      <c r="GM24" s="83">
        <v>0</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3.3260000000000001</v>
      </c>
      <c r="HE24" s="83">
        <v>0</v>
      </c>
      <c r="HF24" s="83">
        <v>0</v>
      </c>
      <c r="HG24" s="83">
        <v>0</v>
      </c>
      <c r="HH24" s="83">
        <v>0</v>
      </c>
      <c r="HI24" s="83">
        <v>0</v>
      </c>
      <c r="HJ24" s="83">
        <v>0</v>
      </c>
      <c r="HK24" s="83">
        <v>14.856999999999999</v>
      </c>
      <c r="HL24" s="83">
        <v>0</v>
      </c>
      <c r="HM24" s="83">
        <v>0</v>
      </c>
      <c r="HN24" s="83">
        <v>0</v>
      </c>
      <c r="HO24" s="83">
        <v>0</v>
      </c>
      <c r="HP24" s="83">
        <v>0</v>
      </c>
      <c r="HQ24" s="83">
        <v>0</v>
      </c>
      <c r="HR24" s="83">
        <v>0</v>
      </c>
      <c r="HS24" s="83">
        <v>8.9179999999999993</v>
      </c>
      <c r="HT24" s="83">
        <v>7.0609999999999999</v>
      </c>
      <c r="HU24" s="83">
        <v>0</v>
      </c>
      <c r="HV24" s="83">
        <v>0</v>
      </c>
      <c r="HW24" s="83">
        <v>0</v>
      </c>
      <c r="HX24" s="83">
        <v>0</v>
      </c>
      <c r="HY24" s="83">
        <v>3.3260000000000001</v>
      </c>
      <c r="HZ24" s="83">
        <v>0</v>
      </c>
      <c r="IA24" s="83">
        <v>0</v>
      </c>
      <c r="IB24" s="83">
        <v>0</v>
      </c>
      <c r="IC24" s="83">
        <v>0</v>
      </c>
      <c r="ID24" s="83">
        <v>0</v>
      </c>
      <c r="IE24" s="83">
        <v>0</v>
      </c>
      <c r="IF24" s="83">
        <v>14.856999999999999</v>
      </c>
      <c r="IG24" s="83">
        <v>0</v>
      </c>
      <c r="IH24" s="83">
        <v>0</v>
      </c>
      <c r="II24" s="83">
        <v>0</v>
      </c>
      <c r="IJ24" s="83">
        <v>0</v>
      </c>
      <c r="IK24" s="83">
        <v>0</v>
      </c>
      <c r="IL24" s="83">
        <v>0</v>
      </c>
      <c r="IM24" s="83">
        <v>0</v>
      </c>
      <c r="IN24" s="83">
        <v>8.9179999999999993</v>
      </c>
      <c r="IO24" s="83">
        <v>7.0609999999999999</v>
      </c>
      <c r="IP24" s="83">
        <v>0</v>
      </c>
      <c r="IQ24" s="83">
        <v>0</v>
      </c>
      <c r="IR24" s="83">
        <v>0</v>
      </c>
      <c r="IS24" s="83">
        <v>0</v>
      </c>
      <c r="IT24" s="83">
        <v>3.3260000000000001</v>
      </c>
      <c r="IU24" s="83">
        <v>0</v>
      </c>
      <c r="IV24" s="84">
        <v>0</v>
      </c>
      <c r="IW24" s="81">
        <v>0</v>
      </c>
      <c r="IX24" s="81">
        <v>0</v>
      </c>
      <c r="IY24" s="81">
        <v>0</v>
      </c>
      <c r="IZ24" s="81">
        <v>0</v>
      </c>
      <c r="JA24" s="81">
        <v>0</v>
      </c>
      <c r="JB24" s="81">
        <v>0</v>
      </c>
      <c r="JC24" s="81">
        <v>0</v>
      </c>
      <c r="JD24" s="81">
        <v>0</v>
      </c>
      <c r="JE24" s="81">
        <v>0</v>
      </c>
      <c r="JF24" s="81">
        <v>1</v>
      </c>
      <c r="JG24" s="81">
        <v>0</v>
      </c>
      <c r="JH24" s="81">
        <v>0</v>
      </c>
      <c r="JI24" s="81">
        <v>0</v>
      </c>
      <c r="JJ24" s="81">
        <v>0</v>
      </c>
      <c r="JK24" s="81">
        <v>0</v>
      </c>
      <c r="JL24" s="81">
        <v>0</v>
      </c>
      <c r="JM24" s="81">
        <v>0</v>
      </c>
      <c r="JN24" s="81">
        <v>0</v>
      </c>
      <c r="JO24" s="81">
        <v>0</v>
      </c>
      <c r="JP24" s="81">
        <v>0</v>
      </c>
      <c r="JQ24" s="81">
        <v>0</v>
      </c>
      <c r="JR24" s="81">
        <v>0</v>
      </c>
      <c r="JS24" s="81">
        <v>0</v>
      </c>
      <c r="JT24" s="81">
        <v>0</v>
      </c>
      <c r="JU24" s="81">
        <v>0</v>
      </c>
      <c r="JV24" s="81">
        <v>0</v>
      </c>
      <c r="JW24" s="81">
        <v>0</v>
      </c>
      <c r="JX24" s="81">
        <v>3</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2</v>
      </c>
      <c r="LT24" s="81">
        <v>0</v>
      </c>
      <c r="LU24" s="81">
        <v>0</v>
      </c>
      <c r="LV24" s="81">
        <v>0</v>
      </c>
      <c r="LW24" s="81">
        <v>0</v>
      </c>
      <c r="LX24" s="81">
        <v>1</v>
      </c>
      <c r="LY24" s="81">
        <v>0</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1</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0</v>
      </c>
      <c r="NG24" s="81">
        <v>1</v>
      </c>
      <c r="NH24" s="81">
        <v>0</v>
      </c>
      <c r="NI24" s="81">
        <v>0</v>
      </c>
      <c r="NJ24" s="81">
        <v>0</v>
      </c>
      <c r="NK24" s="81">
        <v>0</v>
      </c>
      <c r="NL24" s="81">
        <v>0</v>
      </c>
      <c r="NM24" s="81">
        <v>0</v>
      </c>
      <c r="NN24" s="81">
        <v>0</v>
      </c>
      <c r="NO24" s="81">
        <v>0</v>
      </c>
      <c r="NP24" s="81">
        <v>0</v>
      </c>
      <c r="NQ24" s="81">
        <v>0</v>
      </c>
      <c r="NR24" s="81">
        <v>0</v>
      </c>
      <c r="NS24" s="81">
        <v>0</v>
      </c>
      <c r="NT24" s="81">
        <v>0</v>
      </c>
      <c r="NU24" s="81">
        <v>0</v>
      </c>
      <c r="NV24" s="81">
        <v>0</v>
      </c>
      <c r="NW24" s="81">
        <v>0</v>
      </c>
      <c r="NX24" s="81">
        <v>0</v>
      </c>
      <c r="NY24" s="81">
        <v>3</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2</v>
      </c>
      <c r="PU24" s="81">
        <v>0</v>
      </c>
      <c r="PV24" s="81">
        <v>0</v>
      </c>
      <c r="PW24" s="81">
        <v>0</v>
      </c>
      <c r="PX24" s="81">
        <v>0</v>
      </c>
      <c r="PY24" s="81">
        <v>1</v>
      </c>
      <c r="PZ24" s="81">
        <v>0</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1</v>
      </c>
      <c r="QR24" s="81">
        <v>0</v>
      </c>
      <c r="QS24" s="81">
        <v>0</v>
      </c>
      <c r="QT24" s="81">
        <v>0</v>
      </c>
      <c r="QU24" s="81">
        <v>0</v>
      </c>
      <c r="QV24" s="81">
        <v>0</v>
      </c>
      <c r="QW24" s="81">
        <v>0</v>
      </c>
      <c r="QX24" s="81">
        <v>4</v>
      </c>
      <c r="QY24" s="81">
        <v>0</v>
      </c>
      <c r="QZ24" s="81">
        <v>0</v>
      </c>
      <c r="RA24" s="81">
        <v>0</v>
      </c>
      <c r="RB24" s="81">
        <v>0</v>
      </c>
      <c r="RC24" s="81">
        <v>0</v>
      </c>
      <c r="RD24" s="81">
        <v>0</v>
      </c>
      <c r="RE24" s="81">
        <v>0</v>
      </c>
      <c r="RF24" s="81">
        <v>2</v>
      </c>
      <c r="RG24" s="81">
        <v>1</v>
      </c>
      <c r="RH24" s="81">
        <v>0</v>
      </c>
      <c r="RI24" s="81">
        <v>0</v>
      </c>
      <c r="RJ24" s="81">
        <v>0</v>
      </c>
      <c r="RK24" s="81">
        <v>0</v>
      </c>
      <c r="RL24" s="81">
        <v>1</v>
      </c>
      <c r="RM24" s="81">
        <v>0</v>
      </c>
      <c r="RN24" s="81">
        <v>0</v>
      </c>
      <c r="RO24" s="81">
        <v>0</v>
      </c>
      <c r="RP24" s="81">
        <v>0</v>
      </c>
      <c r="RQ24" s="81">
        <v>0</v>
      </c>
      <c r="RR24" s="81">
        <v>0</v>
      </c>
      <c r="RS24" s="81">
        <v>4</v>
      </c>
      <c r="RT24" s="81">
        <v>0</v>
      </c>
      <c r="RU24" s="81">
        <v>0</v>
      </c>
      <c r="RV24" s="81">
        <v>0</v>
      </c>
      <c r="RW24" s="81">
        <v>0</v>
      </c>
      <c r="RX24" s="81">
        <v>0</v>
      </c>
      <c r="RY24" s="81">
        <v>0</v>
      </c>
      <c r="RZ24" s="81">
        <v>0</v>
      </c>
      <c r="SA24" s="81">
        <v>2</v>
      </c>
      <c r="SB24" s="81">
        <v>1</v>
      </c>
      <c r="SC24" s="81">
        <v>0</v>
      </c>
      <c r="SD24" s="81">
        <v>0</v>
      </c>
      <c r="SE24" s="81">
        <v>0</v>
      </c>
      <c r="SF24" s="81">
        <v>0</v>
      </c>
      <c r="SG24" s="81">
        <v>1</v>
      </c>
      <c r="SH24" s="81">
        <v>0</v>
      </c>
    </row>
    <row r="25" spans="1:502">
      <c r="A25" s="18" t="s">
        <v>1827</v>
      </c>
      <c r="B25" s="80">
        <v>17</v>
      </c>
      <c r="C25" s="80">
        <v>17</v>
      </c>
      <c r="D25" s="80">
        <v>1</v>
      </c>
      <c r="E25" s="80">
        <v>2020</v>
      </c>
      <c r="F25" s="80" t="s">
        <v>218</v>
      </c>
      <c r="G25" s="182" t="s">
        <v>1810</v>
      </c>
      <c r="H25" s="80" t="s">
        <v>1811</v>
      </c>
      <c r="I25" s="173"/>
      <c r="J25" s="83">
        <v>0</v>
      </c>
      <c r="K25" s="83">
        <v>0</v>
      </c>
      <c r="L25" s="83">
        <v>0</v>
      </c>
      <c r="M25" s="83">
        <v>0</v>
      </c>
      <c r="N25" s="83">
        <v>0</v>
      </c>
      <c r="O25" s="83">
        <v>0</v>
      </c>
      <c r="P25" s="83">
        <v>0</v>
      </c>
      <c r="Q25" s="83">
        <v>0</v>
      </c>
      <c r="R25" s="83">
        <v>0</v>
      </c>
      <c r="S25" s="83">
        <v>6.0860000000000003</v>
      </c>
      <c r="T25" s="83">
        <v>0</v>
      </c>
      <c r="U25" s="83">
        <v>0</v>
      </c>
      <c r="V25" s="83">
        <v>0</v>
      </c>
      <c r="W25" s="83">
        <v>0</v>
      </c>
      <c r="X25" s="83">
        <v>0</v>
      </c>
      <c r="Y25" s="83">
        <v>0</v>
      </c>
      <c r="Z25" s="83">
        <v>0</v>
      </c>
      <c r="AA25" s="83">
        <v>0</v>
      </c>
      <c r="AB25" s="83">
        <v>0</v>
      </c>
      <c r="AC25" s="83">
        <v>0</v>
      </c>
      <c r="AD25" s="83">
        <v>0</v>
      </c>
      <c r="AE25" s="83">
        <v>0</v>
      </c>
      <c r="AF25" s="83">
        <v>0</v>
      </c>
      <c r="AG25" s="83">
        <v>0</v>
      </c>
      <c r="AH25" s="83">
        <v>0</v>
      </c>
      <c r="AI25" s="83">
        <v>0</v>
      </c>
      <c r="AJ25" s="83">
        <v>0</v>
      </c>
      <c r="AK25" s="83">
        <v>18.690000000000001</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5.157</v>
      </c>
      <c r="CG25" s="83">
        <v>0</v>
      </c>
      <c r="CH25" s="83">
        <v>0</v>
      </c>
      <c r="CI25" s="83">
        <v>0</v>
      </c>
      <c r="CJ25" s="83">
        <v>0</v>
      </c>
      <c r="CK25" s="83">
        <v>4.8849999999999998</v>
      </c>
      <c r="CL25" s="83">
        <v>0</v>
      </c>
      <c r="CM25" s="83">
        <v>0</v>
      </c>
      <c r="CN25" s="83">
        <v>3.391</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0</v>
      </c>
      <c r="DT25" s="83">
        <v>6.0860000000000003</v>
      </c>
      <c r="DU25" s="83">
        <v>0</v>
      </c>
      <c r="DV25" s="83">
        <v>0</v>
      </c>
      <c r="DW25" s="83">
        <v>0</v>
      </c>
      <c r="DX25" s="83">
        <v>0</v>
      </c>
      <c r="DY25" s="83">
        <v>0</v>
      </c>
      <c r="DZ25" s="83">
        <v>0</v>
      </c>
      <c r="EA25" s="83">
        <v>0</v>
      </c>
      <c r="EB25" s="83">
        <v>0</v>
      </c>
      <c r="EC25" s="83">
        <v>0</v>
      </c>
      <c r="ED25" s="83">
        <v>0</v>
      </c>
      <c r="EE25" s="83">
        <v>0</v>
      </c>
      <c r="EF25" s="83">
        <v>0</v>
      </c>
      <c r="EG25" s="83">
        <v>0</v>
      </c>
      <c r="EH25" s="83">
        <v>0</v>
      </c>
      <c r="EI25" s="83">
        <v>0</v>
      </c>
      <c r="EJ25" s="83">
        <v>0</v>
      </c>
      <c r="EK25" s="83">
        <v>0</v>
      </c>
      <c r="EL25" s="83">
        <v>18.690000000000001</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5.157</v>
      </c>
      <c r="GH25" s="83">
        <v>0</v>
      </c>
      <c r="GI25" s="83">
        <v>0</v>
      </c>
      <c r="GJ25" s="83">
        <v>0</v>
      </c>
      <c r="GK25" s="83">
        <v>0</v>
      </c>
      <c r="GL25" s="83">
        <v>4.8849999999999998</v>
      </c>
      <c r="GM25" s="83">
        <v>0</v>
      </c>
      <c r="GN25" s="83">
        <v>0</v>
      </c>
      <c r="GO25" s="83">
        <v>3.391</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24.776</v>
      </c>
      <c r="HL25" s="83">
        <v>0</v>
      </c>
      <c r="HM25" s="83">
        <v>0</v>
      </c>
      <c r="HN25" s="83">
        <v>0</v>
      </c>
      <c r="HO25" s="83">
        <v>0</v>
      </c>
      <c r="HP25" s="83">
        <v>0</v>
      </c>
      <c r="HQ25" s="83">
        <v>0</v>
      </c>
      <c r="HR25" s="83">
        <v>0</v>
      </c>
      <c r="HS25" s="83">
        <v>5.157</v>
      </c>
      <c r="HT25" s="83">
        <v>4.8849999999999998</v>
      </c>
      <c r="HU25" s="83">
        <v>0</v>
      </c>
      <c r="HV25" s="83">
        <v>3.391</v>
      </c>
      <c r="HW25" s="83">
        <v>0</v>
      </c>
      <c r="HX25" s="83">
        <v>0</v>
      </c>
      <c r="HY25" s="83">
        <v>0</v>
      </c>
      <c r="HZ25" s="83">
        <v>0</v>
      </c>
      <c r="IA25" s="83">
        <v>0</v>
      </c>
      <c r="IB25" s="83">
        <v>0</v>
      </c>
      <c r="IC25" s="83">
        <v>0</v>
      </c>
      <c r="ID25" s="83">
        <v>0</v>
      </c>
      <c r="IE25" s="83">
        <v>0</v>
      </c>
      <c r="IF25" s="83">
        <v>24.776</v>
      </c>
      <c r="IG25" s="83">
        <v>0</v>
      </c>
      <c r="IH25" s="83">
        <v>0</v>
      </c>
      <c r="II25" s="83">
        <v>0</v>
      </c>
      <c r="IJ25" s="83">
        <v>0</v>
      </c>
      <c r="IK25" s="83">
        <v>0</v>
      </c>
      <c r="IL25" s="83">
        <v>0</v>
      </c>
      <c r="IM25" s="83">
        <v>0</v>
      </c>
      <c r="IN25" s="83">
        <v>5.157</v>
      </c>
      <c r="IO25" s="83">
        <v>4.8849999999999998</v>
      </c>
      <c r="IP25" s="83">
        <v>0</v>
      </c>
      <c r="IQ25" s="83">
        <v>3.391</v>
      </c>
      <c r="IR25" s="83">
        <v>0</v>
      </c>
      <c r="IS25" s="83">
        <v>0</v>
      </c>
      <c r="IT25" s="83">
        <v>0</v>
      </c>
      <c r="IU25" s="83">
        <v>0</v>
      </c>
      <c r="IV25" s="84">
        <v>0</v>
      </c>
      <c r="IW25" s="81">
        <v>0</v>
      </c>
      <c r="IX25" s="81">
        <v>0</v>
      </c>
      <c r="IY25" s="81">
        <v>0</v>
      </c>
      <c r="IZ25" s="81">
        <v>0</v>
      </c>
      <c r="JA25" s="81">
        <v>0</v>
      </c>
      <c r="JB25" s="81">
        <v>0</v>
      </c>
      <c r="JC25" s="81">
        <v>0</v>
      </c>
      <c r="JD25" s="81">
        <v>0</v>
      </c>
      <c r="JE25" s="81">
        <v>0</v>
      </c>
      <c r="JF25" s="81">
        <v>1</v>
      </c>
      <c r="JG25" s="81">
        <v>0</v>
      </c>
      <c r="JH25" s="81">
        <v>0</v>
      </c>
      <c r="JI25" s="81">
        <v>0</v>
      </c>
      <c r="JJ25" s="81">
        <v>0</v>
      </c>
      <c r="JK25" s="81">
        <v>0</v>
      </c>
      <c r="JL25" s="81">
        <v>0</v>
      </c>
      <c r="JM25" s="81">
        <v>0</v>
      </c>
      <c r="JN25" s="81">
        <v>0</v>
      </c>
      <c r="JO25" s="81">
        <v>0</v>
      </c>
      <c r="JP25" s="81">
        <v>0</v>
      </c>
      <c r="JQ25" s="81">
        <v>0</v>
      </c>
      <c r="JR25" s="81">
        <v>0</v>
      </c>
      <c r="JS25" s="81">
        <v>0</v>
      </c>
      <c r="JT25" s="81">
        <v>0</v>
      </c>
      <c r="JU25" s="81">
        <v>0</v>
      </c>
      <c r="JV25" s="81">
        <v>0</v>
      </c>
      <c r="JW25" s="81">
        <v>0</v>
      </c>
      <c r="JX25" s="81">
        <v>3</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2</v>
      </c>
      <c r="LT25" s="81">
        <v>0</v>
      </c>
      <c r="LU25" s="81">
        <v>0</v>
      </c>
      <c r="LV25" s="81">
        <v>0</v>
      </c>
      <c r="LW25" s="81">
        <v>0</v>
      </c>
      <c r="LX25" s="81">
        <v>1</v>
      </c>
      <c r="LY25" s="81">
        <v>0</v>
      </c>
      <c r="LZ25" s="81">
        <v>0</v>
      </c>
      <c r="MA25" s="81">
        <v>1</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0</v>
      </c>
      <c r="NG25" s="81">
        <v>1</v>
      </c>
      <c r="NH25" s="81">
        <v>0</v>
      </c>
      <c r="NI25" s="81">
        <v>0</v>
      </c>
      <c r="NJ25" s="81">
        <v>0</v>
      </c>
      <c r="NK25" s="81">
        <v>0</v>
      </c>
      <c r="NL25" s="81">
        <v>0</v>
      </c>
      <c r="NM25" s="81">
        <v>0</v>
      </c>
      <c r="NN25" s="81">
        <v>0</v>
      </c>
      <c r="NO25" s="81">
        <v>0</v>
      </c>
      <c r="NP25" s="81">
        <v>0</v>
      </c>
      <c r="NQ25" s="81">
        <v>0</v>
      </c>
      <c r="NR25" s="81">
        <v>0</v>
      </c>
      <c r="NS25" s="81">
        <v>0</v>
      </c>
      <c r="NT25" s="81">
        <v>0</v>
      </c>
      <c r="NU25" s="81">
        <v>0</v>
      </c>
      <c r="NV25" s="81">
        <v>0</v>
      </c>
      <c r="NW25" s="81">
        <v>0</v>
      </c>
      <c r="NX25" s="81">
        <v>0</v>
      </c>
      <c r="NY25" s="81">
        <v>3</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2</v>
      </c>
      <c r="PU25" s="81">
        <v>0</v>
      </c>
      <c r="PV25" s="81">
        <v>0</v>
      </c>
      <c r="PW25" s="81">
        <v>0</v>
      </c>
      <c r="PX25" s="81">
        <v>0</v>
      </c>
      <c r="PY25" s="81">
        <v>1</v>
      </c>
      <c r="PZ25" s="81">
        <v>0</v>
      </c>
      <c r="QA25" s="81">
        <v>0</v>
      </c>
      <c r="QB25" s="81">
        <v>1</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4</v>
      </c>
      <c r="QY25" s="81">
        <v>0</v>
      </c>
      <c r="QZ25" s="81">
        <v>0</v>
      </c>
      <c r="RA25" s="81">
        <v>0</v>
      </c>
      <c r="RB25" s="81">
        <v>0</v>
      </c>
      <c r="RC25" s="81">
        <v>0</v>
      </c>
      <c r="RD25" s="81">
        <v>0</v>
      </c>
      <c r="RE25" s="81">
        <v>0</v>
      </c>
      <c r="RF25" s="81">
        <v>2</v>
      </c>
      <c r="RG25" s="81">
        <v>1</v>
      </c>
      <c r="RH25" s="81">
        <v>0</v>
      </c>
      <c r="RI25" s="81">
        <v>1</v>
      </c>
      <c r="RJ25" s="81">
        <v>0</v>
      </c>
      <c r="RK25" s="81">
        <v>0</v>
      </c>
      <c r="RL25" s="81">
        <v>0</v>
      </c>
      <c r="RM25" s="81">
        <v>0</v>
      </c>
      <c r="RN25" s="81">
        <v>0</v>
      </c>
      <c r="RO25" s="81">
        <v>0</v>
      </c>
      <c r="RP25" s="81">
        <v>0</v>
      </c>
      <c r="RQ25" s="81">
        <v>0</v>
      </c>
      <c r="RR25" s="81">
        <v>0</v>
      </c>
      <c r="RS25" s="81">
        <v>4</v>
      </c>
      <c r="RT25" s="81">
        <v>0</v>
      </c>
      <c r="RU25" s="81">
        <v>0</v>
      </c>
      <c r="RV25" s="81">
        <v>0</v>
      </c>
      <c r="RW25" s="81">
        <v>0</v>
      </c>
      <c r="RX25" s="81">
        <v>0</v>
      </c>
      <c r="RY25" s="81">
        <v>0</v>
      </c>
      <c r="RZ25" s="81">
        <v>0</v>
      </c>
      <c r="SA25" s="81">
        <v>2</v>
      </c>
      <c r="SB25" s="81">
        <v>1</v>
      </c>
      <c r="SC25" s="81">
        <v>0</v>
      </c>
      <c r="SD25" s="81">
        <v>1</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2334</v>
      </c>
      <c r="B10" s="80">
        <v>2</v>
      </c>
      <c r="C10" s="80">
        <v>18</v>
      </c>
      <c r="D10" s="80">
        <v>2</v>
      </c>
      <c r="E10" s="80">
        <v>2022</v>
      </c>
      <c r="F10" s="80" t="s">
        <v>568</v>
      </c>
      <c r="G10" s="182" t="s">
        <v>2331</v>
      </c>
      <c r="H10" s="80" t="s">
        <v>2332</v>
      </c>
      <c r="I10" s="173"/>
      <c r="J10" s="83">
        <v>102832</v>
      </c>
      <c r="K10" s="81">
        <v>150656594</v>
      </c>
      <c r="L10" s="81">
        <v>114093</v>
      </c>
      <c r="M10" s="81">
        <v>166361515.00000003</v>
      </c>
      <c r="N10" s="81">
        <v>11200</v>
      </c>
      <c r="O10" s="81">
        <v>19791968</v>
      </c>
      <c r="P10" s="81">
        <v>1743</v>
      </c>
      <c r="Q10" s="81">
        <v>11122705</v>
      </c>
      <c r="R10" s="81">
        <v>0</v>
      </c>
      <c r="S10" s="81">
        <v>0</v>
      </c>
      <c r="T10" s="81">
        <v>0</v>
      </c>
      <c r="U10" s="81">
        <v>0</v>
      </c>
      <c r="V10" s="81">
        <v>0</v>
      </c>
      <c r="W10" s="81">
        <v>0</v>
      </c>
      <c r="X10" s="81">
        <v>0</v>
      </c>
      <c r="Y10" s="81">
        <v>0</v>
      </c>
      <c r="Z10" s="81">
        <v>347932782</v>
      </c>
      <c r="AA10" s="81">
        <v>207393772</v>
      </c>
      <c r="AB10" s="81">
        <v>1192210530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2346</v>
      </c>
      <c r="B11" s="80">
        <v>3</v>
      </c>
      <c r="C11" s="80">
        <v>18</v>
      </c>
      <c r="D11" s="80">
        <v>3</v>
      </c>
      <c r="E11" s="80">
        <v>2022</v>
      </c>
      <c r="F11" s="80" t="s">
        <v>568</v>
      </c>
      <c r="G11" s="182" t="s">
        <v>2343</v>
      </c>
      <c r="H11" s="80" t="s">
        <v>2344</v>
      </c>
      <c r="I11" s="173"/>
      <c r="J11" s="83">
        <v>131053</v>
      </c>
      <c r="K11" s="81">
        <v>184115291.99999997</v>
      </c>
      <c r="L11" s="81">
        <v>79269</v>
      </c>
      <c r="M11" s="81">
        <v>110688605</v>
      </c>
      <c r="N11" s="81">
        <v>0</v>
      </c>
      <c r="O11" s="81">
        <v>0</v>
      </c>
      <c r="P11" s="81">
        <v>10026</v>
      </c>
      <c r="Q11" s="81">
        <v>65739384</v>
      </c>
      <c r="R11" s="81">
        <v>0</v>
      </c>
      <c r="S11" s="81">
        <v>0</v>
      </c>
      <c r="T11" s="81">
        <v>0</v>
      </c>
      <c r="U11" s="81">
        <v>0</v>
      </c>
      <c r="V11" s="81">
        <v>0</v>
      </c>
      <c r="W11" s="81">
        <v>0</v>
      </c>
      <c r="X11" s="81">
        <v>0</v>
      </c>
      <c r="Y11" s="81">
        <v>0</v>
      </c>
      <c r="Z11" s="81">
        <v>360543280.99999994</v>
      </c>
      <c r="AA11" s="81">
        <v>226878892</v>
      </c>
      <c r="AB11" s="81">
        <v>1491347776</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2342</v>
      </c>
      <c r="B12" s="80">
        <v>4</v>
      </c>
      <c r="C12" s="80">
        <v>18</v>
      </c>
      <c r="D12" s="80">
        <v>4</v>
      </c>
      <c r="E12" s="80">
        <v>2022</v>
      </c>
      <c r="F12" s="80" t="s">
        <v>568</v>
      </c>
      <c r="G12" s="182" t="s">
        <v>2339</v>
      </c>
      <c r="H12" s="80" t="s">
        <v>2340</v>
      </c>
      <c r="I12" s="173"/>
      <c r="J12" s="83">
        <v>137606</v>
      </c>
      <c r="K12" s="81">
        <v>193543890</v>
      </c>
      <c r="L12" s="81">
        <v>75303</v>
      </c>
      <c r="M12" s="81">
        <v>105333195</v>
      </c>
      <c r="N12" s="81">
        <v>100</v>
      </c>
      <c r="O12" s="81">
        <v>161796</v>
      </c>
      <c r="P12" s="81">
        <v>30684</v>
      </c>
      <c r="Q12" s="81">
        <v>201192467</v>
      </c>
      <c r="R12" s="81">
        <v>0</v>
      </c>
      <c r="S12" s="81">
        <v>0</v>
      </c>
      <c r="T12" s="81">
        <v>0</v>
      </c>
      <c r="U12" s="81">
        <v>0</v>
      </c>
      <c r="V12" s="81">
        <v>0</v>
      </c>
      <c r="W12" s="81">
        <v>0</v>
      </c>
      <c r="X12" s="81">
        <v>0</v>
      </c>
      <c r="Y12" s="81">
        <v>0</v>
      </c>
      <c r="Z12" s="81">
        <v>500231348</v>
      </c>
      <c r="AA12" s="81">
        <v>322714867</v>
      </c>
      <c r="AB12" s="81">
        <v>1679897081</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1674</v>
      </c>
      <c r="B13" s="80">
        <v>5</v>
      </c>
      <c r="C13" s="80">
        <v>18</v>
      </c>
      <c r="D13" s="80">
        <v>5</v>
      </c>
      <c r="E13" s="80">
        <v>2022</v>
      </c>
      <c r="F13" s="80" t="s">
        <v>568</v>
      </c>
      <c r="G13" s="182" t="s">
        <v>1671</v>
      </c>
      <c r="H13" s="80" t="s">
        <v>1672</v>
      </c>
      <c r="I13" s="173"/>
      <c r="J13" s="83">
        <v>66331</v>
      </c>
      <c r="K13" s="81">
        <v>92707067</v>
      </c>
      <c r="L13" s="81">
        <v>65156.000000000007</v>
      </c>
      <c r="M13" s="81">
        <v>90725660.999999985</v>
      </c>
      <c r="N13" s="81">
        <v>0</v>
      </c>
      <c r="O13" s="81">
        <v>0</v>
      </c>
      <c r="P13" s="81">
        <v>629</v>
      </c>
      <c r="Q13" s="81">
        <v>4127198.9999999991</v>
      </c>
      <c r="R13" s="81">
        <v>0</v>
      </c>
      <c r="S13" s="81">
        <v>0</v>
      </c>
      <c r="T13" s="81">
        <v>0</v>
      </c>
      <c r="U13" s="81">
        <v>0</v>
      </c>
      <c r="V13" s="81">
        <v>0</v>
      </c>
      <c r="W13" s="81">
        <v>0</v>
      </c>
      <c r="X13" s="81">
        <v>0</v>
      </c>
      <c r="Y13" s="81">
        <v>0</v>
      </c>
      <c r="Z13" s="81">
        <v>187559927</v>
      </c>
      <c r="AA13" s="81">
        <v>91403967</v>
      </c>
      <c r="AB13" s="81">
        <v>641384039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1662</v>
      </c>
      <c r="B14" s="80">
        <v>6</v>
      </c>
      <c r="C14" s="80">
        <v>18</v>
      </c>
      <c r="D14" s="80">
        <v>6</v>
      </c>
      <c r="E14" s="80">
        <v>2022</v>
      </c>
      <c r="F14" s="80" t="s">
        <v>568</v>
      </c>
      <c r="G14" s="182" t="s">
        <v>1659</v>
      </c>
      <c r="H14" s="80" t="s">
        <v>1660</v>
      </c>
      <c r="I14" s="173"/>
      <c r="J14" s="83">
        <v>283043</v>
      </c>
      <c r="K14" s="81">
        <v>425047603</v>
      </c>
      <c r="L14" s="81">
        <v>261512</v>
      </c>
      <c r="M14" s="81">
        <v>389659166</v>
      </c>
      <c r="N14" s="81">
        <v>0</v>
      </c>
      <c r="O14" s="81">
        <v>0</v>
      </c>
      <c r="P14" s="81">
        <v>3809</v>
      </c>
      <c r="Q14" s="81">
        <v>24327986</v>
      </c>
      <c r="R14" s="81">
        <v>211.50562999999997</v>
      </c>
      <c r="S14" s="81">
        <v>1761418.89543</v>
      </c>
      <c r="T14" s="81">
        <v>0</v>
      </c>
      <c r="U14" s="81">
        <v>0</v>
      </c>
      <c r="V14" s="81">
        <v>158</v>
      </c>
      <c r="W14" s="81">
        <v>0</v>
      </c>
      <c r="X14" s="81">
        <v>0</v>
      </c>
      <c r="Y14" s="81">
        <v>971799</v>
      </c>
      <c r="Z14" s="81">
        <v>841767972.89543009</v>
      </c>
      <c r="AA14" s="81">
        <v>571909946</v>
      </c>
      <c r="AB14" s="81">
        <v>3929558086</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2350</v>
      </c>
      <c r="B15" s="80">
        <v>7</v>
      </c>
      <c r="C15" s="80">
        <v>18</v>
      </c>
      <c r="D15" s="80">
        <v>7</v>
      </c>
      <c r="E15" s="80">
        <v>2022</v>
      </c>
      <c r="F15" s="80" t="s">
        <v>568</v>
      </c>
      <c r="G15" s="182" t="s">
        <v>2347</v>
      </c>
      <c r="H15" s="80" t="s">
        <v>2348</v>
      </c>
      <c r="I15" s="173"/>
      <c r="J15" s="83">
        <v>200974</v>
      </c>
      <c r="K15" s="81">
        <v>300400728</v>
      </c>
      <c r="L15" s="81">
        <v>699606</v>
      </c>
      <c r="M15" s="81">
        <v>1039285501.0000001</v>
      </c>
      <c r="N15" s="81">
        <v>0</v>
      </c>
      <c r="O15" s="81">
        <v>0</v>
      </c>
      <c r="P15" s="81">
        <v>17581</v>
      </c>
      <c r="Q15" s="81">
        <v>111611668.00000001</v>
      </c>
      <c r="R15" s="81">
        <v>7892.0483899999999</v>
      </c>
      <c r="S15" s="81">
        <v>65724978.976490006</v>
      </c>
      <c r="T15" s="81">
        <v>0</v>
      </c>
      <c r="U15" s="81">
        <v>0</v>
      </c>
      <c r="V15" s="81">
        <v>0</v>
      </c>
      <c r="W15" s="81">
        <v>0</v>
      </c>
      <c r="X15" s="81">
        <v>0</v>
      </c>
      <c r="Y15" s="81">
        <v>0</v>
      </c>
      <c r="Z15" s="81">
        <v>1517022875.9764903</v>
      </c>
      <c r="AA15" s="81">
        <v>458873188</v>
      </c>
      <c r="AB15" s="81">
        <v>2548865078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1666</v>
      </c>
      <c r="B16" s="80">
        <v>8</v>
      </c>
      <c r="C16" s="80">
        <v>18</v>
      </c>
      <c r="D16" s="80">
        <v>8</v>
      </c>
      <c r="E16" s="80">
        <v>2022</v>
      </c>
      <c r="F16" s="80" t="s">
        <v>568</v>
      </c>
      <c r="G16" s="182" t="s">
        <v>1663</v>
      </c>
      <c r="H16" s="80" t="s">
        <v>1664</v>
      </c>
      <c r="I16" s="173"/>
      <c r="J16" s="83">
        <v>745968</v>
      </c>
      <c r="K16" s="81">
        <v>1122431967</v>
      </c>
      <c r="L16" s="81">
        <v>337279</v>
      </c>
      <c r="M16" s="81">
        <v>503776488</v>
      </c>
      <c r="N16" s="81">
        <v>1400</v>
      </c>
      <c r="O16" s="81">
        <v>2444373</v>
      </c>
      <c r="P16" s="81">
        <v>24018</v>
      </c>
      <c r="Q16" s="81">
        <v>153532605.00000003</v>
      </c>
      <c r="R16" s="81">
        <v>0</v>
      </c>
      <c r="S16" s="81">
        <v>0</v>
      </c>
      <c r="T16" s="81">
        <v>0</v>
      </c>
      <c r="U16" s="81">
        <v>0</v>
      </c>
      <c r="V16" s="81">
        <v>22</v>
      </c>
      <c r="W16" s="81">
        <v>0</v>
      </c>
      <c r="X16" s="81">
        <v>0</v>
      </c>
      <c r="Y16" s="81">
        <v>136621.00000000003</v>
      </c>
      <c r="Z16" s="81">
        <v>1782322054.0000002</v>
      </c>
      <c r="AA16" s="81">
        <v>1822908687</v>
      </c>
      <c r="AB16" s="81">
        <v>10329622483</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2318</v>
      </c>
      <c r="B17" s="80">
        <v>9</v>
      </c>
      <c r="C17" s="80">
        <v>18</v>
      </c>
      <c r="D17" s="80">
        <v>9</v>
      </c>
      <c r="E17" s="80">
        <v>2022</v>
      </c>
      <c r="F17" s="80" t="s">
        <v>568</v>
      </c>
      <c r="G17" s="182" t="s">
        <v>2315</v>
      </c>
      <c r="H17" s="80" t="s">
        <v>2316</v>
      </c>
      <c r="I17" s="173"/>
      <c r="J17" s="83">
        <v>8512</v>
      </c>
      <c r="K17" s="81">
        <v>11740381</v>
      </c>
      <c r="L17" s="81">
        <v>6142</v>
      </c>
      <c r="M17" s="81">
        <v>8416914</v>
      </c>
      <c r="N17" s="81">
        <v>0</v>
      </c>
      <c r="O17" s="81">
        <v>0</v>
      </c>
      <c r="P17" s="81">
        <v>1408</v>
      </c>
      <c r="Q17" s="81">
        <v>8729504</v>
      </c>
      <c r="R17" s="81">
        <v>0</v>
      </c>
      <c r="S17" s="81">
        <v>0</v>
      </c>
      <c r="T17" s="81">
        <v>0</v>
      </c>
      <c r="U17" s="81">
        <v>0</v>
      </c>
      <c r="V17" s="81">
        <v>0</v>
      </c>
      <c r="W17" s="81">
        <v>0</v>
      </c>
      <c r="X17" s="81">
        <v>0</v>
      </c>
      <c r="Y17" s="81">
        <v>0</v>
      </c>
      <c r="Z17" s="81">
        <v>28886798.999999996</v>
      </c>
      <c r="AA17" s="81">
        <v>3400391</v>
      </c>
      <c r="AB17" s="81">
        <v>43947934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1678</v>
      </c>
      <c r="B18" s="80">
        <v>10</v>
      </c>
      <c r="C18" s="80">
        <v>18</v>
      </c>
      <c r="D18" s="80">
        <v>10</v>
      </c>
      <c r="E18" s="80">
        <v>2022</v>
      </c>
      <c r="F18" s="80" t="s">
        <v>568</v>
      </c>
      <c r="G18" s="182" t="s">
        <v>1675</v>
      </c>
      <c r="H18" s="80" t="s">
        <v>1676</v>
      </c>
      <c r="I18" s="173"/>
      <c r="J18" s="83">
        <v>99213</v>
      </c>
      <c r="K18" s="81">
        <v>146893584</v>
      </c>
      <c r="L18" s="81">
        <v>55231</v>
      </c>
      <c r="M18" s="81">
        <v>81405102</v>
      </c>
      <c r="N18" s="81">
        <v>0</v>
      </c>
      <c r="O18" s="81">
        <v>0</v>
      </c>
      <c r="P18" s="81">
        <v>0</v>
      </c>
      <c r="Q18" s="81">
        <v>0</v>
      </c>
      <c r="R18" s="81">
        <v>0</v>
      </c>
      <c r="S18" s="81">
        <v>0</v>
      </c>
      <c r="T18" s="81">
        <v>0</v>
      </c>
      <c r="U18" s="81">
        <v>0</v>
      </c>
      <c r="V18" s="81">
        <v>1</v>
      </c>
      <c r="W18" s="81">
        <v>0</v>
      </c>
      <c r="X18" s="81">
        <v>0</v>
      </c>
      <c r="Y18" s="81">
        <v>7604.0000000000009</v>
      </c>
      <c r="Z18" s="81">
        <v>228306289.99999997</v>
      </c>
      <c r="AA18" s="81">
        <v>221440620</v>
      </c>
      <c r="AB18" s="81">
        <v>2013559310.0000002</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2322</v>
      </c>
      <c r="B19" s="80">
        <v>11</v>
      </c>
      <c r="C19" s="80">
        <v>18</v>
      </c>
      <c r="D19" s="80">
        <v>11</v>
      </c>
      <c r="E19" s="80">
        <v>2022</v>
      </c>
      <c r="F19" s="80" t="s">
        <v>568</v>
      </c>
      <c r="G19" s="182" t="s">
        <v>2319</v>
      </c>
      <c r="H19" s="80" t="s">
        <v>2320</v>
      </c>
      <c r="I19" s="173"/>
      <c r="J19" s="83">
        <v>5759</v>
      </c>
      <c r="K19" s="81">
        <v>8010755</v>
      </c>
      <c r="L19" s="81">
        <v>4313</v>
      </c>
      <c r="M19" s="81">
        <v>5958545</v>
      </c>
      <c r="N19" s="81">
        <v>0</v>
      </c>
      <c r="O19" s="81">
        <v>0</v>
      </c>
      <c r="P19" s="81">
        <v>5516</v>
      </c>
      <c r="Q19" s="81">
        <v>34154655</v>
      </c>
      <c r="R19" s="81">
        <v>0</v>
      </c>
      <c r="S19" s="81">
        <v>0</v>
      </c>
      <c r="T19" s="81">
        <v>0</v>
      </c>
      <c r="U19" s="81">
        <v>0</v>
      </c>
      <c r="V19" s="81">
        <v>0</v>
      </c>
      <c r="W19" s="81">
        <v>0</v>
      </c>
      <c r="X19" s="81">
        <v>0</v>
      </c>
      <c r="Y19" s="81">
        <v>0</v>
      </c>
      <c r="Z19" s="81">
        <v>48123954.999999993</v>
      </c>
      <c r="AA19" s="81">
        <v>2845313</v>
      </c>
      <c r="AB19" s="81">
        <v>34331884</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1670</v>
      </c>
      <c r="B20" s="80">
        <v>12</v>
      </c>
      <c r="C20" s="80">
        <v>18</v>
      </c>
      <c r="D20" s="80">
        <v>12</v>
      </c>
      <c r="E20" s="80">
        <v>2022</v>
      </c>
      <c r="F20" s="80" t="s">
        <v>568</v>
      </c>
      <c r="G20" s="182" t="s">
        <v>1667</v>
      </c>
      <c r="H20" s="80" t="s">
        <v>1668</v>
      </c>
      <c r="I20" s="173"/>
      <c r="J20" s="83">
        <v>159853</v>
      </c>
      <c r="K20" s="81">
        <v>235765451.99999997</v>
      </c>
      <c r="L20" s="81">
        <v>204151</v>
      </c>
      <c r="M20" s="81">
        <v>299634369</v>
      </c>
      <c r="N20" s="81">
        <v>1300</v>
      </c>
      <c r="O20" s="81">
        <v>2224951</v>
      </c>
      <c r="P20" s="81">
        <v>0</v>
      </c>
      <c r="Q20" s="81">
        <v>0</v>
      </c>
      <c r="R20" s="81">
        <v>0</v>
      </c>
      <c r="S20" s="81">
        <v>0</v>
      </c>
      <c r="T20" s="81">
        <v>0</v>
      </c>
      <c r="U20" s="81">
        <v>0</v>
      </c>
      <c r="V20" s="81">
        <v>0</v>
      </c>
      <c r="W20" s="81">
        <v>0</v>
      </c>
      <c r="X20" s="81">
        <v>0</v>
      </c>
      <c r="Y20" s="81">
        <v>0</v>
      </c>
      <c r="Z20" s="81">
        <v>537624772</v>
      </c>
      <c r="AA20" s="81">
        <v>356834959</v>
      </c>
      <c r="AB20" s="81">
        <v>2253118126</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2354</v>
      </c>
      <c r="B21" s="80">
        <v>13</v>
      </c>
      <c r="C21" s="80">
        <v>18</v>
      </c>
      <c r="D21" s="80">
        <v>13</v>
      </c>
      <c r="E21" s="80">
        <v>2022</v>
      </c>
      <c r="F21" s="80" t="s">
        <v>568</v>
      </c>
      <c r="G21" s="182" t="s">
        <v>2351</v>
      </c>
      <c r="H21" s="80" t="s">
        <v>2352</v>
      </c>
      <c r="I21" s="173"/>
      <c r="J21" s="83">
        <v>148710</v>
      </c>
      <c r="K21" s="81">
        <v>207461479</v>
      </c>
      <c r="L21" s="81">
        <v>95563</v>
      </c>
      <c r="M21" s="81">
        <v>132668931.00000001</v>
      </c>
      <c r="N21" s="81">
        <v>0</v>
      </c>
      <c r="O21" s="81">
        <v>0</v>
      </c>
      <c r="P21" s="81">
        <v>8770</v>
      </c>
      <c r="Q21" s="81">
        <v>57505530</v>
      </c>
      <c r="R21" s="81">
        <v>0</v>
      </c>
      <c r="S21" s="81">
        <v>0</v>
      </c>
      <c r="T21" s="81">
        <v>0</v>
      </c>
      <c r="U21" s="81">
        <v>0</v>
      </c>
      <c r="V21" s="81">
        <v>0</v>
      </c>
      <c r="W21" s="81">
        <v>0</v>
      </c>
      <c r="X21" s="81">
        <v>0</v>
      </c>
      <c r="Y21" s="81">
        <v>0</v>
      </c>
      <c r="Z21" s="81">
        <v>397635940</v>
      </c>
      <c r="AA21" s="81">
        <v>338279422</v>
      </c>
      <c r="AB21" s="81">
        <v>1799475782</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2314</v>
      </c>
      <c r="B22" s="80">
        <v>14</v>
      </c>
      <c r="C22" s="80">
        <v>18</v>
      </c>
      <c r="D22" s="80">
        <v>14</v>
      </c>
      <c r="E22" s="80">
        <v>2022</v>
      </c>
      <c r="F22" s="80" t="s">
        <v>568</v>
      </c>
      <c r="G22" s="182" t="s">
        <v>2311</v>
      </c>
      <c r="H22" s="80" t="s">
        <v>2312</v>
      </c>
      <c r="I22" s="173"/>
      <c r="J22" s="83">
        <v>17703</v>
      </c>
      <c r="K22" s="81">
        <v>24063320</v>
      </c>
      <c r="L22" s="81">
        <v>21797</v>
      </c>
      <c r="M22" s="81">
        <v>29456252</v>
      </c>
      <c r="N22" s="81">
        <v>300</v>
      </c>
      <c r="O22" s="81">
        <v>485387</v>
      </c>
      <c r="P22" s="81">
        <v>8745</v>
      </c>
      <c r="Q22" s="81">
        <v>57342715</v>
      </c>
      <c r="R22" s="81">
        <v>0</v>
      </c>
      <c r="S22" s="81">
        <v>0</v>
      </c>
      <c r="T22" s="81">
        <v>0</v>
      </c>
      <c r="U22" s="81">
        <v>0</v>
      </c>
      <c r="V22" s="81">
        <v>0</v>
      </c>
      <c r="W22" s="81">
        <v>0</v>
      </c>
      <c r="X22" s="81">
        <v>0</v>
      </c>
      <c r="Y22" s="81">
        <v>0</v>
      </c>
      <c r="Z22" s="81">
        <v>111347674</v>
      </c>
      <c r="AA22" s="81">
        <v>6474976</v>
      </c>
      <c r="AB22" s="81">
        <v>102874057.00000001</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2295</v>
      </c>
      <c r="B23" s="80">
        <v>15</v>
      </c>
      <c r="C23" s="80">
        <v>18</v>
      </c>
      <c r="D23" s="80">
        <v>15</v>
      </c>
      <c r="E23" s="80">
        <v>2022</v>
      </c>
      <c r="F23" s="80" t="s">
        <v>568</v>
      </c>
      <c r="G23" s="182" t="s">
        <v>2292</v>
      </c>
      <c r="H23" s="80" t="s">
        <v>2293</v>
      </c>
      <c r="I23" s="173"/>
      <c r="J23" s="83">
        <v>45494</v>
      </c>
      <c r="K23" s="81">
        <v>64645675.999999993</v>
      </c>
      <c r="L23" s="81">
        <v>54284</v>
      </c>
      <c r="M23" s="81">
        <v>76731534</v>
      </c>
      <c r="N23" s="81">
        <v>0</v>
      </c>
      <c r="O23" s="81">
        <v>0</v>
      </c>
      <c r="P23" s="81">
        <v>0</v>
      </c>
      <c r="Q23" s="81">
        <v>0</v>
      </c>
      <c r="R23" s="81">
        <v>0</v>
      </c>
      <c r="S23" s="81">
        <v>0</v>
      </c>
      <c r="T23" s="81">
        <v>0</v>
      </c>
      <c r="U23" s="81">
        <v>0</v>
      </c>
      <c r="V23" s="81">
        <v>0</v>
      </c>
      <c r="W23" s="81">
        <v>0</v>
      </c>
      <c r="X23" s="81">
        <v>0</v>
      </c>
      <c r="Y23" s="81">
        <v>0</v>
      </c>
      <c r="Z23" s="81">
        <v>141377210</v>
      </c>
      <c r="AA23" s="81">
        <v>32480396</v>
      </c>
      <c r="AB23" s="81">
        <v>217814593</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2306</v>
      </c>
      <c r="B24" s="80">
        <v>16</v>
      </c>
      <c r="C24" s="80">
        <v>18</v>
      </c>
      <c r="D24" s="80">
        <v>16</v>
      </c>
      <c r="E24" s="80">
        <v>2022</v>
      </c>
      <c r="F24" s="80" t="s">
        <v>568</v>
      </c>
      <c r="G24" s="182" t="s">
        <v>2304</v>
      </c>
      <c r="H24" s="80" t="s">
        <v>1637</v>
      </c>
      <c r="I24" s="173"/>
      <c r="J24" s="83">
        <v>65861</v>
      </c>
      <c r="K24" s="81">
        <v>83149582</v>
      </c>
      <c r="L24" s="81">
        <v>101635</v>
      </c>
      <c r="M24" s="81">
        <v>127739698.99999999</v>
      </c>
      <c r="N24" s="81">
        <v>10700</v>
      </c>
      <c r="O24" s="81">
        <v>18258277.999999996</v>
      </c>
      <c r="P24" s="81">
        <v>4255</v>
      </c>
      <c r="Q24" s="81">
        <v>26360778</v>
      </c>
      <c r="R24" s="81">
        <v>0</v>
      </c>
      <c r="S24" s="81">
        <v>0</v>
      </c>
      <c r="T24" s="81">
        <v>0</v>
      </c>
      <c r="U24" s="81">
        <v>0</v>
      </c>
      <c r="V24" s="81">
        <v>0</v>
      </c>
      <c r="W24" s="81">
        <v>0</v>
      </c>
      <c r="X24" s="81">
        <v>0</v>
      </c>
      <c r="Y24" s="81">
        <v>0</v>
      </c>
      <c r="Z24" s="81">
        <v>255508336.99999997</v>
      </c>
      <c r="AA24" s="81">
        <v>29702731</v>
      </c>
      <c r="AB24" s="81">
        <v>513367943</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2299</v>
      </c>
      <c r="B25" s="80">
        <v>17</v>
      </c>
      <c r="C25" s="80">
        <v>18</v>
      </c>
      <c r="D25" s="80">
        <v>17</v>
      </c>
      <c r="E25" s="80">
        <v>2022</v>
      </c>
      <c r="F25" s="80" t="s">
        <v>568</v>
      </c>
      <c r="G25" s="182" t="s">
        <v>2296</v>
      </c>
      <c r="H25" s="80" t="s">
        <v>2297</v>
      </c>
      <c r="I25" s="173"/>
      <c r="J25" s="83">
        <v>20396</v>
      </c>
      <c r="K25" s="81">
        <v>28203377</v>
      </c>
      <c r="L25" s="81">
        <v>15538</v>
      </c>
      <c r="M25" s="81">
        <v>21373767</v>
      </c>
      <c r="N25" s="81">
        <v>0</v>
      </c>
      <c r="O25" s="81">
        <v>0</v>
      </c>
      <c r="P25" s="81">
        <v>832</v>
      </c>
      <c r="Q25" s="81">
        <v>5452309.0000000009</v>
      </c>
      <c r="R25" s="81">
        <v>0</v>
      </c>
      <c r="S25" s="81">
        <v>0</v>
      </c>
      <c r="T25" s="81">
        <v>0</v>
      </c>
      <c r="U25" s="81">
        <v>0</v>
      </c>
      <c r="V25" s="81">
        <v>0</v>
      </c>
      <c r="W25" s="81">
        <v>0</v>
      </c>
      <c r="X25" s="81">
        <v>0</v>
      </c>
      <c r="Y25" s="81">
        <v>0</v>
      </c>
      <c r="Z25" s="81">
        <v>55029453</v>
      </c>
      <c r="AA25" s="81">
        <v>47609976</v>
      </c>
      <c r="AB25" s="81">
        <v>426437828</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2303</v>
      </c>
      <c r="B26" s="80">
        <v>18</v>
      </c>
      <c r="C26" s="80">
        <v>18</v>
      </c>
      <c r="D26" s="80">
        <v>18</v>
      </c>
      <c r="E26" s="80">
        <v>2022</v>
      </c>
      <c r="F26" s="80" t="s">
        <v>568</v>
      </c>
      <c r="G26" s="182" t="s">
        <v>2300</v>
      </c>
      <c r="H26" s="80" t="s">
        <v>2301</v>
      </c>
      <c r="I26" s="173"/>
      <c r="J26" s="83">
        <v>189154</v>
      </c>
      <c r="K26" s="81">
        <v>281733792</v>
      </c>
      <c r="L26" s="81">
        <v>557404</v>
      </c>
      <c r="M26" s="81">
        <v>825071496</v>
      </c>
      <c r="N26" s="81">
        <v>10600</v>
      </c>
      <c r="O26" s="81">
        <v>17765556</v>
      </c>
      <c r="P26" s="81">
        <v>8191.0000000000009</v>
      </c>
      <c r="Q26" s="81">
        <v>49479056</v>
      </c>
      <c r="R26" s="81">
        <v>1712.01649</v>
      </c>
      <c r="S26" s="81">
        <v>14257673.273190001</v>
      </c>
      <c r="T26" s="81">
        <v>0</v>
      </c>
      <c r="U26" s="81">
        <v>0</v>
      </c>
      <c r="V26" s="81">
        <v>363</v>
      </c>
      <c r="W26" s="81">
        <v>0</v>
      </c>
      <c r="X26" s="81">
        <v>0</v>
      </c>
      <c r="Y26" s="81">
        <v>2223954</v>
      </c>
      <c r="Z26" s="81">
        <v>1190531527.27319</v>
      </c>
      <c r="AA26" s="81">
        <v>485657846.99999994</v>
      </c>
      <c r="AB26" s="81">
        <v>2299384995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2310</v>
      </c>
      <c r="B27" s="80">
        <v>19</v>
      </c>
      <c r="C27" s="80">
        <v>18</v>
      </c>
      <c r="D27" s="80">
        <v>19</v>
      </c>
      <c r="E27" s="80">
        <v>2022</v>
      </c>
      <c r="F27" s="80" t="s">
        <v>568</v>
      </c>
      <c r="G27" s="182" t="s">
        <v>2307</v>
      </c>
      <c r="H27" s="80" t="s">
        <v>2308</v>
      </c>
      <c r="I27" s="173"/>
      <c r="J27" s="83">
        <v>20039</v>
      </c>
      <c r="K27" s="81">
        <v>28015545</v>
      </c>
      <c r="L27" s="81">
        <v>14453</v>
      </c>
      <c r="M27" s="81">
        <v>20098062.000000004</v>
      </c>
      <c r="N27" s="81">
        <v>11500</v>
      </c>
      <c r="O27" s="81">
        <v>23825311.000000004</v>
      </c>
      <c r="P27" s="81">
        <v>17819</v>
      </c>
      <c r="Q27" s="81">
        <v>110401159</v>
      </c>
      <c r="R27" s="81">
        <v>0</v>
      </c>
      <c r="S27" s="81">
        <v>0</v>
      </c>
      <c r="T27" s="81">
        <v>0</v>
      </c>
      <c r="U27" s="81">
        <v>0</v>
      </c>
      <c r="V27" s="81">
        <v>0</v>
      </c>
      <c r="W27" s="81">
        <v>0</v>
      </c>
      <c r="X27" s="81">
        <v>0</v>
      </c>
      <c r="Y27" s="81">
        <v>0</v>
      </c>
      <c r="Z27" s="81">
        <v>182340077.00000003</v>
      </c>
      <c r="AA27" s="81">
        <v>5777652</v>
      </c>
      <c r="AB27" s="81">
        <v>67233257</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2362</v>
      </c>
      <c r="B28" s="80">
        <v>20</v>
      </c>
      <c r="C28" s="80">
        <v>18</v>
      </c>
      <c r="D28" s="80">
        <v>20</v>
      </c>
      <c r="E28" s="80">
        <v>2022</v>
      </c>
      <c r="F28" s="80" t="s">
        <v>568</v>
      </c>
      <c r="G28" s="182" t="s">
        <v>2359</v>
      </c>
      <c r="H28" s="80" t="s">
        <v>2360</v>
      </c>
      <c r="I28" s="173"/>
      <c r="J28" s="83">
        <v>376736</v>
      </c>
      <c r="K28" s="81">
        <v>565162690</v>
      </c>
      <c r="L28" s="81">
        <v>1072184</v>
      </c>
      <c r="M28" s="81">
        <v>1598114817.0000002</v>
      </c>
      <c r="N28" s="81">
        <v>400</v>
      </c>
      <c r="O28" s="81">
        <v>726114</v>
      </c>
      <c r="P28" s="81">
        <v>9894</v>
      </c>
      <c r="Q28" s="81">
        <v>63246169</v>
      </c>
      <c r="R28" s="81">
        <v>1334.9880499999999</v>
      </c>
      <c r="S28" s="81">
        <v>11117780.521499999</v>
      </c>
      <c r="T28" s="81">
        <v>0</v>
      </c>
      <c r="U28" s="81">
        <v>0</v>
      </c>
      <c r="V28" s="81">
        <v>2</v>
      </c>
      <c r="W28" s="81">
        <v>0</v>
      </c>
      <c r="X28" s="81">
        <v>0</v>
      </c>
      <c r="Y28" s="81">
        <v>10302</v>
      </c>
      <c r="Z28" s="81">
        <v>2238377872.5215006</v>
      </c>
      <c r="AA28" s="81">
        <v>923539209</v>
      </c>
      <c r="AB28" s="81">
        <v>4582450622</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1682</v>
      </c>
      <c r="B29" s="80">
        <v>21</v>
      </c>
      <c r="C29" s="80">
        <v>18</v>
      </c>
      <c r="D29" s="80">
        <v>21</v>
      </c>
      <c r="E29" s="80">
        <v>2022</v>
      </c>
      <c r="F29" s="80" t="s">
        <v>568</v>
      </c>
      <c r="G29" s="182" t="s">
        <v>1679</v>
      </c>
      <c r="H29" s="80" t="s">
        <v>1680</v>
      </c>
      <c r="I29" s="173"/>
      <c r="J29" s="83">
        <v>164337</v>
      </c>
      <c r="K29" s="81">
        <v>238314521</v>
      </c>
      <c r="L29" s="81">
        <v>282872</v>
      </c>
      <c r="M29" s="81">
        <v>408087788</v>
      </c>
      <c r="N29" s="81">
        <v>9100</v>
      </c>
      <c r="O29" s="81">
        <v>16553532</v>
      </c>
      <c r="P29" s="81">
        <v>4024</v>
      </c>
      <c r="Q29" s="81">
        <v>26386560.000000004</v>
      </c>
      <c r="R29" s="81">
        <v>0</v>
      </c>
      <c r="S29" s="81">
        <v>0</v>
      </c>
      <c r="T29" s="81">
        <v>0</v>
      </c>
      <c r="U29" s="81">
        <v>0</v>
      </c>
      <c r="V29" s="81">
        <v>0</v>
      </c>
      <c r="W29" s="81">
        <v>0</v>
      </c>
      <c r="X29" s="81">
        <v>0</v>
      </c>
      <c r="Y29" s="81">
        <v>0</v>
      </c>
      <c r="Z29" s="81">
        <v>689342401.00000012</v>
      </c>
      <c r="AA29" s="81">
        <v>414103524</v>
      </c>
      <c r="AB29" s="81">
        <v>1869690071.0000002</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2338</v>
      </c>
      <c r="B30" s="80">
        <v>22</v>
      </c>
      <c r="C30" s="80">
        <v>18</v>
      </c>
      <c r="D30" s="80">
        <v>22</v>
      </c>
      <c r="E30" s="80">
        <v>2022</v>
      </c>
      <c r="F30" s="80" t="s">
        <v>568</v>
      </c>
      <c r="G30" s="182" t="s">
        <v>2335</v>
      </c>
      <c r="H30" s="80" t="s">
        <v>2336</v>
      </c>
      <c r="I30" s="173"/>
      <c r="J30" s="83">
        <v>94215</v>
      </c>
      <c r="K30" s="81">
        <v>137050206</v>
      </c>
      <c r="L30" s="81">
        <v>95890</v>
      </c>
      <c r="M30" s="81">
        <v>138851211</v>
      </c>
      <c r="N30" s="81">
        <v>7200</v>
      </c>
      <c r="O30" s="81">
        <v>12050600.000000002</v>
      </c>
      <c r="P30" s="81">
        <v>5650</v>
      </c>
      <c r="Q30" s="81">
        <v>35004218</v>
      </c>
      <c r="R30" s="81">
        <v>0</v>
      </c>
      <c r="S30" s="81">
        <v>0</v>
      </c>
      <c r="T30" s="81">
        <v>0</v>
      </c>
      <c r="U30" s="81">
        <v>0</v>
      </c>
      <c r="V30" s="81">
        <v>0</v>
      </c>
      <c r="W30" s="81">
        <v>0</v>
      </c>
      <c r="X30" s="81">
        <v>0</v>
      </c>
      <c r="Y30" s="81">
        <v>0</v>
      </c>
      <c r="Z30" s="81">
        <v>322956235</v>
      </c>
      <c r="AA30" s="81">
        <v>182995779</v>
      </c>
      <c r="AB30" s="81">
        <v>980457026.99999988</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1829</v>
      </c>
      <c r="B31" s="80">
        <v>23</v>
      </c>
      <c r="C31" s="80">
        <v>18</v>
      </c>
      <c r="D31" s="80">
        <v>23</v>
      </c>
      <c r="E31" s="80">
        <v>2022</v>
      </c>
      <c r="F31" s="80" t="s">
        <v>568</v>
      </c>
      <c r="G31" s="182" t="s">
        <v>1810</v>
      </c>
      <c r="H31" s="80" t="s">
        <v>1811</v>
      </c>
      <c r="I31" s="173"/>
      <c r="J31" s="83">
        <v>211709</v>
      </c>
      <c r="K31" s="81">
        <v>298084774</v>
      </c>
      <c r="L31" s="81">
        <v>78228</v>
      </c>
      <c r="M31" s="81">
        <v>109632497</v>
      </c>
      <c r="N31" s="81">
        <v>0</v>
      </c>
      <c r="O31" s="81">
        <v>0</v>
      </c>
      <c r="P31" s="81">
        <v>11699</v>
      </c>
      <c r="Q31" s="81">
        <v>76709360</v>
      </c>
      <c r="R31" s="81">
        <v>0</v>
      </c>
      <c r="S31" s="81">
        <v>0</v>
      </c>
      <c r="T31" s="81">
        <v>0</v>
      </c>
      <c r="U31" s="81">
        <v>0</v>
      </c>
      <c r="V31" s="81">
        <v>0</v>
      </c>
      <c r="W31" s="81">
        <v>0</v>
      </c>
      <c r="X31" s="81">
        <v>0</v>
      </c>
      <c r="Y31" s="81">
        <v>0</v>
      </c>
      <c r="Z31" s="81">
        <v>484426631</v>
      </c>
      <c r="AA31" s="81">
        <v>497819709</v>
      </c>
      <c r="AB31" s="81">
        <v>2754918084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2060</v>
      </c>
      <c r="B32" s="80">
        <v>24</v>
      </c>
      <c r="C32" s="80">
        <v>18</v>
      </c>
      <c r="D32" s="80">
        <v>24</v>
      </c>
      <c r="E32" s="80">
        <v>2022</v>
      </c>
      <c r="F32" s="80" t="s">
        <v>568</v>
      </c>
      <c r="G32" s="182" t="s">
        <v>2041</v>
      </c>
      <c r="H32" s="80" t="s">
        <v>2042</v>
      </c>
      <c r="I32" s="173"/>
      <c r="J32" s="83">
        <v>476341</v>
      </c>
      <c r="K32" s="81">
        <v>725775797</v>
      </c>
      <c r="L32" s="81">
        <v>1896527</v>
      </c>
      <c r="M32" s="81">
        <v>2871511848</v>
      </c>
      <c r="N32" s="81">
        <v>18400</v>
      </c>
      <c r="O32" s="81">
        <v>34970974.000000007</v>
      </c>
      <c r="P32" s="81">
        <v>48307</v>
      </c>
      <c r="Q32" s="81">
        <v>288754696</v>
      </c>
      <c r="R32" s="81">
        <v>281.56910000000005</v>
      </c>
      <c r="S32" s="81">
        <v>2344907.4252300002</v>
      </c>
      <c r="T32" s="81">
        <v>0</v>
      </c>
      <c r="U32" s="81">
        <v>0</v>
      </c>
      <c r="V32" s="81">
        <v>1893</v>
      </c>
      <c r="W32" s="81">
        <v>0</v>
      </c>
      <c r="X32" s="81">
        <v>0</v>
      </c>
      <c r="Y32" s="81">
        <v>11605668</v>
      </c>
      <c r="Z32" s="81">
        <v>3934963890.4252305</v>
      </c>
      <c r="AA32" s="81">
        <v>916468963</v>
      </c>
      <c r="AB32" s="81">
        <v>4499647241</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2291</v>
      </c>
      <c r="B33" s="80">
        <v>25</v>
      </c>
      <c r="C33" s="80">
        <v>18</v>
      </c>
      <c r="D33" s="80">
        <v>25</v>
      </c>
      <c r="E33" s="80">
        <v>2022</v>
      </c>
      <c r="F33" s="80" t="s">
        <v>568</v>
      </c>
      <c r="G33" s="182" t="s">
        <v>2288</v>
      </c>
      <c r="H33" s="80" t="s">
        <v>2289</v>
      </c>
      <c r="I33" s="173"/>
      <c r="J33" s="83">
        <v>395856</v>
      </c>
      <c r="K33" s="81">
        <v>581351555.00000012</v>
      </c>
      <c r="L33" s="81">
        <v>841018</v>
      </c>
      <c r="M33" s="81">
        <v>1228739337</v>
      </c>
      <c r="N33" s="81">
        <v>0</v>
      </c>
      <c r="O33" s="81">
        <v>0</v>
      </c>
      <c r="P33" s="81">
        <v>8630</v>
      </c>
      <c r="Q33" s="81">
        <v>53470397</v>
      </c>
      <c r="R33" s="81">
        <v>49.080559999999998</v>
      </c>
      <c r="S33" s="81">
        <v>408742.92063000001</v>
      </c>
      <c r="T33" s="81">
        <v>0</v>
      </c>
      <c r="U33" s="81">
        <v>0</v>
      </c>
      <c r="V33" s="81">
        <v>48</v>
      </c>
      <c r="W33" s="81">
        <v>0</v>
      </c>
      <c r="X33" s="81">
        <v>0</v>
      </c>
      <c r="Y33" s="81">
        <v>293845</v>
      </c>
      <c r="Z33" s="81">
        <v>1864263876.92063</v>
      </c>
      <c r="AA33" s="81">
        <v>890366904</v>
      </c>
      <c r="AB33" s="81">
        <v>4428039459</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2326</v>
      </c>
      <c r="B34" s="80">
        <v>26</v>
      </c>
      <c r="C34" s="80">
        <v>18</v>
      </c>
      <c r="D34" s="80">
        <v>26</v>
      </c>
      <c r="E34" s="80">
        <v>2022</v>
      </c>
      <c r="F34" s="80" t="s">
        <v>568</v>
      </c>
      <c r="G34" s="182" t="s">
        <v>2323</v>
      </c>
      <c r="H34" s="80" t="s">
        <v>2324</v>
      </c>
      <c r="I34" s="173"/>
      <c r="J34" s="83">
        <v>117354</v>
      </c>
      <c r="K34" s="81">
        <v>166933988</v>
      </c>
      <c r="L34" s="81">
        <v>98872</v>
      </c>
      <c r="M34" s="81">
        <v>139972283</v>
      </c>
      <c r="N34" s="81">
        <v>22300</v>
      </c>
      <c r="O34" s="81">
        <v>40264863</v>
      </c>
      <c r="P34" s="81">
        <v>7772</v>
      </c>
      <c r="Q34" s="81">
        <v>48155871</v>
      </c>
      <c r="R34" s="81">
        <v>0</v>
      </c>
      <c r="S34" s="81">
        <v>0</v>
      </c>
      <c r="T34" s="81">
        <v>0</v>
      </c>
      <c r="U34" s="81">
        <v>0</v>
      </c>
      <c r="V34" s="81">
        <v>0</v>
      </c>
      <c r="W34" s="81">
        <v>0</v>
      </c>
      <c r="X34" s="81">
        <v>0</v>
      </c>
      <c r="Y34" s="81">
        <v>0</v>
      </c>
      <c r="Z34" s="81">
        <v>395327005</v>
      </c>
      <c r="AA34" s="81">
        <v>77700263</v>
      </c>
      <c r="AB34" s="81">
        <v>839508253</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2330</v>
      </c>
      <c r="B35" s="80">
        <v>27</v>
      </c>
      <c r="C35" s="80">
        <v>18</v>
      </c>
      <c r="D35" s="80">
        <v>27</v>
      </c>
      <c r="E35" s="80">
        <v>2022</v>
      </c>
      <c r="F35" s="80" t="s">
        <v>568</v>
      </c>
      <c r="G35" s="182" t="s">
        <v>2327</v>
      </c>
      <c r="H35" s="80" t="s">
        <v>2328</v>
      </c>
      <c r="I35" s="173"/>
      <c r="J35" s="83">
        <v>94708</v>
      </c>
      <c r="K35" s="81">
        <v>126921451</v>
      </c>
      <c r="L35" s="81">
        <v>15288</v>
      </c>
      <c r="M35" s="81">
        <v>20414415</v>
      </c>
      <c r="N35" s="81">
        <v>0</v>
      </c>
      <c r="O35" s="81">
        <v>0</v>
      </c>
      <c r="P35" s="81">
        <v>231</v>
      </c>
      <c r="Q35" s="81">
        <v>1511751</v>
      </c>
      <c r="R35" s="81">
        <v>0</v>
      </c>
      <c r="S35" s="81">
        <v>0</v>
      </c>
      <c r="T35" s="81">
        <v>0</v>
      </c>
      <c r="U35" s="81">
        <v>0</v>
      </c>
      <c r="V35" s="81">
        <v>0</v>
      </c>
      <c r="W35" s="81">
        <v>0</v>
      </c>
      <c r="X35" s="81">
        <v>0</v>
      </c>
      <c r="Y35" s="81">
        <v>0</v>
      </c>
      <c r="Z35" s="81">
        <v>148847617.00000003</v>
      </c>
      <c r="AA35" s="81">
        <v>62901058</v>
      </c>
      <c r="AB35" s="81">
        <v>462114379.99999994</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2358</v>
      </c>
      <c r="B36" s="80">
        <v>28</v>
      </c>
      <c r="C36" s="80">
        <v>18</v>
      </c>
      <c r="D36" s="80">
        <v>28</v>
      </c>
      <c r="E36" s="80">
        <v>2022</v>
      </c>
      <c r="F36" s="80" t="s">
        <v>568</v>
      </c>
      <c r="G36" s="182" t="s">
        <v>2355</v>
      </c>
      <c r="H36" s="80" t="s">
        <v>2356</v>
      </c>
      <c r="I36" s="173"/>
      <c r="J36" s="83">
        <v>205789</v>
      </c>
      <c r="K36" s="81">
        <v>309721350</v>
      </c>
      <c r="L36" s="81">
        <v>623108</v>
      </c>
      <c r="M36" s="81">
        <v>931512613</v>
      </c>
      <c r="N36" s="81">
        <v>0</v>
      </c>
      <c r="O36" s="81">
        <v>0</v>
      </c>
      <c r="P36" s="81">
        <v>27700</v>
      </c>
      <c r="Q36" s="81">
        <v>155001975.00000003</v>
      </c>
      <c r="R36" s="81">
        <v>6609.2016999999996</v>
      </c>
      <c r="S36" s="81">
        <v>55041431.8288</v>
      </c>
      <c r="T36" s="81">
        <v>0</v>
      </c>
      <c r="U36" s="81">
        <v>0</v>
      </c>
      <c r="V36" s="81">
        <v>0</v>
      </c>
      <c r="W36" s="81">
        <v>0</v>
      </c>
      <c r="X36" s="81">
        <v>0</v>
      </c>
      <c r="Y36" s="81">
        <v>0</v>
      </c>
      <c r="Z36" s="81">
        <v>1451277369.8287997</v>
      </c>
      <c r="AA36" s="81">
        <v>493735606</v>
      </c>
      <c r="AB36" s="81">
        <v>2745072863</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1242</v>
      </c>
      <c r="B37" s="80">
        <v>29</v>
      </c>
      <c r="C37" s="80">
        <v>18</v>
      </c>
      <c r="D37" s="80">
        <v>29</v>
      </c>
      <c r="E37" s="80">
        <v>2022</v>
      </c>
      <c r="F37" s="80" t="s">
        <v>568</v>
      </c>
      <c r="G37" s="182" t="s">
        <v>564</v>
      </c>
      <c r="H37" s="80" t="s">
        <v>564</v>
      </c>
      <c r="I37" s="173"/>
      <c r="J37" s="83"/>
      <c r="K37" s="81"/>
      <c r="L37" s="81"/>
      <c r="M37" s="81"/>
      <c r="N37" s="81"/>
      <c r="O37" s="81"/>
      <c r="P37" s="81"/>
      <c r="Q37" s="81"/>
      <c r="R37" s="81"/>
      <c r="S37" s="81"/>
      <c r="T37" s="81"/>
      <c r="U37" s="81"/>
      <c r="V37" s="81"/>
      <c r="W37" s="81"/>
      <c r="X37" s="81"/>
      <c r="Y37" s="81"/>
      <c r="Z37" s="81"/>
      <c r="AA37" s="81"/>
      <c r="AB37" s="81"/>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1242</v>
      </c>
      <c r="B38" s="80">
        <v>30</v>
      </c>
      <c r="C38" s="80">
        <v>18</v>
      </c>
      <c r="D38" s="80">
        <v>30</v>
      </c>
      <c r="E38" s="80">
        <v>2022</v>
      </c>
      <c r="F38" s="80" t="s">
        <v>568</v>
      </c>
      <c r="G38" s="182" t="s">
        <v>564</v>
      </c>
      <c r="H38" s="80" t="s">
        <v>564</v>
      </c>
      <c r="I38" s="173"/>
      <c r="J38" s="83"/>
      <c r="K38" s="81"/>
      <c r="L38" s="81"/>
      <c r="M38" s="81"/>
      <c r="N38" s="81"/>
      <c r="O38" s="81"/>
      <c r="P38" s="81"/>
      <c r="Q38" s="81"/>
      <c r="R38" s="81"/>
      <c r="S38" s="81"/>
      <c r="T38" s="81"/>
      <c r="U38" s="81"/>
      <c r="V38" s="81"/>
      <c r="W38" s="81"/>
      <c r="X38" s="81"/>
      <c r="Y38" s="81"/>
      <c r="Z38" s="81"/>
      <c r="AA38" s="81"/>
      <c r="AB38" s="81"/>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1242</v>
      </c>
      <c r="B39" s="80">
        <v>31</v>
      </c>
      <c r="C39" s="80">
        <v>18</v>
      </c>
      <c r="D39" s="80">
        <v>31</v>
      </c>
      <c r="E39" s="80">
        <v>2022</v>
      </c>
      <c r="F39" s="80" t="s">
        <v>568</v>
      </c>
      <c r="G39" s="182" t="s">
        <v>564</v>
      </c>
      <c r="H39" s="80" t="s">
        <v>564</v>
      </c>
      <c r="I39" s="173"/>
      <c r="J39" s="83"/>
      <c r="K39" s="81"/>
      <c r="L39" s="81"/>
      <c r="M39" s="81"/>
      <c r="N39" s="81"/>
      <c r="O39" s="81"/>
      <c r="P39" s="81"/>
      <c r="Q39" s="81"/>
      <c r="R39" s="81"/>
      <c r="S39" s="81"/>
      <c r="T39" s="81"/>
      <c r="U39" s="81"/>
      <c r="V39" s="81"/>
      <c r="W39" s="81"/>
      <c r="X39" s="81"/>
      <c r="Y39" s="81"/>
      <c r="Z39" s="81"/>
      <c r="AA39" s="81"/>
      <c r="AB39" s="81"/>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1242</v>
      </c>
      <c r="B40" s="80">
        <v>32</v>
      </c>
      <c r="C40" s="80">
        <v>18</v>
      </c>
      <c r="D40" s="80">
        <v>32</v>
      </c>
      <c r="E40" s="80">
        <v>2022</v>
      </c>
      <c r="F40" s="80" t="s">
        <v>568</v>
      </c>
      <c r="G40" s="182" t="s">
        <v>564</v>
      </c>
      <c r="H40" s="80" t="s">
        <v>564</v>
      </c>
      <c r="I40" s="173"/>
      <c r="J40" s="83"/>
      <c r="K40" s="81"/>
      <c r="L40" s="81"/>
      <c r="M40" s="81"/>
      <c r="N40" s="81"/>
      <c r="O40" s="81"/>
      <c r="P40" s="81"/>
      <c r="Q40" s="81"/>
      <c r="R40" s="81"/>
      <c r="S40" s="81"/>
      <c r="T40" s="81"/>
      <c r="U40" s="81"/>
      <c r="V40" s="81"/>
      <c r="W40" s="81"/>
      <c r="X40" s="81"/>
      <c r="Y40" s="81"/>
      <c r="Z40" s="81"/>
      <c r="AA40" s="81"/>
      <c r="AB40" s="81"/>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1242</v>
      </c>
      <c r="B41" s="80">
        <v>33</v>
      </c>
      <c r="C41" s="80">
        <v>18</v>
      </c>
      <c r="D41" s="80">
        <v>33</v>
      </c>
      <c r="E41" s="80">
        <v>2022</v>
      </c>
      <c r="F41" s="80" t="s">
        <v>568</v>
      </c>
      <c r="G41" s="182" t="s">
        <v>564</v>
      </c>
      <c r="H41" s="80" t="s">
        <v>564</v>
      </c>
      <c r="I41" s="173"/>
      <c r="J41" s="83"/>
      <c r="K41" s="81"/>
      <c r="L41" s="81"/>
      <c r="M41" s="81"/>
      <c r="N41" s="81"/>
      <c r="O41" s="81"/>
      <c r="P41" s="81"/>
      <c r="Q41" s="81"/>
      <c r="R41" s="81"/>
      <c r="S41" s="81"/>
      <c r="T41" s="81"/>
      <c r="U41" s="81"/>
      <c r="V41" s="81"/>
      <c r="W41" s="81"/>
      <c r="X41" s="81"/>
      <c r="Y41" s="81"/>
      <c r="Z41" s="81"/>
      <c r="AA41" s="81"/>
      <c r="AB41" s="81"/>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1242</v>
      </c>
      <c r="B42" s="80">
        <v>34</v>
      </c>
      <c r="C42" s="80">
        <v>18</v>
      </c>
      <c r="D42" s="80">
        <v>34</v>
      </c>
      <c r="E42" s="80">
        <v>2022</v>
      </c>
      <c r="F42" s="80" t="s">
        <v>568</v>
      </c>
      <c r="G42" s="182" t="s">
        <v>564</v>
      </c>
      <c r="H42" s="80" t="s">
        <v>564</v>
      </c>
      <c r="I42" s="173"/>
      <c r="J42" s="83"/>
      <c r="K42" s="81"/>
      <c r="L42" s="81"/>
      <c r="M42" s="81"/>
      <c r="N42" s="81"/>
      <c r="O42" s="81"/>
      <c r="P42" s="81"/>
      <c r="Q42" s="81"/>
      <c r="R42" s="81"/>
      <c r="S42" s="81"/>
      <c r="T42" s="81"/>
      <c r="U42" s="81"/>
      <c r="V42" s="81"/>
      <c r="W42" s="81"/>
      <c r="X42" s="81"/>
      <c r="Y42" s="81"/>
      <c r="Z42" s="81"/>
      <c r="AA42" s="81"/>
      <c r="AB42" s="81"/>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2333</v>
      </c>
      <c r="B190" s="80">
        <v>182</v>
      </c>
      <c r="C190" s="80">
        <v>16</v>
      </c>
      <c r="D190" s="80">
        <v>2</v>
      </c>
      <c r="E190" s="80">
        <v>2021</v>
      </c>
      <c r="F190" s="80" t="s">
        <v>75</v>
      </c>
      <c r="G190" s="182" t="s">
        <v>2331</v>
      </c>
      <c r="H190" s="80" t="s">
        <v>2332</v>
      </c>
      <c r="I190" s="173"/>
      <c r="J190" s="83"/>
      <c r="K190" s="81"/>
      <c r="L190" s="81"/>
      <c r="M190" s="81"/>
      <c r="N190" s="81"/>
      <c r="O190" s="81"/>
      <c r="P190" s="81"/>
      <c r="Q190" s="81"/>
      <c r="R190" s="81"/>
      <c r="S190" s="81"/>
      <c r="T190" s="81"/>
      <c r="U190" s="81"/>
      <c r="V190" s="81"/>
      <c r="W190" s="81"/>
      <c r="X190" s="81"/>
      <c r="Y190" s="81"/>
      <c r="Z190" s="81"/>
      <c r="AA190" s="81"/>
      <c r="AB190" s="81"/>
      <c r="AC190" s="82"/>
      <c r="AD190" s="81">
        <v>18915494.296943851</v>
      </c>
      <c r="AE190" s="81">
        <v>741314.93541317817</v>
      </c>
      <c r="AF190" s="81">
        <v>22963.037449593066</v>
      </c>
      <c r="AG190" s="81">
        <v>21866026.380974714</v>
      </c>
      <c r="AH190" s="81">
        <v>24213584.785743255</v>
      </c>
      <c r="AI190" s="81">
        <v>0</v>
      </c>
      <c r="AJ190" s="81">
        <v>0</v>
      </c>
      <c r="AK190" s="81">
        <v>1994686.0391273731</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2345</v>
      </c>
      <c r="B191" s="80">
        <v>183</v>
      </c>
      <c r="C191" s="80">
        <v>16</v>
      </c>
      <c r="D191" s="80">
        <v>3</v>
      </c>
      <c r="E191" s="80">
        <v>2021</v>
      </c>
      <c r="F191" s="80" t="s">
        <v>75</v>
      </c>
      <c r="G191" s="182" t="s">
        <v>2343</v>
      </c>
      <c r="H191" s="80" t="s">
        <v>2344</v>
      </c>
      <c r="I191" s="173"/>
      <c r="J191" s="83"/>
      <c r="K191" s="81"/>
      <c r="L191" s="81"/>
      <c r="M191" s="81"/>
      <c r="N191" s="81"/>
      <c r="O191" s="81"/>
      <c r="P191" s="81"/>
      <c r="Q191" s="81"/>
      <c r="R191" s="81"/>
      <c r="S191" s="81"/>
      <c r="T191" s="81"/>
      <c r="U191" s="81"/>
      <c r="V191" s="81"/>
      <c r="W191" s="81"/>
      <c r="X191" s="81"/>
      <c r="Y191" s="81"/>
      <c r="Z191" s="81"/>
      <c r="AA191" s="81"/>
      <c r="AB191" s="81"/>
      <c r="AC191" s="82"/>
      <c r="AD191" s="81">
        <v>50917529.553317532</v>
      </c>
      <c r="AE191" s="81">
        <v>1038633.7597767523</v>
      </c>
      <c r="AF191" s="81">
        <v>556853.65815263172</v>
      </c>
      <c r="AG191" s="81">
        <v>43375797.183040209</v>
      </c>
      <c r="AH191" s="81">
        <v>36538517.582090043</v>
      </c>
      <c r="AI191" s="81">
        <v>0</v>
      </c>
      <c r="AJ191" s="81">
        <v>0</v>
      </c>
      <c r="AK191" s="81">
        <v>2935716.8508215123</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2341</v>
      </c>
      <c r="B192" s="80">
        <v>184</v>
      </c>
      <c r="C192" s="80">
        <v>16</v>
      </c>
      <c r="D192" s="80">
        <v>4</v>
      </c>
      <c r="E192" s="80">
        <v>2021</v>
      </c>
      <c r="F192" s="80" t="s">
        <v>75</v>
      </c>
      <c r="G192" s="182" t="s">
        <v>2339</v>
      </c>
      <c r="H192" s="80" t="s">
        <v>2340</v>
      </c>
      <c r="I192" s="173"/>
      <c r="J192" s="83"/>
      <c r="K192" s="81"/>
      <c r="L192" s="81"/>
      <c r="M192" s="81"/>
      <c r="N192" s="81"/>
      <c r="O192" s="81"/>
      <c r="P192" s="81"/>
      <c r="Q192" s="81"/>
      <c r="R192" s="81"/>
      <c r="S192" s="81"/>
      <c r="T192" s="81"/>
      <c r="U192" s="81"/>
      <c r="V192" s="81"/>
      <c r="W192" s="81"/>
      <c r="X192" s="81"/>
      <c r="Y192" s="81"/>
      <c r="Z192" s="81"/>
      <c r="AA192" s="81"/>
      <c r="AB192" s="81"/>
      <c r="AC192" s="82"/>
      <c r="AD192" s="81">
        <v>29112423.397975132</v>
      </c>
      <c r="AE192" s="81">
        <v>1783912.9461814449</v>
      </c>
      <c r="AF192" s="81">
        <v>413334.67409267515</v>
      </c>
      <c r="AG192" s="81">
        <v>39678805.326435201</v>
      </c>
      <c r="AH192" s="81">
        <v>37196574.465906791</v>
      </c>
      <c r="AI192" s="81">
        <v>0</v>
      </c>
      <c r="AJ192" s="81">
        <v>0</v>
      </c>
      <c r="AK192" s="81">
        <v>2970370.5172027722</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1673</v>
      </c>
      <c r="B193" s="80">
        <v>185</v>
      </c>
      <c r="C193" s="80">
        <v>16</v>
      </c>
      <c r="D193" s="80">
        <v>5</v>
      </c>
      <c r="E193" s="80">
        <v>2021</v>
      </c>
      <c r="F193" s="80" t="s">
        <v>75</v>
      </c>
      <c r="G193" s="182" t="s">
        <v>1671</v>
      </c>
      <c r="H193" s="80" t="s">
        <v>1672</v>
      </c>
      <c r="I193" s="173"/>
      <c r="J193" s="83"/>
      <c r="K193" s="81"/>
      <c r="L193" s="81"/>
      <c r="M193" s="81"/>
      <c r="N193" s="81"/>
      <c r="O193" s="81"/>
      <c r="P193" s="81"/>
      <c r="Q193" s="81"/>
      <c r="R193" s="81"/>
      <c r="S193" s="81"/>
      <c r="T193" s="81"/>
      <c r="U193" s="81"/>
      <c r="V193" s="81"/>
      <c r="W193" s="81"/>
      <c r="X193" s="81"/>
      <c r="Y193" s="81"/>
      <c r="Z193" s="81"/>
      <c r="AA193" s="81"/>
      <c r="AB193" s="81"/>
      <c r="AC193" s="82"/>
      <c r="AD193" s="81">
        <v>275162282.71845287</v>
      </c>
      <c r="AE193" s="81">
        <v>1008901.877340395</v>
      </c>
      <c r="AF193" s="81">
        <v>80370.631073575729</v>
      </c>
      <c r="AG193" s="81">
        <v>16522192.697336564</v>
      </c>
      <c r="AH193" s="81">
        <v>14895353.88396248</v>
      </c>
      <c r="AI193" s="81">
        <v>0</v>
      </c>
      <c r="AJ193" s="81">
        <v>0</v>
      </c>
      <c r="AK193" s="81">
        <v>1279954.1700138864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1661</v>
      </c>
      <c r="B194" s="80">
        <v>186</v>
      </c>
      <c r="C194" s="80">
        <v>16</v>
      </c>
      <c r="D194" s="80">
        <v>6</v>
      </c>
      <c r="E194" s="80">
        <v>2021</v>
      </c>
      <c r="F194" s="80" t="s">
        <v>75</v>
      </c>
      <c r="G194" s="182" t="s">
        <v>1659</v>
      </c>
      <c r="H194" s="80" t="s">
        <v>1660</v>
      </c>
      <c r="I194" s="173"/>
      <c r="J194" s="83"/>
      <c r="K194" s="81"/>
      <c r="L194" s="81"/>
      <c r="M194" s="81"/>
      <c r="N194" s="81"/>
      <c r="O194" s="81"/>
      <c r="P194" s="81"/>
      <c r="Q194" s="81"/>
      <c r="R194" s="81"/>
      <c r="S194" s="81"/>
      <c r="T194" s="81"/>
      <c r="U194" s="81"/>
      <c r="V194" s="81"/>
      <c r="W194" s="81"/>
      <c r="X194" s="81"/>
      <c r="Y194" s="81"/>
      <c r="Z194" s="81"/>
      <c r="AA194" s="81"/>
      <c r="AB194" s="81"/>
      <c r="AC194" s="82"/>
      <c r="AD194" s="81">
        <v>25790739.757780772</v>
      </c>
      <c r="AE194" s="81">
        <v>3619361.1552525759</v>
      </c>
      <c r="AF194" s="81">
        <v>1395004.5250627787</v>
      </c>
      <c r="AG194" s="81">
        <v>130497090.73478115</v>
      </c>
      <c r="AH194" s="81">
        <v>123852849.74641587</v>
      </c>
      <c r="AI194" s="81">
        <v>0</v>
      </c>
      <c r="AJ194" s="81">
        <v>0</v>
      </c>
      <c r="AK194" s="81">
        <v>10021078.986911098</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2349</v>
      </c>
      <c r="B195" s="80">
        <v>187</v>
      </c>
      <c r="C195" s="80">
        <v>16</v>
      </c>
      <c r="D195" s="80">
        <v>7</v>
      </c>
      <c r="E195" s="80">
        <v>2021</v>
      </c>
      <c r="F195" s="80" t="s">
        <v>75</v>
      </c>
      <c r="G195" s="182" t="s">
        <v>2347</v>
      </c>
      <c r="H195" s="80" t="s">
        <v>2348</v>
      </c>
      <c r="I195" s="173"/>
      <c r="J195" s="83"/>
      <c r="K195" s="81"/>
      <c r="L195" s="81"/>
      <c r="M195" s="81"/>
      <c r="N195" s="81"/>
      <c r="O195" s="81"/>
      <c r="P195" s="81"/>
      <c r="Q195" s="81"/>
      <c r="R195" s="81"/>
      <c r="S195" s="81"/>
      <c r="T195" s="81"/>
      <c r="U195" s="81"/>
      <c r="V195" s="81"/>
      <c r="W195" s="81"/>
      <c r="X195" s="81"/>
      <c r="Y195" s="81"/>
      <c r="Z195" s="81"/>
      <c r="AA195" s="81"/>
      <c r="AB195" s="81"/>
      <c r="AC195" s="82"/>
      <c r="AD195" s="81">
        <v>21592499.789266083</v>
      </c>
      <c r="AE195" s="81">
        <v>1567861.2671439142</v>
      </c>
      <c r="AF195" s="81">
        <v>1308893.1346268046</v>
      </c>
      <c r="AG195" s="81">
        <v>54715479.477754124</v>
      </c>
      <c r="AH195" s="81">
        <v>47772748.361061014</v>
      </c>
      <c r="AI195" s="81">
        <v>0</v>
      </c>
      <c r="AJ195" s="81">
        <v>0</v>
      </c>
      <c r="AK195" s="81">
        <v>3996591.5920841754</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1665</v>
      </c>
      <c r="B196" s="80">
        <v>188</v>
      </c>
      <c r="C196" s="80">
        <v>16</v>
      </c>
      <c r="D196" s="80">
        <v>8</v>
      </c>
      <c r="E196" s="80">
        <v>2021</v>
      </c>
      <c r="F196" s="80" t="s">
        <v>75</v>
      </c>
      <c r="G196" s="182" t="s">
        <v>1663</v>
      </c>
      <c r="H196" s="80" t="s">
        <v>1664</v>
      </c>
      <c r="I196" s="173"/>
      <c r="J196" s="83"/>
      <c r="K196" s="81"/>
      <c r="L196" s="81"/>
      <c r="M196" s="81"/>
      <c r="N196" s="81"/>
      <c r="O196" s="81"/>
      <c r="P196" s="81"/>
      <c r="Q196" s="81"/>
      <c r="R196" s="81"/>
      <c r="S196" s="81"/>
      <c r="T196" s="81"/>
      <c r="U196" s="81"/>
      <c r="V196" s="81"/>
      <c r="W196" s="81"/>
      <c r="X196" s="81"/>
      <c r="Y196" s="81"/>
      <c r="Z196" s="81"/>
      <c r="AA196" s="81"/>
      <c r="AB196" s="81"/>
      <c r="AC196" s="82"/>
      <c r="AD196" s="81">
        <v>164897995.48975196</v>
      </c>
      <c r="AE196" s="81">
        <v>11882842.347064182</v>
      </c>
      <c r="AF196" s="81">
        <v>1245744.7816404237</v>
      </c>
      <c r="AG196" s="81">
        <v>633254374.21618402</v>
      </c>
      <c r="AH196" s="81">
        <v>335020031.6571576</v>
      </c>
      <c r="AI196" s="81">
        <v>0</v>
      </c>
      <c r="AJ196" s="81">
        <v>0</v>
      </c>
      <c r="AK196" s="81">
        <v>24447767.840315487</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2317</v>
      </c>
      <c r="B197" s="80">
        <v>189</v>
      </c>
      <c r="C197" s="80">
        <v>16</v>
      </c>
      <c r="D197" s="80">
        <v>9</v>
      </c>
      <c r="E197" s="80">
        <v>2021</v>
      </c>
      <c r="F197" s="80" t="s">
        <v>75</v>
      </c>
      <c r="G197" s="182" t="s">
        <v>2315</v>
      </c>
      <c r="H197" s="80" t="s">
        <v>2316</v>
      </c>
      <c r="I197" s="173"/>
      <c r="J197" s="83"/>
      <c r="K197" s="81"/>
      <c r="L197" s="81"/>
      <c r="M197" s="81"/>
      <c r="N197" s="81"/>
      <c r="O197" s="81"/>
      <c r="P197" s="81"/>
      <c r="Q197" s="81"/>
      <c r="R197" s="81"/>
      <c r="S197" s="81"/>
      <c r="T197" s="81"/>
      <c r="U197" s="81"/>
      <c r="V197" s="81"/>
      <c r="W197" s="81"/>
      <c r="X197" s="81"/>
      <c r="Y197" s="81"/>
      <c r="Z197" s="81"/>
      <c r="AA197" s="81"/>
      <c r="AB197" s="81"/>
      <c r="AC197" s="82"/>
      <c r="AD197" s="81">
        <v>0</v>
      </c>
      <c r="AE197" s="81">
        <v>103070.52577937239</v>
      </c>
      <c r="AF197" s="81">
        <v>40185.315536787864</v>
      </c>
      <c r="AG197" s="81">
        <v>1996375.6025667044</v>
      </c>
      <c r="AH197" s="81">
        <v>1232493.2796346792</v>
      </c>
      <c r="AI197" s="81">
        <v>0</v>
      </c>
      <c r="AJ197" s="81">
        <v>0</v>
      </c>
      <c r="AK197" s="81">
        <v>89128.179821498183</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1677</v>
      </c>
      <c r="B198" s="80">
        <v>190</v>
      </c>
      <c r="C198" s="80">
        <v>16</v>
      </c>
      <c r="D198" s="80">
        <v>10</v>
      </c>
      <c r="E198" s="80">
        <v>2021</v>
      </c>
      <c r="F198" s="80" t="s">
        <v>75</v>
      </c>
      <c r="G198" s="182" t="s">
        <v>1675</v>
      </c>
      <c r="H198" s="80" t="s">
        <v>1676</v>
      </c>
      <c r="I198" s="173"/>
      <c r="J198" s="83"/>
      <c r="K198" s="81"/>
      <c r="L198" s="81"/>
      <c r="M198" s="81"/>
      <c r="N198" s="81"/>
      <c r="O198" s="81"/>
      <c r="P198" s="81"/>
      <c r="Q198" s="81"/>
      <c r="R198" s="81"/>
      <c r="S198" s="81"/>
      <c r="T198" s="81"/>
      <c r="U198" s="81"/>
      <c r="V198" s="81"/>
      <c r="W198" s="81"/>
      <c r="X198" s="81"/>
      <c r="Y198" s="81"/>
      <c r="Z198" s="81"/>
      <c r="AA198" s="81"/>
      <c r="AB198" s="81"/>
      <c r="AC198" s="82"/>
      <c r="AD198" s="81">
        <v>115253777.49490763</v>
      </c>
      <c r="AE198" s="81">
        <v>2097088.7745110765</v>
      </c>
      <c r="AF198" s="81">
        <v>235371.13385832892</v>
      </c>
      <c r="AG198" s="81">
        <v>93426345.118096381</v>
      </c>
      <c r="AH198" s="81">
        <v>33611800.502131596</v>
      </c>
      <c r="AI198" s="81">
        <v>0</v>
      </c>
      <c r="AJ198" s="81">
        <v>0</v>
      </c>
      <c r="AK198" s="81">
        <v>2736720.7969048829</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2321</v>
      </c>
      <c r="B199" s="80">
        <v>191</v>
      </c>
      <c r="C199" s="80">
        <v>16</v>
      </c>
      <c r="D199" s="80">
        <v>11</v>
      </c>
      <c r="E199" s="80">
        <v>2021</v>
      </c>
      <c r="F199" s="80" t="s">
        <v>75</v>
      </c>
      <c r="G199" s="182" t="s">
        <v>2319</v>
      </c>
      <c r="H199" s="80" t="s">
        <v>2320</v>
      </c>
      <c r="I199" s="173"/>
      <c r="J199" s="83"/>
      <c r="K199" s="81"/>
      <c r="L199" s="81"/>
      <c r="M199" s="81"/>
      <c r="N199" s="81"/>
      <c r="O199" s="81"/>
      <c r="P199" s="81"/>
      <c r="Q199" s="81"/>
      <c r="R199" s="81"/>
      <c r="S199" s="81"/>
      <c r="T199" s="81"/>
      <c r="U199" s="81"/>
      <c r="V199" s="81"/>
      <c r="W199" s="81"/>
      <c r="X199" s="81"/>
      <c r="Y199" s="81"/>
      <c r="Z199" s="81"/>
      <c r="AA199" s="81"/>
      <c r="AB199" s="81"/>
      <c r="AC199" s="82"/>
      <c r="AD199" s="81">
        <v>0</v>
      </c>
      <c r="AE199" s="81">
        <v>31714.007932114575</v>
      </c>
      <c r="AF199" s="81">
        <v>126296.70597276185</v>
      </c>
      <c r="AG199" s="81">
        <v>1230090.0177431209</v>
      </c>
      <c r="AH199" s="81">
        <v>1097973.3641583277</v>
      </c>
      <c r="AI199" s="81">
        <v>0</v>
      </c>
      <c r="AJ199" s="81">
        <v>0</v>
      </c>
      <c r="AK199" s="81">
        <v>69832.388313751158</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1669</v>
      </c>
      <c r="B200" s="80">
        <v>192</v>
      </c>
      <c r="C200" s="80">
        <v>16</v>
      </c>
      <c r="D200" s="80">
        <v>12</v>
      </c>
      <c r="E200" s="80">
        <v>2021</v>
      </c>
      <c r="F200" s="80" t="s">
        <v>75</v>
      </c>
      <c r="G200" s="182" t="s">
        <v>1667</v>
      </c>
      <c r="H200" s="80" t="s">
        <v>1668</v>
      </c>
      <c r="I200" s="173"/>
      <c r="J200" s="83"/>
      <c r="K200" s="81"/>
      <c r="L200" s="81"/>
      <c r="M200" s="81"/>
      <c r="N200" s="81"/>
      <c r="O200" s="81"/>
      <c r="P200" s="81"/>
      <c r="Q200" s="81"/>
      <c r="R200" s="81"/>
      <c r="S200" s="81"/>
      <c r="T200" s="81"/>
      <c r="U200" s="81"/>
      <c r="V200" s="81"/>
      <c r="W200" s="81"/>
      <c r="X200" s="81"/>
      <c r="Y200" s="81"/>
      <c r="Z200" s="81"/>
      <c r="AA200" s="81"/>
      <c r="AB200" s="81"/>
      <c r="AC200" s="82"/>
      <c r="AD200" s="81">
        <v>90990291.2560018</v>
      </c>
      <c r="AE200" s="81">
        <v>1203150.1759245968</v>
      </c>
      <c r="AF200" s="81">
        <v>1555745.7872099301</v>
      </c>
      <c r="AG200" s="81">
        <v>86959970.270725444</v>
      </c>
      <c r="AH200" s="81">
        <v>49441522.447646022</v>
      </c>
      <c r="AI200" s="81">
        <v>0</v>
      </c>
      <c r="AJ200" s="81">
        <v>0</v>
      </c>
      <c r="AK200" s="81">
        <v>4038464.772294865</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2353</v>
      </c>
      <c r="B201" s="80">
        <v>193</v>
      </c>
      <c r="C201" s="80">
        <v>16</v>
      </c>
      <c r="D201" s="80">
        <v>13</v>
      </c>
      <c r="E201" s="80">
        <v>2021</v>
      </c>
      <c r="F201" s="80" t="s">
        <v>75</v>
      </c>
      <c r="G201" s="182" t="s">
        <v>2351</v>
      </c>
      <c r="H201" s="80" t="s">
        <v>2352</v>
      </c>
      <c r="I201" s="173"/>
      <c r="J201" s="83"/>
      <c r="K201" s="81"/>
      <c r="L201" s="81"/>
      <c r="M201" s="81"/>
      <c r="N201" s="81"/>
      <c r="O201" s="81"/>
      <c r="P201" s="81"/>
      <c r="Q201" s="81"/>
      <c r="R201" s="81"/>
      <c r="S201" s="81"/>
      <c r="T201" s="81"/>
      <c r="U201" s="81"/>
      <c r="V201" s="81"/>
      <c r="W201" s="81"/>
      <c r="X201" s="81"/>
      <c r="Y201" s="81"/>
      <c r="Z201" s="81"/>
      <c r="AA201" s="81"/>
      <c r="AB201" s="81"/>
      <c r="AC201" s="82"/>
      <c r="AD201" s="81">
        <v>32539265.031861939</v>
      </c>
      <c r="AE201" s="81">
        <v>1898876.22493536</v>
      </c>
      <c r="AF201" s="81">
        <v>413334.67409267515</v>
      </c>
      <c r="AG201" s="81">
        <v>73839010.081465483</v>
      </c>
      <c r="AH201" s="81">
        <v>48132680.026795037</v>
      </c>
      <c r="AI201" s="81">
        <v>0</v>
      </c>
      <c r="AJ201" s="81">
        <v>0</v>
      </c>
      <c r="AK201" s="81">
        <v>3874384.912535111</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2313</v>
      </c>
      <c r="B202" s="80">
        <v>194</v>
      </c>
      <c r="C202" s="80">
        <v>16</v>
      </c>
      <c r="D202" s="80">
        <v>14</v>
      </c>
      <c r="E202" s="80">
        <v>2021</v>
      </c>
      <c r="F202" s="80" t="s">
        <v>75</v>
      </c>
      <c r="G202" s="182" t="s">
        <v>2311</v>
      </c>
      <c r="H202" s="80" t="s">
        <v>2312</v>
      </c>
      <c r="I202" s="173"/>
      <c r="J202" s="83"/>
      <c r="K202" s="81"/>
      <c r="L202" s="81"/>
      <c r="M202" s="81"/>
      <c r="N202" s="81"/>
      <c r="O202" s="81"/>
      <c r="P202" s="81"/>
      <c r="Q202" s="81"/>
      <c r="R202" s="81"/>
      <c r="S202" s="81"/>
      <c r="T202" s="81"/>
      <c r="U202" s="81"/>
      <c r="V202" s="81"/>
      <c r="W202" s="81"/>
      <c r="X202" s="81"/>
      <c r="Y202" s="81"/>
      <c r="Z202" s="81"/>
      <c r="AA202" s="81"/>
      <c r="AB202" s="81"/>
      <c r="AC202" s="82"/>
      <c r="AD202" s="81">
        <v>1547304.9080520757</v>
      </c>
      <c r="AE202" s="81">
        <v>216051.67903753056</v>
      </c>
      <c r="AF202" s="81">
        <v>200926.57768393934</v>
      </c>
      <c r="AG202" s="81">
        <v>2238360.5240899413</v>
      </c>
      <c r="AH202" s="81">
        <v>2257753.1759679518</v>
      </c>
      <c r="AI202" s="81">
        <v>0</v>
      </c>
      <c r="AJ202" s="81">
        <v>0</v>
      </c>
      <c r="AK202" s="81">
        <v>210284.74826810029</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2294</v>
      </c>
      <c r="B203" s="80">
        <v>195</v>
      </c>
      <c r="C203" s="80">
        <v>16</v>
      </c>
      <c r="D203" s="80">
        <v>15</v>
      </c>
      <c r="E203" s="80">
        <v>2021</v>
      </c>
      <c r="F203" s="80" t="s">
        <v>75</v>
      </c>
      <c r="G203" s="182" t="s">
        <v>2292</v>
      </c>
      <c r="H203" s="80" t="s">
        <v>2293</v>
      </c>
      <c r="I203" s="173"/>
      <c r="J203" s="83"/>
      <c r="K203" s="81"/>
      <c r="L203" s="81"/>
      <c r="M203" s="81"/>
      <c r="N203" s="81"/>
      <c r="O203" s="81"/>
      <c r="P203" s="81"/>
      <c r="Q203" s="81"/>
      <c r="R203" s="81"/>
      <c r="S203" s="81"/>
      <c r="T203" s="81"/>
      <c r="U203" s="81"/>
      <c r="V203" s="81"/>
      <c r="W203" s="81"/>
      <c r="X203" s="81"/>
      <c r="Y203" s="81"/>
      <c r="Z203" s="81"/>
      <c r="AA203" s="81"/>
      <c r="AB203" s="81"/>
      <c r="AC203" s="82"/>
      <c r="AD203" s="81">
        <v>19499685.900429577</v>
      </c>
      <c r="AE203" s="81">
        <v>182355.54560965882</v>
      </c>
      <c r="AF203" s="81">
        <v>143518.98405995665</v>
      </c>
      <c r="AG203" s="81">
        <v>6446209.4372440055</v>
      </c>
      <c r="AH203" s="81">
        <v>4784546.1828886075</v>
      </c>
      <c r="AI203" s="81">
        <v>0</v>
      </c>
      <c r="AJ203" s="81">
        <v>0</v>
      </c>
      <c r="AK203" s="81">
        <v>410462.17717499973</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2305</v>
      </c>
      <c r="B204" s="80">
        <v>196</v>
      </c>
      <c r="C204" s="80">
        <v>16</v>
      </c>
      <c r="D204" s="80">
        <v>16</v>
      </c>
      <c r="E204" s="80">
        <v>2021</v>
      </c>
      <c r="F204" s="80" t="s">
        <v>75</v>
      </c>
      <c r="G204" s="182" t="s">
        <v>2304</v>
      </c>
      <c r="H204" s="80" t="s">
        <v>1637</v>
      </c>
      <c r="I204" s="173"/>
      <c r="J204" s="83"/>
      <c r="K204" s="81"/>
      <c r="L204" s="81"/>
      <c r="M204" s="81"/>
      <c r="N204" s="81"/>
      <c r="O204" s="81"/>
      <c r="P204" s="81"/>
      <c r="Q204" s="81"/>
      <c r="R204" s="81"/>
      <c r="S204" s="81"/>
      <c r="T204" s="81"/>
      <c r="U204" s="81"/>
      <c r="V204" s="81"/>
      <c r="W204" s="81"/>
      <c r="X204" s="81"/>
      <c r="Y204" s="81"/>
      <c r="Z204" s="81"/>
      <c r="AA204" s="81"/>
      <c r="AB204" s="81"/>
      <c r="AC204" s="82"/>
      <c r="AD204" s="81">
        <v>20345591.039507445</v>
      </c>
      <c r="AE204" s="81">
        <v>705636.67648954934</v>
      </c>
      <c r="AF204" s="81">
        <v>390371.63664308214</v>
      </c>
      <c r="AG204" s="81">
        <v>10996870.322555989</v>
      </c>
      <c r="AH204" s="81">
        <v>11150610.290972156</v>
      </c>
      <c r="AI204" s="81">
        <v>0</v>
      </c>
      <c r="AJ204" s="81">
        <v>0</v>
      </c>
      <c r="AK204" s="81">
        <v>950350.54772849311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2298</v>
      </c>
      <c r="B205" s="80">
        <v>197</v>
      </c>
      <c r="C205" s="80">
        <v>16</v>
      </c>
      <c r="D205" s="80">
        <v>17</v>
      </c>
      <c r="E205" s="80">
        <v>2021</v>
      </c>
      <c r="F205" s="80" t="s">
        <v>75</v>
      </c>
      <c r="G205" s="182" t="s">
        <v>2296</v>
      </c>
      <c r="H205" s="80" t="s">
        <v>2297</v>
      </c>
      <c r="I205" s="173"/>
      <c r="J205" s="83"/>
      <c r="K205" s="81"/>
      <c r="L205" s="81"/>
      <c r="M205" s="81"/>
      <c r="N205" s="81"/>
      <c r="O205" s="81"/>
      <c r="P205" s="81"/>
      <c r="Q205" s="81"/>
      <c r="R205" s="81"/>
      <c r="S205" s="81"/>
      <c r="T205" s="81"/>
      <c r="U205" s="81"/>
      <c r="V205" s="81"/>
      <c r="W205" s="81"/>
      <c r="X205" s="81"/>
      <c r="Y205" s="81"/>
      <c r="Z205" s="81"/>
      <c r="AA205" s="81"/>
      <c r="AB205" s="81"/>
      <c r="AC205" s="82"/>
      <c r="AD205" s="81">
        <v>3145971.1050181282</v>
      </c>
      <c r="AE205" s="81">
        <v>105052.65127512952</v>
      </c>
      <c r="AF205" s="81">
        <v>114815.18724796532</v>
      </c>
      <c r="AG205" s="81">
        <v>4604435.3123171469</v>
      </c>
      <c r="AH205" s="81">
        <v>5678921.8371367808</v>
      </c>
      <c r="AI205" s="81">
        <v>0</v>
      </c>
      <c r="AJ205" s="81">
        <v>0</v>
      </c>
      <c r="AK205" s="81">
        <v>542119.85664622614</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2302</v>
      </c>
      <c r="B206" s="80">
        <v>198</v>
      </c>
      <c r="C206" s="80">
        <v>16</v>
      </c>
      <c r="D206" s="80">
        <v>18</v>
      </c>
      <c r="E206" s="80">
        <v>2021</v>
      </c>
      <c r="F206" s="80" t="s">
        <v>75</v>
      </c>
      <c r="G206" s="182" t="s">
        <v>2300</v>
      </c>
      <c r="H206" s="80" t="s">
        <v>2301</v>
      </c>
      <c r="I206" s="173"/>
      <c r="J206" s="83"/>
      <c r="K206" s="81"/>
      <c r="L206" s="81"/>
      <c r="M206" s="81"/>
      <c r="N206" s="81"/>
      <c r="O206" s="81"/>
      <c r="P206" s="81"/>
      <c r="Q206" s="81"/>
      <c r="R206" s="81"/>
      <c r="S206" s="81"/>
      <c r="T206" s="81"/>
      <c r="U206" s="81"/>
      <c r="V206" s="81"/>
      <c r="W206" s="81"/>
      <c r="X206" s="81"/>
      <c r="Y206" s="81"/>
      <c r="Z206" s="81"/>
      <c r="AA206" s="81"/>
      <c r="AB206" s="81"/>
      <c r="AC206" s="82"/>
      <c r="AD206" s="81">
        <v>168653406.75280139</v>
      </c>
      <c r="AE206" s="81">
        <v>2148624.0374007626</v>
      </c>
      <c r="AF206" s="81">
        <v>757780.2358365712</v>
      </c>
      <c r="AG206" s="81">
        <v>60771824.319210693</v>
      </c>
      <c r="AH206" s="81">
        <v>46038532.153433464</v>
      </c>
      <c r="AI206" s="81">
        <v>0</v>
      </c>
      <c r="AJ206" s="81">
        <v>0</v>
      </c>
      <c r="AK206" s="81">
        <v>3743908.608054155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2309</v>
      </c>
      <c r="B207" s="80">
        <v>199</v>
      </c>
      <c r="C207" s="80">
        <v>16</v>
      </c>
      <c r="D207" s="80">
        <v>19</v>
      </c>
      <c r="E207" s="80">
        <v>2021</v>
      </c>
      <c r="F207" s="80" t="s">
        <v>75</v>
      </c>
      <c r="G207" s="182" t="s">
        <v>2307</v>
      </c>
      <c r="H207" s="80" t="s">
        <v>2308</v>
      </c>
      <c r="I207" s="173"/>
      <c r="J207" s="83"/>
      <c r="K207" s="81"/>
      <c r="L207" s="81"/>
      <c r="M207" s="81"/>
      <c r="N207" s="81"/>
      <c r="O207" s="81"/>
      <c r="P207" s="81"/>
      <c r="Q207" s="81"/>
      <c r="R207" s="81"/>
      <c r="S207" s="81"/>
      <c r="T207" s="81"/>
      <c r="U207" s="81"/>
      <c r="V207" s="81"/>
      <c r="W207" s="81"/>
      <c r="X207" s="81"/>
      <c r="Y207" s="81"/>
      <c r="Z207" s="81"/>
      <c r="AA207" s="81"/>
      <c r="AB207" s="81"/>
      <c r="AC207" s="82"/>
      <c r="AD207" s="81">
        <v>0</v>
      </c>
      <c r="AE207" s="81">
        <v>507424.1269138332</v>
      </c>
      <c r="AF207" s="81">
        <v>80370.631073575729</v>
      </c>
      <c r="AG207" s="81">
        <v>2829879.2211467428</v>
      </c>
      <c r="AH207" s="81">
        <v>2035977.0991015348</v>
      </c>
      <c r="AI207" s="81">
        <v>0</v>
      </c>
      <c r="AJ207" s="81">
        <v>0</v>
      </c>
      <c r="AK207" s="81">
        <v>124831.95730522058</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2361</v>
      </c>
      <c r="B208" s="80">
        <v>200</v>
      </c>
      <c r="C208" s="80">
        <v>16</v>
      </c>
      <c r="D208" s="80">
        <v>20</v>
      </c>
      <c r="E208" s="80">
        <v>2021</v>
      </c>
      <c r="F208" s="80" t="s">
        <v>75</v>
      </c>
      <c r="G208" s="182" t="s">
        <v>2359</v>
      </c>
      <c r="H208" s="80" t="s">
        <v>2360</v>
      </c>
      <c r="I208" s="173"/>
      <c r="J208" s="83"/>
      <c r="K208" s="81"/>
      <c r="L208" s="81"/>
      <c r="M208" s="81"/>
      <c r="N208" s="81"/>
      <c r="O208" s="81"/>
      <c r="P208" s="81"/>
      <c r="Q208" s="81"/>
      <c r="R208" s="81"/>
      <c r="S208" s="81"/>
      <c r="T208" s="81"/>
      <c r="U208" s="81"/>
      <c r="V208" s="81"/>
      <c r="W208" s="81"/>
      <c r="X208" s="81"/>
      <c r="Y208" s="81"/>
      <c r="Z208" s="81"/>
      <c r="AA208" s="81"/>
      <c r="AB208" s="81"/>
      <c r="AC208" s="82"/>
      <c r="AD208" s="81">
        <v>78752374.882644936</v>
      </c>
      <c r="AE208" s="81">
        <v>3270507.0679993154</v>
      </c>
      <c r="AF208" s="81">
        <v>1733709.3274442763</v>
      </c>
      <c r="AG208" s="81">
        <v>154171282.2238045</v>
      </c>
      <c r="AH208" s="81">
        <v>109004759.61653969</v>
      </c>
      <c r="AI208" s="81">
        <v>0</v>
      </c>
      <c r="AJ208" s="81">
        <v>0</v>
      </c>
      <c r="AK208" s="81">
        <v>8960598.0373118594</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1681</v>
      </c>
      <c r="B209" s="80">
        <v>201</v>
      </c>
      <c r="C209" s="80">
        <v>16</v>
      </c>
      <c r="D209" s="80">
        <v>21</v>
      </c>
      <c r="E209" s="80">
        <v>2021</v>
      </c>
      <c r="F209" s="80" t="s">
        <v>75</v>
      </c>
      <c r="G209" s="182" t="s">
        <v>1679</v>
      </c>
      <c r="H209" s="80" t="s">
        <v>1680</v>
      </c>
      <c r="I209" s="173"/>
      <c r="J209" s="83"/>
      <c r="K209" s="81"/>
      <c r="L209" s="81"/>
      <c r="M209" s="81"/>
      <c r="N209" s="81"/>
      <c r="O209" s="81"/>
      <c r="P209" s="81"/>
      <c r="Q209" s="81"/>
      <c r="R209" s="81"/>
      <c r="S209" s="81"/>
      <c r="T209" s="81"/>
      <c r="U209" s="81"/>
      <c r="V209" s="81"/>
      <c r="W209" s="81"/>
      <c r="X209" s="81"/>
      <c r="Y209" s="81"/>
      <c r="Z209" s="81"/>
      <c r="AA209" s="81"/>
      <c r="AB209" s="81"/>
      <c r="AC209" s="82"/>
      <c r="AD209" s="81">
        <v>55265641.267339535</v>
      </c>
      <c r="AE209" s="81">
        <v>1442987.3609112131</v>
      </c>
      <c r="AF209" s="81">
        <v>235371.13385832892</v>
      </c>
      <c r="AG209" s="81">
        <v>77596498.168451294</v>
      </c>
      <c r="AH209" s="81">
        <v>40435959.45751299</v>
      </c>
      <c r="AI209" s="81">
        <v>0</v>
      </c>
      <c r="AJ209" s="81">
        <v>0</v>
      </c>
      <c r="AK209" s="81">
        <v>3506846.0266732625</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2337</v>
      </c>
      <c r="B210" s="80">
        <v>202</v>
      </c>
      <c r="C210" s="80">
        <v>16</v>
      </c>
      <c r="D210" s="80">
        <v>22</v>
      </c>
      <c r="E210" s="80">
        <v>2021</v>
      </c>
      <c r="F210" s="80" t="s">
        <v>75</v>
      </c>
      <c r="G210" s="182" t="s">
        <v>2335</v>
      </c>
      <c r="H210" s="80" t="s">
        <v>2336</v>
      </c>
      <c r="I210" s="173"/>
      <c r="J210" s="83"/>
      <c r="K210" s="81"/>
      <c r="L210" s="81"/>
      <c r="M210" s="81"/>
      <c r="N210" s="81"/>
      <c r="O210" s="81"/>
      <c r="P210" s="81"/>
      <c r="Q210" s="81"/>
      <c r="R210" s="81"/>
      <c r="S210" s="81"/>
      <c r="T210" s="81"/>
      <c r="U210" s="81"/>
      <c r="V210" s="81"/>
      <c r="W210" s="81"/>
      <c r="X210" s="81"/>
      <c r="Y210" s="81"/>
      <c r="Z210" s="81"/>
      <c r="AA210" s="81"/>
      <c r="AB210" s="81"/>
      <c r="AC210" s="82"/>
      <c r="AD210" s="81">
        <v>19068587.076336455</v>
      </c>
      <c r="AE210" s="81">
        <v>1036651.6342809952</v>
      </c>
      <c r="AF210" s="81">
        <v>264074.93067032029</v>
      </c>
      <c r="AG210" s="81">
        <v>25731063.321970858</v>
      </c>
      <c r="AH210" s="81">
        <v>22821121.876893453</v>
      </c>
      <c r="AI210" s="81">
        <v>0</v>
      </c>
      <c r="AJ210" s="81">
        <v>0</v>
      </c>
      <c r="AK210" s="81">
        <v>1900044.7760179474</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1828</v>
      </c>
      <c r="B211" s="80">
        <v>203</v>
      </c>
      <c r="C211" s="80">
        <v>16</v>
      </c>
      <c r="D211" s="80">
        <v>23</v>
      </c>
      <c r="E211" s="80">
        <v>2021</v>
      </c>
      <c r="F211" s="80" t="s">
        <v>75</v>
      </c>
      <c r="G211" s="182" t="s">
        <v>1810</v>
      </c>
      <c r="H211" s="80" t="s">
        <v>1811</v>
      </c>
      <c r="I211" s="173"/>
      <c r="J211" s="83"/>
      <c r="K211" s="81"/>
      <c r="L211" s="81"/>
      <c r="M211" s="81"/>
      <c r="N211" s="81"/>
      <c r="O211" s="81"/>
      <c r="P211" s="81"/>
      <c r="Q211" s="81"/>
      <c r="R211" s="81"/>
      <c r="S211" s="81"/>
      <c r="T211" s="81"/>
      <c r="U211" s="81"/>
      <c r="V211" s="81"/>
      <c r="W211" s="81"/>
      <c r="X211" s="81"/>
      <c r="Y211" s="81"/>
      <c r="Z211" s="81"/>
      <c r="AA211" s="81"/>
      <c r="AB211" s="81"/>
      <c r="AC211" s="82"/>
      <c r="AD211" s="81">
        <v>65439026.000608847</v>
      </c>
      <c r="AE211" s="81">
        <v>4194177.549022153</v>
      </c>
      <c r="AF211" s="81">
        <v>620002.01113901276</v>
      </c>
      <c r="AG211" s="81">
        <v>126114474.9338603</v>
      </c>
      <c r="AH211" s="81">
        <v>73327896.628176525</v>
      </c>
      <c r="AI211" s="81">
        <v>0</v>
      </c>
      <c r="AJ211" s="81">
        <v>0</v>
      </c>
      <c r="AK211" s="81">
        <v>6267063.0594957424</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2059</v>
      </c>
      <c r="B212" s="80">
        <v>204</v>
      </c>
      <c r="C212" s="80">
        <v>16</v>
      </c>
      <c r="D212" s="80">
        <v>24</v>
      </c>
      <c r="E212" s="80">
        <v>2021</v>
      </c>
      <c r="F212" s="80" t="s">
        <v>75</v>
      </c>
      <c r="G212" s="182" t="s">
        <v>2041</v>
      </c>
      <c r="H212" s="80" t="s">
        <v>2042</v>
      </c>
      <c r="I212" s="173"/>
      <c r="J212" s="83"/>
      <c r="K212" s="81"/>
      <c r="L212" s="81"/>
      <c r="M212" s="81"/>
      <c r="N212" s="81"/>
      <c r="O212" s="81"/>
      <c r="P212" s="81"/>
      <c r="Q212" s="81"/>
      <c r="R212" s="81"/>
      <c r="S212" s="81"/>
      <c r="T212" s="81"/>
      <c r="U212" s="81"/>
      <c r="V212" s="81"/>
      <c r="W212" s="81"/>
      <c r="X212" s="81"/>
      <c r="Y212" s="81"/>
      <c r="Z212" s="81"/>
      <c r="AA212" s="81"/>
      <c r="AB212" s="81"/>
      <c r="AC212" s="82"/>
      <c r="AD212" s="81">
        <v>168468067.37526247</v>
      </c>
      <c r="AE212" s="81">
        <v>2247730.3121886207</v>
      </c>
      <c r="AF212" s="81">
        <v>6934837.3097771052</v>
      </c>
      <c r="AG212" s="81">
        <v>95799141.709699243</v>
      </c>
      <c r="AH212" s="81">
        <v>79290400.98983103</v>
      </c>
      <c r="AI212" s="81">
        <v>0</v>
      </c>
      <c r="AJ212" s="81">
        <v>0</v>
      </c>
      <c r="AK212" s="81">
        <v>6087756.5887502842</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2290</v>
      </c>
      <c r="B213" s="80">
        <v>205</v>
      </c>
      <c r="C213" s="80">
        <v>16</v>
      </c>
      <c r="D213" s="80">
        <v>25</v>
      </c>
      <c r="E213" s="80">
        <v>2021</v>
      </c>
      <c r="F213" s="80" t="s">
        <v>75</v>
      </c>
      <c r="G213" s="182" t="s">
        <v>2288</v>
      </c>
      <c r="H213" s="80" t="s">
        <v>2289</v>
      </c>
      <c r="I213" s="173"/>
      <c r="J213" s="83"/>
      <c r="K213" s="81"/>
      <c r="L213" s="81"/>
      <c r="M213" s="81"/>
      <c r="N213" s="81"/>
      <c r="O213" s="81"/>
      <c r="P213" s="81"/>
      <c r="Q213" s="81"/>
      <c r="R213" s="81"/>
      <c r="S213" s="81"/>
      <c r="T213" s="81"/>
      <c r="U213" s="81"/>
      <c r="V213" s="81"/>
      <c r="W213" s="81"/>
      <c r="X213" s="81"/>
      <c r="Y213" s="81"/>
      <c r="Z213" s="81"/>
      <c r="AA213" s="81"/>
      <c r="AB213" s="81"/>
      <c r="AC213" s="82"/>
      <c r="AD213" s="81">
        <v>159801769.95059559</v>
      </c>
      <c r="AE213" s="81">
        <v>3450880.4881132171</v>
      </c>
      <c r="AF213" s="81">
        <v>1004632.8884196965</v>
      </c>
      <c r="AG213" s="81">
        <v>106412869.23984341</v>
      </c>
      <c r="AH213" s="81">
        <v>105110953.414508</v>
      </c>
      <c r="AI213" s="81">
        <v>0</v>
      </c>
      <c r="AJ213" s="81">
        <v>0</v>
      </c>
      <c r="AK213" s="81">
        <v>9384842.9227066785</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2325</v>
      </c>
      <c r="B214" s="80">
        <v>206</v>
      </c>
      <c r="C214" s="80">
        <v>16</v>
      </c>
      <c r="D214" s="80">
        <v>26</v>
      </c>
      <c r="E214" s="80">
        <v>2021</v>
      </c>
      <c r="F214" s="80" t="s">
        <v>75</v>
      </c>
      <c r="G214" s="182" t="s">
        <v>2323</v>
      </c>
      <c r="H214" s="80" t="s">
        <v>2324</v>
      </c>
      <c r="I214" s="173"/>
      <c r="J214" s="83"/>
      <c r="K214" s="81"/>
      <c r="L214" s="81"/>
      <c r="M214" s="81"/>
      <c r="N214" s="81"/>
      <c r="O214" s="81"/>
      <c r="P214" s="81"/>
      <c r="Q214" s="81"/>
      <c r="R214" s="81"/>
      <c r="S214" s="81"/>
      <c r="T214" s="81"/>
      <c r="U214" s="81"/>
      <c r="V214" s="81"/>
      <c r="W214" s="81"/>
      <c r="X214" s="81"/>
      <c r="Y214" s="81"/>
      <c r="Z214" s="81"/>
      <c r="AA214" s="81"/>
      <c r="AB214" s="81"/>
      <c r="AC214" s="82"/>
      <c r="AD214" s="81">
        <v>17764648.501482964</v>
      </c>
      <c r="AE214" s="81">
        <v>969259.36742525175</v>
      </c>
      <c r="AF214" s="81">
        <v>465001.5083542596</v>
      </c>
      <c r="AG214" s="81">
        <v>24185048.5455724</v>
      </c>
      <c r="AH214" s="81">
        <v>18865509.227210473</v>
      </c>
      <c r="AI214" s="81">
        <v>0</v>
      </c>
      <c r="AJ214" s="81">
        <v>0</v>
      </c>
      <c r="AK214" s="81">
        <v>1407148.8772996473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2329</v>
      </c>
      <c r="B215" s="80">
        <v>207</v>
      </c>
      <c r="C215" s="80">
        <v>16</v>
      </c>
      <c r="D215" s="80">
        <v>27</v>
      </c>
      <c r="E215" s="80">
        <v>2021</v>
      </c>
      <c r="F215" s="80" t="s">
        <v>75</v>
      </c>
      <c r="G215" s="182" t="s">
        <v>2327</v>
      </c>
      <c r="H215" s="80" t="s">
        <v>2328</v>
      </c>
      <c r="I215" s="173"/>
      <c r="J215" s="83"/>
      <c r="K215" s="81"/>
      <c r="L215" s="81"/>
      <c r="M215" s="81"/>
      <c r="N215" s="81"/>
      <c r="O215" s="81"/>
      <c r="P215" s="81"/>
      <c r="Q215" s="81"/>
      <c r="R215" s="81"/>
      <c r="S215" s="81"/>
      <c r="T215" s="81"/>
      <c r="U215" s="81"/>
      <c r="V215" s="81"/>
      <c r="W215" s="81"/>
      <c r="X215" s="81"/>
      <c r="Y215" s="81"/>
      <c r="Z215" s="81"/>
      <c r="AA215" s="81"/>
      <c r="AB215" s="81"/>
      <c r="AC215" s="82"/>
      <c r="AD215" s="81">
        <v>6118260.1952830283</v>
      </c>
      <c r="AE215" s="81">
        <v>398407.22464718937</v>
      </c>
      <c r="AF215" s="81">
        <v>80370.631073575729</v>
      </c>
      <c r="AG215" s="81">
        <v>20797259.644247085</v>
      </c>
      <c r="AH215" s="81">
        <v>9052826.7442193236</v>
      </c>
      <c r="AI215" s="81">
        <v>0</v>
      </c>
      <c r="AJ215" s="81">
        <v>0</v>
      </c>
      <c r="AK215" s="81">
        <v>762774.45205114281</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2357</v>
      </c>
      <c r="B216" s="80">
        <v>208</v>
      </c>
      <c r="C216" s="80">
        <v>16</v>
      </c>
      <c r="D216" s="80">
        <v>28</v>
      </c>
      <c r="E216" s="80">
        <v>2021</v>
      </c>
      <c r="F216" s="80" t="s">
        <v>75</v>
      </c>
      <c r="G216" s="182" t="s">
        <v>2355</v>
      </c>
      <c r="H216" s="80" t="s">
        <v>2356</v>
      </c>
      <c r="I216" s="173"/>
      <c r="J216" s="83"/>
      <c r="K216" s="81"/>
      <c r="L216" s="81"/>
      <c r="M216" s="81"/>
      <c r="N216" s="81"/>
      <c r="O216" s="81"/>
      <c r="P216" s="81"/>
      <c r="Q216" s="81"/>
      <c r="R216" s="81"/>
      <c r="S216" s="81"/>
      <c r="T216" s="81"/>
      <c r="U216" s="81"/>
      <c r="V216" s="81"/>
      <c r="W216" s="81"/>
      <c r="X216" s="81"/>
      <c r="Y216" s="81"/>
      <c r="Z216" s="81"/>
      <c r="AA216" s="81"/>
      <c r="AB216" s="81"/>
      <c r="AC216" s="82"/>
      <c r="AD216" s="81">
        <v>28821382.137344807</v>
      </c>
      <c r="AE216" s="81">
        <v>1613450.1535463291</v>
      </c>
      <c r="AF216" s="81">
        <v>1297411.6159020083</v>
      </c>
      <c r="AG216" s="81">
        <v>65046891.266121209</v>
      </c>
      <c r="AH216" s="81">
        <v>53589825.787065402</v>
      </c>
      <c r="AI216" s="81">
        <v>0</v>
      </c>
      <c r="AJ216" s="81">
        <v>0</v>
      </c>
      <c r="AK216" s="81">
        <v>4442232.4911916666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1598</v>
      </c>
      <c r="B217" s="80">
        <v>209</v>
      </c>
      <c r="C217" s="80">
        <v>16</v>
      </c>
      <c r="D217" s="80">
        <v>29</v>
      </c>
      <c r="E217" s="80">
        <v>2021</v>
      </c>
      <c r="F217" s="80" t="s">
        <v>75</v>
      </c>
      <c r="G217" s="182" t="s">
        <v>564</v>
      </c>
      <c r="H217" s="80" t="s">
        <v>564</v>
      </c>
      <c r="I217" s="173"/>
      <c r="J217" s="83"/>
      <c r="K217" s="81"/>
      <c r="L217" s="81"/>
      <c r="M217" s="81"/>
      <c r="N217" s="81"/>
      <c r="O217" s="81"/>
      <c r="P217" s="81"/>
      <c r="Q217" s="81"/>
      <c r="R217" s="81"/>
      <c r="S217" s="81"/>
      <c r="T217" s="81"/>
      <c r="U217" s="81"/>
      <c r="V217" s="81"/>
      <c r="W217" s="81"/>
      <c r="X217" s="81"/>
      <c r="Y217" s="81"/>
      <c r="Z217" s="81"/>
      <c r="AA217" s="81"/>
      <c r="AB217" s="81"/>
      <c r="AC217" s="82"/>
      <c r="AD217" s="81"/>
      <c r="AE217" s="81"/>
      <c r="AF217" s="81"/>
      <c r="AG217" s="81"/>
      <c r="AH217" s="81"/>
      <c r="AI217" s="81"/>
      <c r="AJ217" s="81"/>
      <c r="AK217" s="81"/>
      <c r="AL217" s="81"/>
      <c r="AM217" s="81"/>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1598</v>
      </c>
      <c r="B218" s="80">
        <v>210</v>
      </c>
      <c r="C218" s="80">
        <v>16</v>
      </c>
      <c r="D218" s="80">
        <v>30</v>
      </c>
      <c r="E218" s="80">
        <v>2021</v>
      </c>
      <c r="F218" s="80" t="s">
        <v>75</v>
      </c>
      <c r="G218" s="182" t="s">
        <v>564</v>
      </c>
      <c r="H218" s="80" t="s">
        <v>564</v>
      </c>
      <c r="I218" s="173"/>
      <c r="J218" s="83"/>
      <c r="K218" s="81"/>
      <c r="L218" s="81"/>
      <c r="M218" s="81"/>
      <c r="N218" s="81"/>
      <c r="O218" s="81"/>
      <c r="P218" s="81"/>
      <c r="Q218" s="81"/>
      <c r="R218" s="81"/>
      <c r="S218" s="81"/>
      <c r="T218" s="81"/>
      <c r="U218" s="81"/>
      <c r="V218" s="81"/>
      <c r="W218" s="81"/>
      <c r="X218" s="81"/>
      <c r="Y218" s="81"/>
      <c r="Z218" s="81"/>
      <c r="AA218" s="81"/>
      <c r="AB218" s="81"/>
      <c r="AC218" s="82"/>
      <c r="AD218" s="81"/>
      <c r="AE218" s="81"/>
      <c r="AF218" s="81"/>
      <c r="AG218" s="81"/>
      <c r="AH218" s="81"/>
      <c r="AI218" s="81"/>
      <c r="AJ218" s="81"/>
      <c r="AK218" s="81"/>
      <c r="AL218" s="81"/>
      <c r="AM218" s="81"/>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1598</v>
      </c>
      <c r="B219" s="80">
        <v>211</v>
      </c>
      <c r="C219" s="80">
        <v>16</v>
      </c>
      <c r="D219" s="80">
        <v>31</v>
      </c>
      <c r="E219" s="80">
        <v>2021</v>
      </c>
      <c r="F219" s="80" t="s">
        <v>75</v>
      </c>
      <c r="G219" s="182" t="s">
        <v>564</v>
      </c>
      <c r="H219" s="80" t="s">
        <v>564</v>
      </c>
      <c r="I219" s="173"/>
      <c r="J219" s="83"/>
      <c r="K219" s="81"/>
      <c r="L219" s="81"/>
      <c r="M219" s="81"/>
      <c r="N219" s="81"/>
      <c r="O219" s="81"/>
      <c r="P219" s="81"/>
      <c r="Q219" s="81"/>
      <c r="R219" s="81"/>
      <c r="S219" s="81"/>
      <c r="T219" s="81"/>
      <c r="U219" s="81"/>
      <c r="V219" s="81"/>
      <c r="W219" s="81"/>
      <c r="X219" s="81"/>
      <c r="Y219" s="81"/>
      <c r="Z219" s="81"/>
      <c r="AA219" s="81"/>
      <c r="AB219" s="81"/>
      <c r="AC219" s="82"/>
      <c r="AD219" s="81"/>
      <c r="AE219" s="81"/>
      <c r="AF219" s="81"/>
      <c r="AG219" s="81"/>
      <c r="AH219" s="81"/>
      <c r="AI219" s="81"/>
      <c r="AJ219" s="81"/>
      <c r="AK219" s="81"/>
      <c r="AL219" s="81"/>
      <c r="AM219" s="81"/>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1598</v>
      </c>
      <c r="B220" s="80">
        <v>212</v>
      </c>
      <c r="C220" s="80">
        <v>16</v>
      </c>
      <c r="D220" s="80">
        <v>32</v>
      </c>
      <c r="E220" s="80">
        <v>2021</v>
      </c>
      <c r="F220" s="80" t="s">
        <v>75</v>
      </c>
      <c r="G220" s="182" t="s">
        <v>564</v>
      </c>
      <c r="H220" s="80" t="s">
        <v>564</v>
      </c>
      <c r="I220" s="173"/>
      <c r="J220" s="83"/>
      <c r="K220" s="81"/>
      <c r="L220" s="81"/>
      <c r="M220" s="81"/>
      <c r="N220" s="81"/>
      <c r="O220" s="81"/>
      <c r="P220" s="81"/>
      <c r="Q220" s="81"/>
      <c r="R220" s="81"/>
      <c r="S220" s="81"/>
      <c r="T220" s="81"/>
      <c r="U220" s="81"/>
      <c r="V220" s="81"/>
      <c r="W220" s="81"/>
      <c r="X220" s="81"/>
      <c r="Y220" s="81"/>
      <c r="Z220" s="81"/>
      <c r="AA220" s="81"/>
      <c r="AB220" s="81"/>
      <c r="AC220" s="82"/>
      <c r="AD220" s="81"/>
      <c r="AE220" s="81"/>
      <c r="AF220" s="81"/>
      <c r="AG220" s="81"/>
      <c r="AH220" s="81"/>
      <c r="AI220" s="81"/>
      <c r="AJ220" s="81"/>
      <c r="AK220" s="81"/>
      <c r="AL220" s="81"/>
      <c r="AM220" s="81"/>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1598</v>
      </c>
      <c r="B221" s="80">
        <v>213</v>
      </c>
      <c r="C221" s="80">
        <v>16</v>
      </c>
      <c r="D221" s="80">
        <v>33</v>
      </c>
      <c r="E221" s="80">
        <v>2021</v>
      </c>
      <c r="F221" s="80" t="s">
        <v>75</v>
      </c>
      <c r="G221" s="182" t="s">
        <v>564</v>
      </c>
      <c r="H221" s="80" t="s">
        <v>564</v>
      </c>
      <c r="I221" s="173"/>
      <c r="J221" s="83"/>
      <c r="K221" s="81"/>
      <c r="L221" s="81"/>
      <c r="M221" s="81"/>
      <c r="N221" s="81"/>
      <c r="O221" s="81"/>
      <c r="P221" s="81"/>
      <c r="Q221" s="81"/>
      <c r="R221" s="81"/>
      <c r="S221" s="81"/>
      <c r="T221" s="81"/>
      <c r="U221" s="81"/>
      <c r="V221" s="81"/>
      <c r="W221" s="81"/>
      <c r="X221" s="81"/>
      <c r="Y221" s="81"/>
      <c r="Z221" s="81"/>
      <c r="AA221" s="81"/>
      <c r="AB221" s="81"/>
      <c r="AC221" s="82"/>
      <c r="AD221" s="81"/>
      <c r="AE221" s="81"/>
      <c r="AF221" s="81"/>
      <c r="AG221" s="81"/>
      <c r="AH221" s="81"/>
      <c r="AI221" s="81"/>
      <c r="AJ221" s="81"/>
      <c r="AK221" s="81"/>
      <c r="AL221" s="81"/>
      <c r="AM221" s="8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1598</v>
      </c>
      <c r="B222" s="80">
        <v>214</v>
      </c>
      <c r="C222" s="80">
        <v>16</v>
      </c>
      <c r="D222" s="80">
        <v>34</v>
      </c>
      <c r="E222" s="80">
        <v>2021</v>
      </c>
      <c r="F222" s="80" t="s">
        <v>75</v>
      </c>
      <c r="G222" s="182" t="s">
        <v>564</v>
      </c>
      <c r="H222" s="80" t="s">
        <v>564</v>
      </c>
      <c r="I222" s="173"/>
      <c r="J222" s="83"/>
      <c r="K222" s="81"/>
      <c r="L222" s="81"/>
      <c r="M222" s="81"/>
      <c r="N222" s="81"/>
      <c r="O222" s="81"/>
      <c r="P222" s="81"/>
      <c r="Q222" s="81"/>
      <c r="R222" s="81"/>
      <c r="S222" s="81"/>
      <c r="T222" s="81"/>
      <c r="U222" s="81"/>
      <c r="V222" s="81"/>
      <c r="W222" s="81"/>
      <c r="X222" s="81"/>
      <c r="Y222" s="81"/>
      <c r="Z222" s="81"/>
      <c r="AA222" s="81"/>
      <c r="AB222" s="81"/>
      <c r="AC222" s="82"/>
      <c r="AD222" s="81"/>
      <c r="AE222" s="81"/>
      <c r="AF222" s="81"/>
      <c r="AG222" s="81"/>
      <c r="AH222" s="81"/>
      <c r="AI222" s="81"/>
      <c r="AJ222" s="81"/>
      <c r="AK222" s="81"/>
      <c r="AL222" s="81"/>
      <c r="AM222" s="81"/>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1810</v>
      </c>
      <c r="H6" s="87" t="s">
        <v>1811</v>
      </c>
      <c r="I6" s="87" t="s">
        <v>2364</v>
      </c>
      <c r="J6" s="87" t="s">
        <v>2365</v>
      </c>
      <c r="K6" s="87">
        <v>19</v>
      </c>
      <c r="L6" s="87">
        <v>22</v>
      </c>
      <c r="M6" s="18"/>
      <c r="N6" s="87">
        <v>1</v>
      </c>
      <c r="O6" s="87" t="s">
        <v>1684</v>
      </c>
      <c r="P6" s="87" t="s">
        <v>1685</v>
      </c>
      <c r="Q6" s="87" t="s">
        <v>1247</v>
      </c>
      <c r="R6" s="18"/>
      <c r="S6" s="87">
        <v>1</v>
      </c>
      <c r="T6" s="87" t="s">
        <v>1810</v>
      </c>
      <c r="U6" s="87" t="s">
        <v>1811</v>
      </c>
      <c r="V6" s="87" t="s">
        <v>1247</v>
      </c>
      <c r="W6" s="18"/>
      <c r="X6" s="87">
        <v>1</v>
      </c>
      <c r="Y6" s="769" t="s">
        <v>1684</v>
      </c>
      <c r="Z6" s="87" t="s">
        <v>1685</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1705</v>
      </c>
      <c r="P7" s="87" t="s">
        <v>1706</v>
      </c>
      <c r="Q7" s="87" t="s">
        <v>1247</v>
      </c>
      <c r="R7" s="18"/>
      <c r="S7" s="87">
        <v>2</v>
      </c>
      <c r="T7" s="86" t="s">
        <v>570</v>
      </c>
      <c r="U7" s="87" t="s">
        <v>1592</v>
      </c>
      <c r="V7" s="87" t="s">
        <v>1592</v>
      </c>
      <c r="W7" s="18"/>
      <c r="X7" s="87">
        <v>2</v>
      </c>
      <c r="Y7" s="769" t="s">
        <v>1705</v>
      </c>
      <c r="Z7" s="87" t="s">
        <v>1706</v>
      </c>
      <c r="AA7" s="87" t="s">
        <v>1247</v>
      </c>
      <c r="AB7" s="18"/>
      <c r="AC7" s="87">
        <v>2</v>
      </c>
      <c r="AD7" s="87" t="s">
        <v>2331</v>
      </c>
      <c r="AE7" s="87" t="s">
        <v>2332</v>
      </c>
      <c r="AF7" s="87" t="s">
        <v>1247</v>
      </c>
    </row>
    <row r="8" spans="1:32" ht="12">
      <c r="A8" s="18"/>
      <c r="B8" s="18"/>
      <c r="C8" s="18"/>
      <c r="D8" s="18"/>
      <c r="F8" s="18"/>
      <c r="G8" s="18"/>
      <c r="H8" s="18"/>
      <c r="I8" s="18"/>
      <c r="J8" s="18"/>
      <c r="K8" s="18"/>
      <c r="L8" s="18"/>
      <c r="M8" s="18"/>
      <c r="N8" s="87">
        <v>3</v>
      </c>
      <c r="O8" s="87" t="s">
        <v>1726</v>
      </c>
      <c r="P8" s="87" t="s">
        <v>1727</v>
      </c>
      <c r="Q8" s="87" t="s">
        <v>1247</v>
      </c>
      <c r="R8" s="18"/>
      <c r="S8" s="18"/>
      <c r="T8" s="18"/>
      <c r="U8" s="18"/>
      <c r="V8" s="18"/>
      <c r="W8" s="18"/>
      <c r="X8" s="87">
        <v>3</v>
      </c>
      <c r="Y8" s="769" t="s">
        <v>1726</v>
      </c>
      <c r="Z8" s="87" t="s">
        <v>1727</v>
      </c>
      <c r="AA8" s="87" t="s">
        <v>1247</v>
      </c>
      <c r="AB8" s="18"/>
      <c r="AC8" s="87">
        <v>3</v>
      </c>
      <c r="AD8" s="87" t="s">
        <v>2343</v>
      </c>
      <c r="AE8" s="87" t="s">
        <v>2344</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1747</v>
      </c>
      <c r="P9" s="87" t="s">
        <v>1748</v>
      </c>
      <c r="Q9" s="87" t="s">
        <v>1247</v>
      </c>
      <c r="R9" s="18"/>
      <c r="S9" s="18"/>
      <c r="T9" s="18"/>
      <c r="U9" s="18"/>
      <c r="V9" s="18"/>
      <c r="W9" s="18"/>
      <c r="X9" s="87">
        <v>4</v>
      </c>
      <c r="Y9" s="769" t="s">
        <v>1747</v>
      </c>
      <c r="Z9" s="87" t="s">
        <v>1748</v>
      </c>
      <c r="AA9" s="87" t="s">
        <v>1247</v>
      </c>
      <c r="AB9" s="18"/>
      <c r="AC9" s="87">
        <v>4</v>
      </c>
      <c r="AD9" s="87" t="s">
        <v>2339</v>
      </c>
      <c r="AE9" s="87" t="s">
        <v>2340</v>
      </c>
      <c r="AF9" s="87" t="s">
        <v>1247</v>
      </c>
    </row>
    <row r="10" spans="1:32" ht="12">
      <c r="A10" s="18"/>
      <c r="B10" s="18"/>
      <c r="C10" s="18"/>
      <c r="D10" s="18"/>
      <c r="F10" s="85" t="s">
        <v>1247</v>
      </c>
      <c r="G10" s="86" t="s">
        <v>1810</v>
      </c>
      <c r="H10" s="87" t="s">
        <v>1811</v>
      </c>
      <c r="I10" s="87" t="s">
        <v>2364</v>
      </c>
      <c r="J10" s="87" t="s">
        <v>2365</v>
      </c>
      <c r="K10" s="85">
        <v>19</v>
      </c>
      <c r="L10" s="85">
        <v>22</v>
      </c>
      <c r="M10" s="18"/>
      <c r="N10" s="87">
        <v>5</v>
      </c>
      <c r="O10" s="87" t="s">
        <v>1768</v>
      </c>
      <c r="P10" s="87" t="s">
        <v>1769</v>
      </c>
      <c r="Q10" s="87" t="s">
        <v>1247</v>
      </c>
      <c r="R10" s="18"/>
      <c r="S10" s="18"/>
      <c r="T10" s="18"/>
      <c r="U10" s="18"/>
      <c r="V10" s="18"/>
      <c r="W10" s="18"/>
      <c r="X10" s="87">
        <v>5</v>
      </c>
      <c r="Y10" s="769" t="s">
        <v>1768</v>
      </c>
      <c r="Z10" s="87" t="s">
        <v>1769</v>
      </c>
      <c r="AA10" s="87" t="s">
        <v>1247</v>
      </c>
      <c r="AB10" s="18"/>
      <c r="AC10" s="87">
        <v>5</v>
      </c>
      <c r="AD10" s="87" t="s">
        <v>1671</v>
      </c>
      <c r="AE10" s="87" t="s">
        <v>1672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1789</v>
      </c>
      <c r="P11" s="87" t="s">
        <v>1790</v>
      </c>
      <c r="Q11" s="87" t="s">
        <v>1247</v>
      </c>
      <c r="R11" s="18"/>
      <c r="S11" s="18"/>
      <c r="T11" s="18"/>
      <c r="U11" s="18"/>
      <c r="V11" s="18"/>
      <c r="W11" s="18"/>
      <c r="X11" s="87">
        <v>6</v>
      </c>
      <c r="Y11" s="769" t="s">
        <v>1789</v>
      </c>
      <c r="Z11" s="87" t="s">
        <v>1790</v>
      </c>
      <c r="AA11" s="87" t="s">
        <v>1247</v>
      </c>
      <c r="AB11" s="18"/>
      <c r="AC11" s="87">
        <v>6</v>
      </c>
      <c r="AD11" s="87" t="s">
        <v>1659</v>
      </c>
      <c r="AE11" s="87" t="s">
        <v>1660</v>
      </c>
      <c r="AF11" s="87" t="s">
        <v>1247</v>
      </c>
    </row>
    <row r="12" spans="1:32" ht="12">
      <c r="A12" s="18"/>
      <c r="B12" s="18"/>
      <c r="C12" s="18"/>
      <c r="D12" s="18"/>
      <c r="F12" s="85" t="s">
        <v>1636</v>
      </c>
      <c r="G12" s="86" t="s">
        <v>1810</v>
      </c>
      <c r="H12" s="87"/>
      <c r="I12" s="87" t="s">
        <v>1810</v>
      </c>
      <c r="J12" s="87"/>
      <c r="K12" s="85" t="s">
        <v>1244</v>
      </c>
      <c r="L12" s="85"/>
      <c r="M12" s="18"/>
      <c r="N12" s="87">
        <v>7</v>
      </c>
      <c r="O12" s="87" t="s">
        <v>1810</v>
      </c>
      <c r="P12" s="87" t="s">
        <v>1811</v>
      </c>
      <c r="Q12" s="87" t="s">
        <v>1247</v>
      </c>
      <c r="R12" s="18"/>
      <c r="S12" s="18"/>
      <c r="T12" s="18"/>
      <c r="U12" s="18"/>
      <c r="V12" s="18"/>
      <c r="W12" s="18"/>
      <c r="X12" s="87">
        <v>7</v>
      </c>
      <c r="Y12" s="769" t="s">
        <v>1810</v>
      </c>
      <c r="Z12" s="87" t="s">
        <v>1811</v>
      </c>
      <c r="AA12" s="87" t="s">
        <v>1247</v>
      </c>
      <c r="AB12" s="18"/>
      <c r="AC12" s="87">
        <v>7</v>
      </c>
      <c r="AD12" s="87" t="s">
        <v>2347</v>
      </c>
      <c r="AE12" s="87" t="s">
        <v>2348</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1831</v>
      </c>
      <c r="P13" s="87" t="s">
        <v>1832</v>
      </c>
      <c r="Q13" s="87" t="s">
        <v>1247</v>
      </c>
      <c r="R13" s="18"/>
      <c r="S13" s="18"/>
      <c r="T13" s="18"/>
      <c r="U13" s="18"/>
      <c r="V13" s="18"/>
      <c r="W13" s="18"/>
      <c r="X13" s="87">
        <v>8</v>
      </c>
      <c r="Y13" s="769" t="s">
        <v>1831</v>
      </c>
      <c r="Z13" s="87" t="s">
        <v>1832</v>
      </c>
      <c r="AA13" s="87" t="s">
        <v>1247</v>
      </c>
      <c r="AB13" s="18"/>
      <c r="AC13" s="87">
        <v>8</v>
      </c>
      <c r="AD13" s="87" t="s">
        <v>1663</v>
      </c>
      <c r="AE13" s="87" t="s">
        <v>1664</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1852</v>
      </c>
      <c r="P14" s="87" t="s">
        <v>1853</v>
      </c>
      <c r="Q14" s="87" t="s">
        <v>1247</v>
      </c>
      <c r="R14" s="18"/>
      <c r="S14" s="18"/>
      <c r="T14" s="18"/>
      <c r="U14" s="18"/>
      <c r="V14" s="18"/>
      <c r="W14" s="18"/>
      <c r="X14" s="87">
        <v>9</v>
      </c>
      <c r="Y14" s="769" t="s">
        <v>1852</v>
      </c>
      <c r="Z14" s="87" t="s">
        <v>1853</v>
      </c>
      <c r="AA14" s="87" t="s">
        <v>1247</v>
      </c>
      <c r="AB14" s="18"/>
      <c r="AC14" s="87">
        <v>9</v>
      </c>
      <c r="AD14" s="87" t="s">
        <v>2315</v>
      </c>
      <c r="AE14" s="87" t="s">
        <v>2316</v>
      </c>
      <c r="AF14" s="87" t="s">
        <v>1247</v>
      </c>
    </row>
    <row r="15" spans="1:32" ht="12">
      <c r="A15" s="18"/>
      <c r="B15" s="18"/>
      <c r="C15" s="18"/>
      <c r="D15" s="18"/>
      <c r="E15" s="18"/>
      <c r="F15" s="18"/>
      <c r="G15" s="18"/>
      <c r="H15" s="18"/>
      <c r="I15" s="18"/>
      <c r="J15" s="18"/>
      <c r="K15" s="18"/>
      <c r="L15" s="18"/>
      <c r="M15" s="18"/>
      <c r="N15" s="87">
        <v>10</v>
      </c>
      <c r="O15" s="87" t="s">
        <v>1873</v>
      </c>
      <c r="P15" s="87" t="s">
        <v>1874</v>
      </c>
      <c r="Q15" s="87" t="s">
        <v>1247</v>
      </c>
      <c r="R15" s="18"/>
      <c r="S15" s="18"/>
      <c r="T15" s="18"/>
      <c r="U15" s="18"/>
      <c r="V15" s="18"/>
      <c r="W15" s="18"/>
      <c r="X15" s="87">
        <v>10</v>
      </c>
      <c r="Y15" s="769" t="s">
        <v>1873</v>
      </c>
      <c r="Z15" s="87" t="s">
        <v>1874</v>
      </c>
      <c r="AA15" s="87" t="s">
        <v>1247</v>
      </c>
      <c r="AB15" s="18"/>
      <c r="AC15" s="87">
        <v>10</v>
      </c>
      <c r="AD15" s="87" t="s">
        <v>1675</v>
      </c>
      <c r="AE15" s="87" t="s">
        <v>1676</v>
      </c>
      <c r="AF15" s="87" t="s">
        <v>1247</v>
      </c>
    </row>
    <row r="16" spans="1:32" ht="12">
      <c r="A16" s="18"/>
      <c r="B16" s="18"/>
      <c r="C16" s="18"/>
      <c r="D16" s="18"/>
      <c r="E16" s="18"/>
      <c r="F16" s="18"/>
      <c r="G16" s="18"/>
      <c r="H16" s="18"/>
      <c r="I16" s="18"/>
      <c r="J16" s="18"/>
      <c r="K16" s="18"/>
      <c r="L16" s="18"/>
      <c r="M16" s="18"/>
      <c r="N16" s="87">
        <v>11</v>
      </c>
      <c r="O16" s="87" t="s">
        <v>1894</v>
      </c>
      <c r="P16" s="87" t="s">
        <v>1895</v>
      </c>
      <c r="Q16" s="87" t="s">
        <v>1247</v>
      </c>
      <c r="R16" s="18"/>
      <c r="S16" s="18"/>
      <c r="T16" s="18"/>
      <c r="U16" s="18"/>
      <c r="V16" s="18"/>
      <c r="W16" s="18"/>
      <c r="X16" s="87">
        <v>11</v>
      </c>
      <c r="Y16" s="769" t="s">
        <v>1894</v>
      </c>
      <c r="Z16" s="87" t="s">
        <v>1895</v>
      </c>
      <c r="AA16" s="87" t="s">
        <v>1247</v>
      </c>
      <c r="AB16" s="18"/>
      <c r="AC16" s="87">
        <v>11</v>
      </c>
      <c r="AD16" s="87" t="s">
        <v>2319</v>
      </c>
      <c r="AE16" s="87" t="s">
        <v>2320</v>
      </c>
      <c r="AF16" s="87" t="s">
        <v>1247</v>
      </c>
    </row>
    <row r="17" spans="1:32" ht="12">
      <c r="A17" s="18"/>
      <c r="B17" s="18"/>
      <c r="C17" s="18"/>
      <c r="D17" s="18"/>
      <c r="E17" s="18"/>
      <c r="F17" s="18"/>
      <c r="G17" s="18"/>
      <c r="H17" s="18"/>
      <c r="I17" s="18"/>
      <c r="J17" s="18"/>
      <c r="K17" s="18"/>
      <c r="L17" s="18"/>
      <c r="M17" s="18"/>
      <c r="N17" s="87">
        <v>12</v>
      </c>
      <c r="O17" s="87" t="s">
        <v>1915</v>
      </c>
      <c r="P17" s="87" t="s">
        <v>1916</v>
      </c>
      <c r="Q17" s="87" t="s">
        <v>1247</v>
      </c>
      <c r="R17" s="18"/>
      <c r="S17" s="18"/>
      <c r="T17" s="18"/>
      <c r="U17" s="18"/>
      <c r="V17" s="18"/>
      <c r="W17" s="18"/>
      <c r="X17" s="87">
        <v>12</v>
      </c>
      <c r="Y17" s="769" t="s">
        <v>1915</v>
      </c>
      <c r="Z17" s="87" t="s">
        <v>1916</v>
      </c>
      <c r="AA17" s="87" t="s">
        <v>1247</v>
      </c>
      <c r="AB17" s="18"/>
      <c r="AC17" s="87">
        <v>12</v>
      </c>
      <c r="AD17" s="87" t="s">
        <v>1667</v>
      </c>
      <c r="AE17" s="87" t="s">
        <v>1668</v>
      </c>
      <c r="AF17" s="87" t="s">
        <v>1247</v>
      </c>
    </row>
    <row r="18" spans="1:32" ht="12">
      <c r="A18" s="18"/>
      <c r="B18" s="18"/>
      <c r="C18" s="18"/>
      <c r="D18" s="18"/>
      <c r="E18" s="18"/>
      <c r="F18" s="18"/>
      <c r="G18" s="18"/>
      <c r="H18" s="18"/>
      <c r="I18" s="18"/>
      <c r="J18" s="18"/>
      <c r="K18" s="18"/>
      <c r="L18" s="18"/>
      <c r="M18" s="18"/>
      <c r="N18" s="87">
        <v>13</v>
      </c>
      <c r="O18" s="87" t="s">
        <v>1936</v>
      </c>
      <c r="P18" s="87" t="s">
        <v>1937</v>
      </c>
      <c r="Q18" s="87" t="s">
        <v>1247</v>
      </c>
      <c r="R18" s="18"/>
      <c r="S18" s="18"/>
      <c r="T18" s="18"/>
      <c r="U18" s="18"/>
      <c r="V18" s="18"/>
      <c r="W18" s="18"/>
      <c r="X18" s="87">
        <v>13</v>
      </c>
      <c r="Y18" s="769" t="s">
        <v>1936</v>
      </c>
      <c r="Z18" s="87" t="s">
        <v>1937</v>
      </c>
      <c r="AA18" s="87" t="s">
        <v>1247</v>
      </c>
      <c r="AB18" s="18"/>
      <c r="AC18" s="87">
        <v>13</v>
      </c>
      <c r="AD18" s="87" t="s">
        <v>2351</v>
      </c>
      <c r="AE18" s="87" t="s">
        <v>2352</v>
      </c>
      <c r="AF18" s="87" t="s">
        <v>1247</v>
      </c>
    </row>
    <row r="19" spans="1:32" ht="12">
      <c r="A19" s="18"/>
      <c r="B19" s="18"/>
      <c r="C19" s="18"/>
      <c r="D19" s="18"/>
      <c r="E19" s="18"/>
      <c r="F19" s="18"/>
      <c r="G19" s="18"/>
      <c r="H19" s="18"/>
      <c r="I19" s="18"/>
      <c r="J19" s="18"/>
      <c r="K19" s="18"/>
      <c r="L19" s="18"/>
      <c r="M19" s="18"/>
      <c r="N19" s="87">
        <v>14</v>
      </c>
      <c r="O19" s="87" t="s">
        <v>1957</v>
      </c>
      <c r="P19" s="87" t="s">
        <v>1958</v>
      </c>
      <c r="Q19" s="87" t="s">
        <v>1247</v>
      </c>
      <c r="R19" s="18"/>
      <c r="S19" s="18"/>
      <c r="T19" s="18"/>
      <c r="U19" s="18"/>
      <c r="V19" s="18"/>
      <c r="W19" s="18"/>
      <c r="X19" s="87">
        <v>14</v>
      </c>
      <c r="Y19" s="769" t="s">
        <v>1957</v>
      </c>
      <c r="Z19" s="87" t="s">
        <v>1958</v>
      </c>
      <c r="AA19" s="87" t="s">
        <v>1247</v>
      </c>
      <c r="AB19" s="18"/>
      <c r="AC19" s="87">
        <v>14</v>
      </c>
      <c r="AD19" s="87" t="s">
        <v>2311</v>
      </c>
      <c r="AE19" s="87" t="s">
        <v>2312</v>
      </c>
      <c r="AF19" s="87" t="s">
        <v>1247</v>
      </c>
    </row>
    <row r="20" spans="1:32" ht="12">
      <c r="A20" s="18"/>
      <c r="B20" s="18"/>
      <c r="C20" s="18"/>
      <c r="D20" s="18"/>
      <c r="E20" s="18"/>
      <c r="F20" s="18"/>
      <c r="G20" s="18"/>
      <c r="H20" s="18"/>
      <c r="I20" s="18"/>
      <c r="J20" s="18"/>
      <c r="K20" s="18"/>
      <c r="L20" s="18"/>
      <c r="M20" s="18"/>
      <c r="N20" s="87">
        <v>15</v>
      </c>
      <c r="O20" s="87" t="s">
        <v>1978</v>
      </c>
      <c r="P20" s="87" t="s">
        <v>1979</v>
      </c>
      <c r="Q20" s="87" t="s">
        <v>1247</v>
      </c>
      <c r="R20" s="18"/>
      <c r="S20" s="18"/>
      <c r="T20" s="18"/>
      <c r="U20" s="18"/>
      <c r="V20" s="18"/>
      <c r="W20" s="18"/>
      <c r="X20" s="87">
        <v>15</v>
      </c>
      <c r="Y20" s="769" t="s">
        <v>1978</v>
      </c>
      <c r="Z20" s="87" t="s">
        <v>1979</v>
      </c>
      <c r="AA20" s="87" t="s">
        <v>1247</v>
      </c>
      <c r="AB20" s="18"/>
      <c r="AC20" s="87">
        <v>15</v>
      </c>
      <c r="AD20" s="87" t="s">
        <v>2292</v>
      </c>
      <c r="AE20" s="87" t="s">
        <v>2293</v>
      </c>
      <c r="AF20" s="87" t="s">
        <v>1247</v>
      </c>
    </row>
    <row r="21" spans="1:32" ht="12">
      <c r="A21" s="18"/>
      <c r="B21" s="18"/>
      <c r="C21" s="18"/>
      <c r="D21" s="18"/>
      <c r="E21" s="18"/>
      <c r="F21" s="18"/>
      <c r="G21" s="18"/>
      <c r="H21" s="18"/>
      <c r="I21" s="18"/>
      <c r="J21" s="18"/>
      <c r="K21" s="18"/>
      <c r="L21" s="18"/>
      <c r="M21" s="18"/>
      <c r="N21" s="87">
        <v>16</v>
      </c>
      <c r="O21" s="87" t="s">
        <v>1999</v>
      </c>
      <c r="P21" s="87" t="s">
        <v>2000</v>
      </c>
      <c r="Q21" s="87" t="s">
        <v>1247</v>
      </c>
      <c r="R21" s="18"/>
      <c r="S21" s="18"/>
      <c r="T21" s="18"/>
      <c r="U21" s="18"/>
      <c r="V21" s="18"/>
      <c r="W21" s="18"/>
      <c r="X21" s="87">
        <v>16</v>
      </c>
      <c r="Y21" s="769" t="s">
        <v>1999</v>
      </c>
      <c r="Z21" s="87" t="s">
        <v>2000</v>
      </c>
      <c r="AA21" s="87" t="s">
        <v>1247</v>
      </c>
      <c r="AB21" s="18"/>
      <c r="AC21" s="87">
        <v>16</v>
      </c>
      <c r="AD21" s="87" t="s">
        <v>2304</v>
      </c>
      <c r="AE21" s="87" t="s">
        <v>1637</v>
      </c>
      <c r="AF21" s="87" t="s">
        <v>1247</v>
      </c>
    </row>
    <row r="22" spans="1:32" ht="12">
      <c r="A22" s="18"/>
      <c r="B22" s="18"/>
      <c r="C22" s="18"/>
      <c r="D22" s="18"/>
      <c r="E22" s="18"/>
      <c r="F22" s="18"/>
      <c r="G22" s="18"/>
      <c r="H22" s="18"/>
      <c r="I22" s="18"/>
      <c r="J22" s="18"/>
      <c r="K22" s="18"/>
      <c r="L22" s="18"/>
      <c r="M22" s="18"/>
      <c r="N22" s="87">
        <v>17</v>
      </c>
      <c r="O22" s="87" t="s">
        <v>2020</v>
      </c>
      <c r="P22" s="87" t="s">
        <v>2021</v>
      </c>
      <c r="Q22" s="87" t="s">
        <v>1247</v>
      </c>
      <c r="R22" s="18"/>
      <c r="S22" s="18"/>
      <c r="T22" s="18"/>
      <c r="U22" s="18"/>
      <c r="V22" s="18"/>
      <c r="W22" s="18"/>
      <c r="X22" s="87">
        <v>17</v>
      </c>
      <c r="Y22" s="769" t="s">
        <v>2020</v>
      </c>
      <c r="Z22" s="87" t="s">
        <v>2021</v>
      </c>
      <c r="AA22" s="87" t="s">
        <v>1247</v>
      </c>
      <c r="AB22" s="18"/>
      <c r="AC22" s="87">
        <v>17</v>
      </c>
      <c r="AD22" s="87" t="s">
        <v>2296</v>
      </c>
      <c r="AE22" s="87" t="s">
        <v>2297</v>
      </c>
      <c r="AF22" s="87" t="s">
        <v>1247</v>
      </c>
    </row>
    <row r="23" spans="1:32" ht="12">
      <c r="A23" s="18"/>
      <c r="B23" s="18"/>
      <c r="C23" s="18"/>
      <c r="D23" s="18"/>
      <c r="E23" s="18"/>
      <c r="F23" s="18"/>
      <c r="G23" s="18"/>
      <c r="H23" s="18"/>
      <c r="I23" s="18"/>
      <c r="J23" s="18"/>
      <c r="K23" s="18"/>
      <c r="L23" s="18"/>
      <c r="M23" s="18"/>
      <c r="N23" s="87">
        <v>18</v>
      </c>
      <c r="O23" s="87" t="s">
        <v>2041</v>
      </c>
      <c r="P23" s="87" t="s">
        <v>2042</v>
      </c>
      <c r="Q23" s="87" t="s">
        <v>1247</v>
      </c>
      <c r="R23" s="18"/>
      <c r="S23" s="18"/>
      <c r="T23" s="18"/>
      <c r="U23" s="18"/>
      <c r="V23" s="18"/>
      <c r="W23" s="18"/>
      <c r="X23" s="87">
        <v>18</v>
      </c>
      <c r="Y23" s="769" t="s">
        <v>2041</v>
      </c>
      <c r="Z23" s="87" t="s">
        <v>2042</v>
      </c>
      <c r="AA23" s="87" t="s">
        <v>1247</v>
      </c>
      <c r="AB23" s="18"/>
      <c r="AC23" s="87">
        <v>18</v>
      </c>
      <c r="AD23" s="87" t="s">
        <v>2300</v>
      </c>
      <c r="AE23" s="87" t="s">
        <v>2301</v>
      </c>
      <c r="AF23" s="87" t="s">
        <v>1247</v>
      </c>
    </row>
    <row r="24" spans="1:32" ht="12">
      <c r="A24" s="18"/>
      <c r="B24" s="18"/>
      <c r="C24" s="18"/>
      <c r="D24" s="18"/>
      <c r="E24" s="18"/>
      <c r="F24" s="18"/>
      <c r="G24" s="18"/>
      <c r="H24" s="18"/>
      <c r="I24" s="18"/>
      <c r="J24" s="18"/>
      <c r="K24" s="18"/>
      <c r="L24" s="18"/>
      <c r="M24" s="18"/>
      <c r="N24" s="87">
        <v>19</v>
      </c>
      <c r="O24" s="87" t="s">
        <v>2062</v>
      </c>
      <c r="P24" s="87" t="s">
        <v>2063</v>
      </c>
      <c r="Q24" s="87" t="s">
        <v>1247</v>
      </c>
      <c r="R24" s="18"/>
      <c r="S24" s="18"/>
      <c r="T24" s="18"/>
      <c r="U24" s="18"/>
      <c r="V24" s="18"/>
      <c r="W24" s="18"/>
      <c r="X24" s="87">
        <v>19</v>
      </c>
      <c r="Y24" s="769" t="s">
        <v>2062</v>
      </c>
      <c r="Z24" s="87" t="s">
        <v>2063</v>
      </c>
      <c r="AA24" s="87" t="s">
        <v>1247</v>
      </c>
      <c r="AB24" s="18"/>
      <c r="AC24" s="87">
        <v>19</v>
      </c>
      <c r="AD24" s="87" t="s">
        <v>2307</v>
      </c>
      <c r="AE24" s="87" t="s">
        <v>2308</v>
      </c>
      <c r="AF24" s="87" t="s">
        <v>1247</v>
      </c>
    </row>
    <row r="25" spans="1:32" ht="12">
      <c r="A25" s="18"/>
      <c r="B25" s="18"/>
      <c r="C25" s="18"/>
      <c r="D25" s="18"/>
      <c r="E25" s="18"/>
      <c r="F25" s="18"/>
      <c r="G25" s="18"/>
      <c r="H25" s="18"/>
      <c r="I25" s="18"/>
      <c r="J25" s="18"/>
      <c r="K25" s="18"/>
      <c r="L25" s="18"/>
      <c r="M25" s="18"/>
      <c r="N25" s="87">
        <v>20</v>
      </c>
      <c r="O25" s="87" t="s">
        <v>2083</v>
      </c>
      <c r="P25" s="87" t="s">
        <v>2084</v>
      </c>
      <c r="Q25" s="87" t="s">
        <v>1247</v>
      </c>
      <c r="R25" s="18"/>
      <c r="S25" s="18"/>
      <c r="T25" s="18"/>
      <c r="U25" s="18"/>
      <c r="V25" s="18"/>
      <c r="W25" s="18"/>
      <c r="X25" s="87">
        <v>20</v>
      </c>
      <c r="Y25" s="769" t="s">
        <v>2083</v>
      </c>
      <c r="Z25" s="87" t="s">
        <v>2084</v>
      </c>
      <c r="AA25" s="87" t="s">
        <v>1247</v>
      </c>
      <c r="AB25" s="18"/>
      <c r="AC25" s="87">
        <v>20</v>
      </c>
      <c r="AD25" s="87" t="s">
        <v>2359</v>
      </c>
      <c r="AE25" s="87" t="s">
        <v>2360</v>
      </c>
      <c r="AF25" s="87" t="s">
        <v>1247</v>
      </c>
    </row>
    <row r="26" spans="1:32" ht="12">
      <c r="A26" s="18"/>
      <c r="B26" s="18"/>
      <c r="C26" s="18"/>
      <c r="D26" s="18"/>
      <c r="E26" s="18"/>
      <c r="F26" s="18"/>
      <c r="G26" s="18"/>
      <c r="H26" s="18"/>
      <c r="I26" s="18"/>
      <c r="J26" s="18"/>
      <c r="K26" s="18"/>
      <c r="L26" s="18"/>
      <c r="M26" s="18"/>
      <c r="N26" s="87">
        <v>21</v>
      </c>
      <c r="O26" s="87" t="s">
        <v>2104</v>
      </c>
      <c r="P26" s="87" t="s">
        <v>2105</v>
      </c>
      <c r="Q26" s="87" t="s">
        <v>1247</v>
      </c>
      <c r="R26" s="18"/>
      <c r="S26" s="18"/>
      <c r="T26" s="18"/>
      <c r="U26" s="18"/>
      <c r="V26" s="18"/>
      <c r="W26" s="18"/>
      <c r="X26" s="87">
        <v>21</v>
      </c>
      <c r="Y26" s="769" t="s">
        <v>2104</v>
      </c>
      <c r="Z26" s="87" t="s">
        <v>2105</v>
      </c>
      <c r="AA26" s="87" t="s">
        <v>1247</v>
      </c>
      <c r="AB26" s="18"/>
      <c r="AC26" s="87">
        <v>21</v>
      </c>
      <c r="AD26" s="87" t="s">
        <v>1679</v>
      </c>
      <c r="AE26" s="87" t="s">
        <v>1680</v>
      </c>
      <c r="AF26" s="87" t="s">
        <v>1247</v>
      </c>
    </row>
    <row r="27" spans="1:32" ht="12">
      <c r="A27" s="18"/>
      <c r="B27" s="18"/>
      <c r="C27" s="18"/>
      <c r="D27" s="18"/>
      <c r="E27" s="18"/>
      <c r="F27" s="18"/>
      <c r="G27" s="18"/>
      <c r="H27" s="18"/>
      <c r="I27" s="18"/>
      <c r="J27" s="18"/>
      <c r="K27" s="18"/>
      <c r="L27" s="18"/>
      <c r="M27" s="18"/>
      <c r="N27" s="87">
        <v>22</v>
      </c>
      <c r="O27" s="87" t="s">
        <v>2125</v>
      </c>
      <c r="P27" s="87" t="s">
        <v>2126</v>
      </c>
      <c r="Q27" s="87" t="s">
        <v>1247</v>
      </c>
      <c r="R27" s="18"/>
      <c r="S27" s="18"/>
      <c r="T27" s="18"/>
      <c r="U27" s="18"/>
      <c r="V27" s="18"/>
      <c r="W27" s="18"/>
      <c r="X27" s="87">
        <v>22</v>
      </c>
      <c r="Y27" s="769" t="s">
        <v>2125</v>
      </c>
      <c r="Z27" s="87" t="s">
        <v>2126</v>
      </c>
      <c r="AA27" s="87" t="s">
        <v>1247</v>
      </c>
      <c r="AB27" s="18"/>
      <c r="AC27" s="87">
        <v>22</v>
      </c>
      <c r="AD27" s="87" t="s">
        <v>2335</v>
      </c>
      <c r="AE27" s="87" t="s">
        <v>2336</v>
      </c>
      <c r="AF27" s="87" t="s">
        <v>1247</v>
      </c>
    </row>
    <row r="28" spans="1:32" ht="12">
      <c r="A28" s="18"/>
      <c r="B28" s="18"/>
      <c r="C28" s="18"/>
      <c r="D28" s="18"/>
      <c r="E28" s="18"/>
      <c r="F28" s="18"/>
      <c r="G28" s="18"/>
      <c r="H28" s="18"/>
      <c r="I28" s="18"/>
      <c r="J28" s="18"/>
      <c r="K28" s="18"/>
      <c r="L28" s="18"/>
      <c r="M28" s="18"/>
      <c r="N28" s="87">
        <v>23</v>
      </c>
      <c r="O28" s="87" t="s">
        <v>2146</v>
      </c>
      <c r="P28" s="87" t="s">
        <v>2147</v>
      </c>
      <c r="Q28" s="87" t="s">
        <v>1247</v>
      </c>
      <c r="R28" s="18"/>
      <c r="S28" s="18"/>
      <c r="T28" s="18"/>
      <c r="U28" s="18"/>
      <c r="V28" s="18"/>
      <c r="W28" s="18"/>
      <c r="X28" s="87">
        <v>23</v>
      </c>
      <c r="Y28" s="769" t="s">
        <v>2146</v>
      </c>
      <c r="Z28" s="87" t="s">
        <v>2147</v>
      </c>
      <c r="AA28" s="87" t="s">
        <v>1247</v>
      </c>
      <c r="AB28" s="18"/>
      <c r="AC28" s="87">
        <v>23</v>
      </c>
      <c r="AD28" s="87" t="s">
        <v>1810</v>
      </c>
      <c r="AE28" s="87" t="s">
        <v>1811</v>
      </c>
      <c r="AF28" s="87" t="s">
        <v>1247</v>
      </c>
    </row>
    <row r="29" spans="1:32" ht="12">
      <c r="A29" s="18"/>
      <c r="B29" s="18"/>
      <c r="C29" s="18"/>
      <c r="D29" s="18"/>
      <c r="E29" s="18"/>
      <c r="F29" s="18"/>
      <c r="G29" s="18"/>
      <c r="H29" s="18"/>
      <c r="I29" s="18"/>
      <c r="J29" s="18"/>
      <c r="K29" s="18"/>
      <c r="L29" s="18"/>
      <c r="M29" s="18"/>
      <c r="N29" s="87">
        <v>24</v>
      </c>
      <c r="O29" s="87" t="s">
        <v>2167</v>
      </c>
      <c r="P29" s="87" t="s">
        <v>2168</v>
      </c>
      <c r="Q29" s="87" t="s">
        <v>1247</v>
      </c>
      <c r="R29" s="18"/>
      <c r="S29" s="18"/>
      <c r="T29" s="18"/>
      <c r="U29" s="18"/>
      <c r="V29" s="18"/>
      <c r="W29" s="18"/>
      <c r="X29" s="87">
        <v>24</v>
      </c>
      <c r="Y29" s="769" t="s">
        <v>2167</v>
      </c>
      <c r="Z29" s="87" t="s">
        <v>2168</v>
      </c>
      <c r="AA29" s="87" t="s">
        <v>1247</v>
      </c>
      <c r="AB29" s="18"/>
      <c r="AC29" s="87">
        <v>24</v>
      </c>
      <c r="AD29" s="87" t="s">
        <v>2041</v>
      </c>
      <c r="AE29" s="87" t="s">
        <v>2042</v>
      </c>
      <c r="AF29" s="87" t="s">
        <v>1247</v>
      </c>
    </row>
    <row r="30" spans="1:32" ht="12">
      <c r="A30" s="18"/>
      <c r="B30" s="18"/>
      <c r="C30" s="18"/>
      <c r="D30" s="18"/>
      <c r="E30" s="18"/>
      <c r="F30" s="18"/>
      <c r="G30" s="18"/>
      <c r="H30" s="18"/>
      <c r="I30" s="18"/>
      <c r="J30" s="18"/>
      <c r="K30" s="18"/>
      <c r="L30" s="18"/>
      <c r="M30" s="18"/>
      <c r="N30" s="87">
        <v>25</v>
      </c>
      <c r="O30" s="87" t="s">
        <v>1656</v>
      </c>
      <c r="P30" s="87" t="s">
        <v>1657</v>
      </c>
      <c r="Q30" s="87" t="s">
        <v>1247</v>
      </c>
      <c r="R30" s="18"/>
      <c r="S30" s="18"/>
      <c r="T30" s="18"/>
      <c r="U30" s="18"/>
      <c r="V30" s="18"/>
      <c r="W30" s="18"/>
      <c r="X30" s="87">
        <v>25</v>
      </c>
      <c r="Y30" s="769" t="s">
        <v>1656</v>
      </c>
      <c r="Z30" s="87" t="s">
        <v>1657</v>
      </c>
      <c r="AA30" s="87" t="s">
        <v>1247</v>
      </c>
      <c r="AB30" s="18"/>
      <c r="AC30" s="87">
        <v>25</v>
      </c>
      <c r="AD30" s="87" t="s">
        <v>2288</v>
      </c>
      <c r="AE30" s="87" t="s">
        <v>2289</v>
      </c>
      <c r="AF30" s="87" t="s">
        <v>1247</v>
      </c>
    </row>
    <row r="31" spans="1:32" ht="12">
      <c r="A31" s="18"/>
      <c r="B31" s="18"/>
      <c r="C31" s="18"/>
      <c r="D31" s="18"/>
      <c r="E31" s="18"/>
      <c r="F31" s="18"/>
      <c r="G31" s="18"/>
      <c r="H31" s="18"/>
      <c r="I31" s="18"/>
      <c r="J31" s="18"/>
      <c r="K31" s="18"/>
      <c r="L31" s="18"/>
      <c r="M31" s="18"/>
      <c r="N31" s="87">
        <v>26</v>
      </c>
      <c r="O31" s="87" t="s">
        <v>2205</v>
      </c>
      <c r="P31" s="87" t="s">
        <v>2206</v>
      </c>
      <c r="Q31" s="87" t="s">
        <v>1247</v>
      </c>
      <c r="R31" s="18"/>
      <c r="S31" s="18"/>
      <c r="T31" s="18"/>
      <c r="U31" s="18"/>
      <c r="V31" s="18"/>
      <c r="W31" s="18"/>
      <c r="X31" s="87">
        <v>26</v>
      </c>
      <c r="Y31" s="769" t="s">
        <v>2205</v>
      </c>
      <c r="Z31" s="87" t="s">
        <v>2206</v>
      </c>
      <c r="AA31" s="87" t="s">
        <v>1247</v>
      </c>
      <c r="AB31" s="18"/>
      <c r="AC31" s="87">
        <v>26</v>
      </c>
      <c r="AD31" s="87" t="s">
        <v>2323</v>
      </c>
      <c r="AE31" s="87" t="s">
        <v>2324</v>
      </c>
      <c r="AF31" s="87" t="s">
        <v>1247</v>
      </c>
    </row>
    <row r="32" spans="1:32" ht="12">
      <c r="A32" s="18"/>
      <c r="B32" s="18"/>
      <c r="C32" s="18"/>
      <c r="D32" s="18"/>
      <c r="E32" s="18"/>
      <c r="F32" s="18"/>
      <c r="G32" s="18"/>
      <c r="H32" s="18"/>
      <c r="I32" s="18"/>
      <c r="J32" s="18"/>
      <c r="K32" s="18"/>
      <c r="L32" s="18"/>
      <c r="M32" s="18"/>
      <c r="N32" s="87">
        <v>27</v>
      </c>
      <c r="O32" s="87" t="s">
        <v>2226</v>
      </c>
      <c r="P32" s="87" t="s">
        <v>2227</v>
      </c>
      <c r="Q32" s="87" t="s">
        <v>1247</v>
      </c>
      <c r="R32" s="18"/>
      <c r="S32" s="18"/>
      <c r="T32" s="18"/>
      <c r="U32" s="18"/>
      <c r="V32" s="18"/>
      <c r="W32" s="18"/>
      <c r="X32" s="87">
        <v>27</v>
      </c>
      <c r="Y32" s="769" t="s">
        <v>2226</v>
      </c>
      <c r="Z32" s="87" t="s">
        <v>2227</v>
      </c>
      <c r="AA32" s="87" t="s">
        <v>1247</v>
      </c>
      <c r="AB32" s="18"/>
      <c r="AC32" s="87">
        <v>27</v>
      </c>
      <c r="AD32" s="87" t="s">
        <v>2327</v>
      </c>
      <c r="AE32" s="87" t="s">
        <v>2328</v>
      </c>
      <c r="AF32" s="87" t="s">
        <v>1247</v>
      </c>
    </row>
    <row r="33" spans="1:32" ht="12">
      <c r="A33" s="18"/>
      <c r="B33" s="18"/>
      <c r="C33" s="18"/>
      <c r="D33" s="18"/>
      <c r="E33" s="18"/>
      <c r="F33" s="18"/>
      <c r="G33" s="18"/>
      <c r="H33" s="18"/>
      <c r="I33" s="18"/>
      <c r="J33" s="18"/>
      <c r="K33" s="18"/>
      <c r="L33" s="18"/>
      <c r="M33" s="18"/>
      <c r="N33" s="87">
        <v>28</v>
      </c>
      <c r="O33" s="87" t="s">
        <v>2247</v>
      </c>
      <c r="P33" s="87" t="s">
        <v>2248</v>
      </c>
      <c r="Q33" s="87" t="s">
        <v>1247</v>
      </c>
      <c r="R33" s="18"/>
      <c r="S33" s="18"/>
      <c r="T33" s="18"/>
      <c r="U33" s="18"/>
      <c r="V33" s="18"/>
      <c r="W33" s="18"/>
      <c r="X33" s="87">
        <v>28</v>
      </c>
      <c r="Y33" s="769" t="s">
        <v>2247</v>
      </c>
      <c r="Z33" s="87" t="s">
        <v>2248</v>
      </c>
      <c r="AA33" s="87" t="s">
        <v>1247</v>
      </c>
      <c r="AB33" s="18"/>
      <c r="AC33" s="87">
        <v>28</v>
      </c>
      <c r="AD33" s="87" t="s">
        <v>2355</v>
      </c>
      <c r="AE33" s="87" t="s">
        <v>2356</v>
      </c>
      <c r="AF33" s="87" t="s">
        <v>1247</v>
      </c>
    </row>
    <row r="34" spans="1:32" ht="12">
      <c r="A34" s="18"/>
      <c r="B34" s="18"/>
      <c r="C34" s="18"/>
      <c r="D34" s="18"/>
      <c r="E34" s="18"/>
      <c r="F34" s="18"/>
      <c r="G34" s="18"/>
      <c r="H34" s="18"/>
      <c r="I34" s="18"/>
      <c r="J34" s="18"/>
      <c r="K34" s="18"/>
      <c r="L34" s="18"/>
      <c r="M34" s="18"/>
      <c r="N34" s="87">
        <v>29</v>
      </c>
      <c r="O34" s="87" t="s">
        <v>2268</v>
      </c>
      <c r="P34" s="87" t="s">
        <v>2269</v>
      </c>
      <c r="Q34" s="87" t="s">
        <v>1247</v>
      </c>
      <c r="R34" s="18"/>
      <c r="S34" s="18"/>
      <c r="T34" s="18"/>
      <c r="U34" s="18"/>
      <c r="V34" s="18"/>
      <c r="W34" s="18"/>
      <c r="X34" s="87">
        <v>29</v>
      </c>
      <c r="Y34" s="769" t="s">
        <v>2268</v>
      </c>
      <c r="Z34" s="87" t="s">
        <v>2269</v>
      </c>
      <c r="AA34" s="87" t="s">
        <v>1247</v>
      </c>
      <c r="AB34" s="18"/>
      <c r="AC34" s="87">
        <v>29</v>
      </c>
      <c r="AD34" s="87"/>
      <c r="AE34" s="87"/>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c r="AE35" s="87"/>
      <c r="AF35" s="87" t="s">
        <v>1247</v>
      </c>
    </row>
    <row r="36" spans="1:32" ht="12">
      <c r="A36" s="18"/>
      <c r="B36" s="18"/>
      <c r="C36" s="18"/>
      <c r="D36" s="18"/>
      <c r="E36" s="18"/>
      <c r="F36" s="18"/>
      <c r="G36" s="18"/>
      <c r="H36" s="18"/>
      <c r="I36" s="18"/>
      <c r="J36" s="18"/>
      <c r="K36" s="18"/>
      <c r="L36" s="18"/>
      <c r="M36" s="18"/>
      <c r="N36" s="87">
        <v>31</v>
      </c>
      <c r="O36" s="87" t="s">
        <v>2364</v>
      </c>
      <c r="P36" s="87" t="s">
        <v>2365</v>
      </c>
      <c r="Q36" s="87" t="s">
        <v>1245</v>
      </c>
      <c r="R36" s="18"/>
      <c r="S36" s="18"/>
      <c r="T36" s="18"/>
      <c r="U36" s="18"/>
      <c r="V36" s="18"/>
      <c r="W36" s="18"/>
      <c r="X36" s="87">
        <v>31</v>
      </c>
      <c r="Y36" s="769">
        <v>0</v>
      </c>
      <c r="Z36" s="87">
        <v>0</v>
      </c>
      <c r="AA36" s="87">
        <v>0</v>
      </c>
      <c r="AB36" s="18"/>
      <c r="AC36" s="87">
        <v>31</v>
      </c>
      <c r="AD36" s="87"/>
      <c r="AE36" s="87"/>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c r="AE37" s="87"/>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c r="AE38" s="87"/>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c r="AE39" s="87"/>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19</v>
      </c>
      <c r="I4" s="80" t="str">
        <f>HLOOKUP(I3,比較地域マスタ!$E$5:$L$6,2,0)</f>
        <v>山梨県</v>
      </c>
      <c r="J4" s="80" t="str">
        <f>HLOOKUP(J3,比較地域マスタ!$E$5:$L$6,2,0)</f>
        <v>富士吉田市</v>
      </c>
      <c r="K4" s="80" t="str">
        <f>HLOOKUP(K3,比較地域マスタ!$E$5:$L$6,2,0)</f>
        <v>19202</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富士吉田市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62.659389911056842</v>
      </c>
      <c r="BB5" s="34"/>
      <c r="BC5" s="19"/>
      <c r="BD5" s="364">
        <f>AC35</f>
        <v>82.799801404453433</v>
      </c>
      <c r="BE5" s="34"/>
      <c r="BF5" s="19"/>
      <c r="BG5" s="364">
        <f>AK35</f>
        <v>49.068779258907284</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54.272678657521006</v>
      </c>
      <c r="BA6" s="19"/>
      <c r="BB6" s="34"/>
      <c r="BC6" s="364">
        <f>AC36</f>
        <v>74.311949061093571</v>
      </c>
      <c r="BD6" s="19"/>
      <c r="BE6" s="34"/>
      <c r="BF6" s="364">
        <f>AK36</f>
        <v>40.675204307025993</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6.4687245032600087</v>
      </c>
      <c r="BA7" s="19"/>
      <c r="BB7" s="34"/>
      <c r="BC7" s="364">
        <f>AC37</f>
        <v>6.0946877646379436</v>
      </c>
      <c r="BD7" s="19"/>
      <c r="BE7" s="34"/>
      <c r="BF7" s="364">
        <f t="shared" ref="BF7:BF8" si="0">AK37</f>
        <v>5.9264874499449158</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1.9179867502758332</v>
      </c>
      <c r="BA8" s="19"/>
      <c r="BB8" s="34"/>
      <c r="BC8" s="364">
        <f>AC38</f>
        <v>2.3931645787219225</v>
      </c>
      <c r="BD8" s="19"/>
      <c r="BE8" s="34"/>
      <c r="BF8" s="364">
        <f t="shared" si="0"/>
        <v>2.4670875019363767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330.12909638539605</v>
      </c>
      <c r="P9" s="500">
        <f>P10+P14+P15+P16+P22</f>
        <v>1.0000000000000002</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72.105386583832583</v>
      </c>
      <c r="BA9" s="364">
        <f>AZ9</f>
        <v>72.105386583832583</v>
      </c>
      <c r="BB9" s="34"/>
      <c r="BC9" s="364">
        <f>AC39</f>
        <v>102.41549866424376</v>
      </c>
      <c r="BD9" s="364">
        <f>AC39</f>
        <v>102.41549866424376</v>
      </c>
      <c r="BE9" s="34"/>
      <c r="BF9" s="364">
        <f>AK39</f>
        <v>77.787552826162596</v>
      </c>
      <c r="BG9" s="364">
        <f>AK39</f>
        <v>77.787552826162596</v>
      </c>
      <c r="BH9" s="34"/>
    </row>
    <row r="10" spans="1:62" ht="17.100000000000001" customHeight="1" thickBot="1">
      <c r="B10" s="366"/>
      <c r="C10" s="367"/>
      <c r="D10" s="369"/>
      <c r="E10" s="369"/>
      <c r="F10" s="369"/>
      <c r="G10" s="368"/>
      <c r="H10" s="368"/>
      <c r="I10" s="369"/>
      <c r="J10" s="370"/>
      <c r="K10" s="377"/>
      <c r="L10" s="286" t="s">
        <v>31</v>
      </c>
      <c r="M10" s="286"/>
      <c r="N10" s="622"/>
      <c r="O10" s="1025">
        <f>SUM(O11:O13)</f>
        <v>62.659389911056842</v>
      </c>
      <c r="P10" s="501">
        <f t="shared" ref="P10:P22" si="1">O10/$O$9</f>
        <v>0.18980268809116915</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67.110708963122889</v>
      </c>
      <c r="BA10" s="364">
        <f>AZ10</f>
        <v>67.110708963122889</v>
      </c>
      <c r="BB10" s="34"/>
      <c r="BC10" s="364">
        <f>AC40</f>
        <v>75.935100657438625</v>
      </c>
      <c r="BD10" s="364">
        <f>AC40</f>
        <v>75.935100657438625</v>
      </c>
      <c r="BE10" s="34"/>
      <c r="BF10" s="364">
        <f>AK40</f>
        <v>54.170149666160491</v>
      </c>
      <c r="BG10" s="364">
        <f>AK40</f>
        <v>54.170149666160491</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54.272678657521006</v>
      </c>
      <c r="P11" s="502">
        <f t="shared" si="1"/>
        <v>0.16439834977212228</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116.51476329738375</v>
      </c>
      <c r="BB11" s="34"/>
      <c r="BC11" s="364"/>
      <c r="BD11" s="364">
        <f>AC41</f>
        <v>104.28498882238924</v>
      </c>
      <c r="BE11" s="34"/>
      <c r="BF11" s="19"/>
      <c r="BG11" s="364">
        <f>AK41</f>
        <v>85.595890775238104</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6.4687245032600087</v>
      </c>
      <c r="P12" s="502">
        <f t="shared" si="1"/>
        <v>1.9594530061380455E-2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113.34744457902278</v>
      </c>
      <c r="BA12" s="19"/>
      <c r="BB12" s="34"/>
      <c r="BC12" s="364">
        <f>AC42</f>
        <v>100.31870357834958</v>
      </c>
      <c r="BD12" s="19"/>
      <c r="BE12" s="34"/>
      <c r="BF12" s="364">
        <f>AK42</f>
        <v>82.746969202068669</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1.9179867502758332</v>
      </c>
      <c r="P13" s="502">
        <f t="shared" si="1"/>
        <v>5.8098082576664373E-3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3.1673187183609737</v>
      </c>
      <c r="BA13" s="19"/>
      <c r="BB13" s="34"/>
      <c r="BC13" s="364">
        <f>AC45</f>
        <v>3.966285244039657</v>
      </c>
      <c r="BD13" s="19"/>
      <c r="BE13" s="34"/>
      <c r="BF13" s="364">
        <f>AK45</f>
        <v>2.8489215731694286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72.105386583832583</v>
      </c>
      <c r="P14" s="501">
        <f t="shared" si="1"/>
        <v>0.2184157269786848</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67.110708963122889</v>
      </c>
      <c r="P15" s="501">
        <f t="shared" si="1"/>
        <v>0.20328625891483726</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11.73884763</v>
      </c>
      <c r="BA15" s="364">
        <f>AZ15</f>
        <v>11.73884763</v>
      </c>
      <c r="BB15" s="34"/>
      <c r="BC15" s="364">
        <f>AC47</f>
        <v>16.8285118941</v>
      </c>
      <c r="BD15" s="364">
        <f>AC47</f>
        <v>16.8285118941</v>
      </c>
      <c r="BE15" s="34"/>
      <c r="BF15" s="364">
        <f>AK47</f>
        <v>15.72146708208</v>
      </c>
      <c r="BG15" s="364">
        <f>AK47</f>
        <v>15.72146708208</v>
      </c>
      <c r="BH15" s="34"/>
    </row>
    <row r="16" spans="1:62" ht="17.100000000000001" customHeight="1" thickBot="1">
      <c r="B16" s="366"/>
      <c r="C16" s="367"/>
      <c r="D16" s="369"/>
      <c r="E16" s="369"/>
      <c r="F16" s="369"/>
      <c r="G16" s="368"/>
      <c r="H16" s="368"/>
      <c r="I16" s="369"/>
      <c r="J16" s="370"/>
      <c r="K16" s="378"/>
      <c r="L16" s="286" t="s">
        <v>44</v>
      </c>
      <c r="M16" s="387"/>
      <c r="N16" s="388"/>
      <c r="O16" s="1025">
        <f>SUM(O18:O21)</f>
        <v>116.51476329738375</v>
      </c>
      <c r="P16" s="501">
        <f t="shared" si="1"/>
        <v>0.35293697093988724</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113.34744457902278</v>
      </c>
      <c r="P17" s="502">
        <f t="shared" si="1"/>
        <v>0.34334278868500528</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65.529883281125365</v>
      </c>
      <c r="P18" s="502">
        <f t="shared" si="1"/>
        <v>0.19849775133005881</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47.817561297897406</v>
      </c>
      <c r="P19" s="502">
        <f t="shared" si="1"/>
        <v>0.14484503735494644</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3.1673187183609737</v>
      </c>
      <c r="P20" s="502">
        <f t="shared" si="1"/>
        <v>9.5941822548819312E-3</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11.73884763</v>
      </c>
      <c r="P22" s="679">
        <f t="shared" si="1"/>
        <v>3.555835507542162E-2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64.068539041490453</v>
      </c>
      <c r="AZ22" s="364">
        <f t="shared" si="3"/>
        <v>48.988208096463538</v>
      </c>
      <c r="BA22" s="364">
        <f t="shared" si="3"/>
        <v>56.881281336359926</v>
      </c>
      <c r="BB22" s="364">
        <f t="shared" si="3"/>
        <v>54.040975494454138</v>
      </c>
      <c r="BC22" s="364">
        <f t="shared" si="3"/>
        <v>67.158143533005301</v>
      </c>
      <c r="BD22" s="364">
        <f t="shared" si="3"/>
        <v>82.799801404453433</v>
      </c>
      <c r="BE22" s="364">
        <f t="shared" si="3"/>
        <v>71.538814465739051</v>
      </c>
      <c r="BF22" s="364">
        <f t="shared" si="3"/>
        <v>72.447657619314015</v>
      </c>
      <c r="BG22" s="364">
        <f t="shared" si="3"/>
        <v>66.801881172324542</v>
      </c>
      <c r="BH22" s="364">
        <f t="shared" si="3"/>
        <v>54.03423265453889</v>
      </c>
      <c r="BI22" s="364">
        <f t="shared" si="3"/>
        <v>62.522965189379086</v>
      </c>
      <c r="BJ22" s="364">
        <f t="shared" si="3"/>
        <v>62.06507899664819</v>
      </c>
      <c r="BK22" s="364">
        <f t="shared" si="3"/>
        <v>51.759718006046107</v>
      </c>
      <c r="BL22" s="364">
        <f t="shared" si="3"/>
        <v>49.068779258907284</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85.335725152143269</v>
      </c>
      <c r="AZ23" s="399">
        <f t="shared" ref="AZ23:BL23" si="4">Y39</f>
        <v>85.411641139383633</v>
      </c>
      <c r="BA23" s="399">
        <f t="shared" si="4"/>
        <v>88.442372034399995</v>
      </c>
      <c r="BB23" s="399">
        <f t="shared" si="4"/>
        <v>100.6596539480589</v>
      </c>
      <c r="BC23" s="399">
        <f t="shared" si="4"/>
        <v>99.044364729724066</v>
      </c>
      <c r="BD23" s="399">
        <f t="shared" si="4"/>
        <v>102.41549866424376</v>
      </c>
      <c r="BE23" s="399">
        <f t="shared" si="4"/>
        <v>97.583375644495462</v>
      </c>
      <c r="BF23" s="399">
        <f t="shared" si="4"/>
        <v>87.725029563911917</v>
      </c>
      <c r="BG23" s="399">
        <f t="shared" si="4"/>
        <v>74.504248139683511</v>
      </c>
      <c r="BH23" s="399">
        <f t="shared" si="4"/>
        <v>75.302111274574116</v>
      </c>
      <c r="BI23" s="399">
        <f t="shared" si="4"/>
        <v>69.993425826485904</v>
      </c>
      <c r="BJ23" s="399">
        <f t="shared" si="4"/>
        <v>68.03104406883449</v>
      </c>
      <c r="BK23" s="399">
        <f t="shared" si="4"/>
        <v>69.792581900054586</v>
      </c>
      <c r="BL23" s="399">
        <f t="shared" si="4"/>
        <v>77.787552826162596</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68.709731477000389</v>
      </c>
      <c r="AZ24" s="364">
        <f t="shared" ref="AZ24:BL24" si="5">Y40</f>
        <v>62.065304880019326</v>
      </c>
      <c r="BA24" s="364">
        <f t="shared" si="5"/>
        <v>60.665220965936527</v>
      </c>
      <c r="BB24" s="364">
        <f t="shared" si="5"/>
        <v>70.528586609965231</v>
      </c>
      <c r="BC24" s="364">
        <f t="shared" si="5"/>
        <v>82.563387549230598</v>
      </c>
      <c r="BD24" s="364">
        <f t="shared" si="5"/>
        <v>75.935100657438625</v>
      </c>
      <c r="BE24" s="364">
        <f t="shared" si="5"/>
        <v>64.910313564507646</v>
      </c>
      <c r="BF24" s="364">
        <f t="shared" si="5"/>
        <v>68.68623519628305</v>
      </c>
      <c r="BG24" s="364">
        <f t="shared" si="5"/>
        <v>64.495596968292276</v>
      </c>
      <c r="BH24" s="364">
        <f t="shared" si="5"/>
        <v>70.433680403151854</v>
      </c>
      <c r="BI24" s="364">
        <f t="shared" si="5"/>
        <v>65.445969557149624</v>
      </c>
      <c r="BJ24" s="364">
        <f t="shared" si="5"/>
        <v>57.151739179801879</v>
      </c>
      <c r="BK24" s="364">
        <f t="shared" si="5"/>
        <v>56.775362729913915</v>
      </c>
      <c r="BL24" s="364">
        <f t="shared" si="5"/>
        <v>54.170149666160491</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108.93209751564568</v>
      </c>
      <c r="AZ25" s="364">
        <f t="shared" ref="AZ25:BL25" si="6">Y41</f>
        <v>107.46922968793039</v>
      </c>
      <c r="BA25" s="364">
        <f t="shared" si="6"/>
        <v>107.99345732217972</v>
      </c>
      <c r="BB25" s="364">
        <f t="shared" si="6"/>
        <v>106.03774201684003</v>
      </c>
      <c r="BC25" s="364">
        <f t="shared" si="6"/>
        <v>106.24502968963824</v>
      </c>
      <c r="BD25" s="364">
        <f t="shared" si="6"/>
        <v>104.28498882238924</v>
      </c>
      <c r="BE25" s="364">
        <f t="shared" si="6"/>
        <v>101.63304944327375</v>
      </c>
      <c r="BF25" s="364">
        <f t="shared" si="6"/>
        <v>100.95978066841231</v>
      </c>
      <c r="BG25" s="364">
        <f t="shared" si="6"/>
        <v>100.08877438562506</v>
      </c>
      <c r="BH25" s="364">
        <f t="shared" si="6"/>
        <v>99.010319246187962</v>
      </c>
      <c r="BI25" s="364">
        <f t="shared" si="6"/>
        <v>97.744445400772307</v>
      </c>
      <c r="BJ25" s="364">
        <f t="shared" si="6"/>
        <v>94.458249393522408</v>
      </c>
      <c r="BK25" s="364">
        <f t="shared" si="6"/>
        <v>86.004410027080866</v>
      </c>
      <c r="BL25" s="364">
        <f t="shared" si="6"/>
        <v>85.595890775238104</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12.436088292000001</v>
      </c>
      <c r="AZ26" s="364">
        <f t="shared" si="7"/>
        <v>12.646006217850001</v>
      </c>
      <c r="BA26" s="364">
        <f t="shared" si="7"/>
        <v>11.7835209975</v>
      </c>
      <c r="BB26" s="364">
        <f t="shared" si="7"/>
        <v>13.358070232199999</v>
      </c>
      <c r="BC26" s="364">
        <f t="shared" si="7"/>
        <v>15.524910138080001</v>
      </c>
      <c r="BD26" s="364">
        <f t="shared" si="7"/>
        <v>16.8285118941</v>
      </c>
      <c r="BE26" s="364">
        <f t="shared" si="7"/>
        <v>13.965768263140003</v>
      </c>
      <c r="BF26" s="364">
        <f t="shared" si="7"/>
        <v>17.44362322752</v>
      </c>
      <c r="BG26" s="364">
        <f t="shared" si="7"/>
        <v>14.609108268859996</v>
      </c>
      <c r="BH26" s="364">
        <f t="shared" si="7"/>
        <v>14.194603508799998</v>
      </c>
      <c r="BI26" s="364">
        <f t="shared" si="7"/>
        <v>13.199776899</v>
      </c>
      <c r="BJ26" s="364">
        <f t="shared" si="7"/>
        <v>14.784902943299997</v>
      </c>
      <c r="BK26" s="364">
        <f t="shared" si="7"/>
        <v>12.156126002100001</v>
      </c>
      <c r="BL26" s="364">
        <f t="shared" si="7"/>
        <v>15.72146708208</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339.48218147827981</v>
      </c>
      <c r="AZ27" s="364">
        <f t="shared" si="8"/>
        <v>316.58039002164691</v>
      </c>
      <c r="BA27" s="364">
        <f t="shared" si="8"/>
        <v>325.76585265637618</v>
      </c>
      <c r="BB27" s="364">
        <f t="shared" si="8"/>
        <v>344.62502830151834</v>
      </c>
      <c r="BC27" s="364">
        <f t="shared" si="8"/>
        <v>370.53583563967817</v>
      </c>
      <c r="BD27" s="364">
        <f t="shared" si="8"/>
        <v>382.26390144262501</v>
      </c>
      <c r="BE27" s="364">
        <f t="shared" si="8"/>
        <v>349.63132138115589</v>
      </c>
      <c r="BF27" s="364">
        <f t="shared" si="8"/>
        <v>347.2623262754413</v>
      </c>
      <c r="BG27" s="364">
        <f t="shared" si="8"/>
        <v>320.49960893478539</v>
      </c>
      <c r="BH27" s="364">
        <f t="shared" si="8"/>
        <v>312.97494708725287</v>
      </c>
      <c r="BI27" s="364">
        <f t="shared" si="8"/>
        <v>308.90658287278688</v>
      </c>
      <c r="BJ27" s="364">
        <f t="shared" si="8"/>
        <v>296.49101458210697</v>
      </c>
      <c r="BK27" s="364">
        <f t="shared" si="8"/>
        <v>276.48819866519545</v>
      </c>
      <c r="BL27" s="364">
        <f t="shared" si="8"/>
        <v>282.34383960854842</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382.26390144262501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82.799801404453433</v>
      </c>
      <c r="P31" s="501">
        <f t="shared" ref="P31:P43" si="9">O31/$O$30</f>
        <v>0.21660376795186628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74.311949061093571</v>
      </c>
      <c r="P32" s="502">
        <f t="shared" si="9"/>
        <v>0.19439959876056265</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6.0946877646379436</v>
      </c>
      <c r="P33" s="502">
        <f t="shared" si="9"/>
        <v>1.5943665466807651E-2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2.3931645787219225</v>
      </c>
      <c r="P34" s="502">
        <f t="shared" si="9"/>
        <v>6.2605037244959916E-3</v>
      </c>
      <c r="Q34" s="371"/>
      <c r="R34" s="15"/>
      <c r="S34" s="366"/>
      <c r="T34" s="622" t="s">
        <v>29</v>
      </c>
      <c r="U34" s="375"/>
      <c r="V34" s="375"/>
      <c r="W34" s="375"/>
      <c r="X34" s="1012">
        <f>X35+X39+X40+X41+X47</f>
        <v>339.48218147827981</v>
      </c>
      <c r="Y34" s="1013">
        <f t="shared" ref="Y34:AK34" si="10">Y35+Y39+Y40+Y41+Y47</f>
        <v>316.58039002164691</v>
      </c>
      <c r="Z34" s="1013">
        <f t="shared" si="10"/>
        <v>325.76585265637618</v>
      </c>
      <c r="AA34" s="1013">
        <f t="shared" si="10"/>
        <v>344.62502830151834</v>
      </c>
      <c r="AB34" s="1013">
        <f t="shared" si="10"/>
        <v>370.53583563967817</v>
      </c>
      <c r="AC34" s="1013">
        <f t="shared" si="10"/>
        <v>382.26390144262501</v>
      </c>
      <c r="AD34" s="1013">
        <f t="shared" si="10"/>
        <v>349.63132138115589</v>
      </c>
      <c r="AE34" s="1013">
        <f t="shared" si="10"/>
        <v>347.2623262754413</v>
      </c>
      <c r="AF34" s="1013">
        <f t="shared" si="10"/>
        <v>320.49960893478539</v>
      </c>
      <c r="AG34" s="1013">
        <f t="shared" si="10"/>
        <v>312.97494708725287</v>
      </c>
      <c r="AH34" s="1013">
        <f t="shared" si="10"/>
        <v>308.90658287278688</v>
      </c>
      <c r="AI34" s="1013">
        <f t="shared" si="10"/>
        <v>296.49101458210697</v>
      </c>
      <c r="AJ34" s="1013">
        <f t="shared" si="10"/>
        <v>276.48819866519545</v>
      </c>
      <c r="AK34" s="1014">
        <f t="shared" si="10"/>
        <v>282.34383960854842</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102.41549866424376</v>
      </c>
      <c r="P35" s="501">
        <f t="shared" si="9"/>
        <v>0.26791831056434601</v>
      </c>
      <c r="Q35" s="371"/>
      <c r="R35" s="15"/>
      <c r="S35" s="366"/>
      <c r="T35" s="377"/>
      <c r="U35" s="286" t="s">
        <v>31</v>
      </c>
      <c r="V35" s="387"/>
      <c r="W35" s="387"/>
      <c r="X35" s="1015">
        <f>SUM(X36:X38)</f>
        <v>64.068539041490453</v>
      </c>
      <c r="Y35" s="1016">
        <f t="shared" ref="Y35:AK35" si="11">SUM(Y36:Y38)</f>
        <v>48.988208096463538</v>
      </c>
      <c r="Z35" s="1016">
        <f t="shared" si="11"/>
        <v>56.881281336359926</v>
      </c>
      <c r="AA35" s="1016">
        <f t="shared" si="11"/>
        <v>54.040975494454138</v>
      </c>
      <c r="AB35" s="1016">
        <f t="shared" si="11"/>
        <v>67.158143533005301</v>
      </c>
      <c r="AC35" s="1016">
        <f t="shared" si="11"/>
        <v>82.799801404453433</v>
      </c>
      <c r="AD35" s="1016">
        <f t="shared" si="11"/>
        <v>71.538814465739051</v>
      </c>
      <c r="AE35" s="1016">
        <f t="shared" si="11"/>
        <v>72.447657619314015</v>
      </c>
      <c r="AF35" s="1016">
        <f t="shared" si="11"/>
        <v>66.801881172324542</v>
      </c>
      <c r="AG35" s="1016">
        <f t="shared" si="11"/>
        <v>54.03423265453889</v>
      </c>
      <c r="AH35" s="1016">
        <f t="shared" si="11"/>
        <v>62.522965189379086</v>
      </c>
      <c r="AI35" s="1016">
        <f t="shared" si="11"/>
        <v>62.06507899664819</v>
      </c>
      <c r="AJ35" s="1016">
        <f t="shared" si="11"/>
        <v>51.759718006046107</v>
      </c>
      <c r="AK35" s="1017">
        <f t="shared" si="11"/>
        <v>49.068779258907284</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75.935100657438625</v>
      </c>
      <c r="P36" s="501">
        <f t="shared" si="9"/>
        <v>0.19864575328946127</v>
      </c>
      <c r="Q36" s="371"/>
      <c r="R36" s="15"/>
      <c r="S36" s="401" t="s">
        <v>98</v>
      </c>
      <c r="T36" s="378"/>
      <c r="U36" s="389"/>
      <c r="V36" s="379" t="s">
        <v>98</v>
      </c>
      <c r="W36" s="402"/>
      <c r="X36" s="1018">
        <f>VLOOKUP(年度マスタ!$K$4&amp;"_"&amp;X$33,データシート1!$A:$BS,MATCH("aa_"&amp;$S36,データシート1!$A$1:$BS$1,0),0)</f>
        <v>53.043538674218674</v>
      </c>
      <c r="Y36" s="1019">
        <f>VLOOKUP(年度マスタ!$K$4&amp;"_"&amp;Y$33,データシート1!$A:$BS,MATCH("aa_"&amp;$S36,データシート1!$A$1:$BS$1,0),0)</f>
        <v>40.625840597824642</v>
      </c>
      <c r="Z36" s="1019">
        <f>VLOOKUP(年度マスタ!$K$4&amp;"_"&amp;Z$33,データシート1!$A:$BS,MATCH("aa_"&amp;$S36,データシート1!$A$1:$BS$1,0),0)</f>
        <v>48.428087111669988</v>
      </c>
      <c r="AA36" s="1019">
        <f>VLOOKUP(年度マスタ!$K$4&amp;"_"&amp;AA$33,データシート1!$A:$BS,MATCH("aa_"&amp;$S36,データシート1!$A$1:$BS$1,0),0)</f>
        <v>44.580914449787151</v>
      </c>
      <c r="AB36" s="1019">
        <f>VLOOKUP(年度マスタ!$K$4&amp;"_"&amp;AB$33,データシート1!$A:$BS,MATCH("aa_"&amp;$S36,データシート1!$A$1:$BS$1,0),0)</f>
        <v>58.018466999724019</v>
      </c>
      <c r="AC36" s="1019">
        <f>VLOOKUP(年度マスタ!$K$4&amp;"_"&amp;AC$33,データシート1!$A:$BS,MATCH("aa_"&amp;$S36,データシート1!$A$1:$BS$1,0),0)</f>
        <v>74.311949061093571</v>
      </c>
      <c r="AD36" s="1019">
        <f>VLOOKUP(年度マスタ!$K$4&amp;"_"&amp;AD$33,データシート1!$A:$BS,MATCH("aa_"&amp;$S36,データシート1!$A$1:$BS$1,0),0)</f>
        <v>62.560592337978967</v>
      </c>
      <c r="AE36" s="1019">
        <f>VLOOKUP(年度マスタ!$K$4&amp;"_"&amp;AE$33,データシート1!$A:$BS,MATCH("aa_"&amp;$S36,データシート1!$A$1:$BS$1,0),0)</f>
        <v>63.845166498776372</v>
      </c>
      <c r="AF36" s="1019">
        <f>VLOOKUP(年度マスタ!$K$4&amp;"_"&amp;AF$33,データシート1!$A:$BS,MATCH("aa_"&amp;$S36,データシート1!$A$1:$BS$1,0),0)</f>
        <v>57.15977553101272</v>
      </c>
      <c r="AG36" s="1019">
        <f>VLOOKUP(年度マスタ!$K$4&amp;"_"&amp;AG$33,データシート1!$A:$BS,MATCH("aa_"&amp;$S36,データシート1!$A$1:$BS$1,0),0)</f>
        <v>44.654430848329298</v>
      </c>
      <c r="AH36" s="1019">
        <f>VLOOKUP(年度マスタ!$K$4&amp;"_"&amp;AH$33,データシート1!$A:$BS,MATCH("aa_"&amp;$S36,データシート1!$A$1:$BS$1,0),0)</f>
        <v>53.825335787022659</v>
      </c>
      <c r="AI36" s="1019">
        <f>VLOOKUP(年度マスタ!$K$4&amp;"_"&amp;AI$33,データシート1!$A:$BS,MATCH("aa_"&amp;$S36,データシート1!$A$1:$BS$1,0),0)</f>
        <v>53.87243219816731</v>
      </c>
      <c r="AJ36" s="1019">
        <f>VLOOKUP(年度マスタ!$K$4&amp;"_"&amp;AJ$33,データシート1!$A:$BS,MATCH("aa_"&amp;$S36,データシート1!$A$1:$BS$1,0),0)</f>
        <v>43.375788711207058</v>
      </c>
      <c r="AK36" s="1020">
        <f>VLOOKUP(年度マスタ!$K$4&amp;"_"&amp;AK$33,データシート1!$A:$BS,MATCH("aa_"&amp;$S36,データシート1!$A$1:$BS$1,0),0)</f>
        <v>40.675204307025993</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104.28498882238924</v>
      </c>
      <c r="P37" s="501">
        <f t="shared" si="9"/>
        <v>0.27280888524610436</v>
      </c>
      <c r="Q37" s="371"/>
      <c r="R37" s="15"/>
      <c r="S37" s="401" t="s">
        <v>100</v>
      </c>
      <c r="T37" s="378"/>
      <c r="U37" s="389"/>
      <c r="V37" s="379" t="s">
        <v>107</v>
      </c>
      <c r="W37" s="402"/>
      <c r="X37" s="1018">
        <f>VLOOKUP(年度マスタ!$K$4&amp;"_"&amp;X$33,データシート1!$A:$BS,MATCH("aa_"&amp;$S37,データシート1!$A$1:$BS$1,0),0)</f>
        <v>5.4345851757719466</v>
      </c>
      <c r="Y37" s="1019">
        <f>VLOOKUP(年度マスタ!$K$4&amp;"_"&amp;Y$33,データシート1!$A:$BS,MATCH("aa_"&amp;$S37,データシート1!$A$1:$BS$1,0),0)</f>
        <v>5.3660465831964688</v>
      </c>
      <c r="Z37" s="1019">
        <f>VLOOKUP(年度マスタ!$K$4&amp;"_"&amp;Z$33,データシート1!$A:$BS,MATCH("aa_"&amp;$S37,データシート1!$A$1:$BS$1,0),0)</f>
        <v>5.630794582436665</v>
      </c>
      <c r="AA37" s="1019">
        <f>VLOOKUP(年度マスタ!$K$4&amp;"_"&amp;AA$33,データシート1!$A:$BS,MATCH("aa_"&amp;$S37,データシート1!$A$1:$BS$1,0),0)</f>
        <v>6.5011518912842199</v>
      </c>
      <c r="AB37" s="1019">
        <f>VLOOKUP(年度マスタ!$K$4&amp;"_"&amp;AB$33,データシート1!$A:$BS,MATCH("aa_"&amp;$S37,データシート1!$A$1:$BS$1,0),0)</f>
        <v>6.2241360304901061</v>
      </c>
      <c r="AC37" s="1019">
        <f>VLOOKUP(年度マスタ!$K$4&amp;"_"&amp;AC$33,データシート1!$A:$BS,MATCH("aa_"&amp;$S37,データシート1!$A$1:$BS$1,0),0)</f>
        <v>6.0946877646379436</v>
      </c>
      <c r="AD37" s="1019">
        <f>VLOOKUP(年度マスタ!$K$4&amp;"_"&amp;AD$33,データシート1!$A:$BS,MATCH("aa_"&amp;$S37,データシート1!$A$1:$BS$1,0),0)</f>
        <v>5.6004791361125976</v>
      </c>
      <c r="AE37" s="1019">
        <f>VLOOKUP(年度マスタ!$K$4&amp;"_"&amp;AE$33,データシート1!$A:$BS,MATCH("aa_"&amp;$S37,データシート1!$A$1:$BS$1,0),0)</f>
        <v>5.194550525941759</v>
      </c>
      <c r="AF37" s="1019">
        <f>VLOOKUP(年度マスタ!$K$4&amp;"_"&amp;AF$33,データシート1!$A:$BS,MATCH("aa_"&amp;$S37,データシート1!$A$1:$BS$1,0),0)</f>
        <v>5.6816835923853315</v>
      </c>
      <c r="AG37" s="1019">
        <f>VLOOKUP(年度マスタ!$K$4&amp;"_"&amp;AG$33,データシート1!$A:$BS,MATCH("aa_"&amp;$S37,データシート1!$A$1:$BS$1,0),0)</f>
        <v>5.6876612874186616</v>
      </c>
      <c r="AH37" s="1019">
        <f>VLOOKUP(年度マスタ!$K$4&amp;"_"&amp;AH$33,データシート1!$A:$BS,MATCH("aa_"&amp;$S37,データシート1!$A$1:$BS$1,0),0)</f>
        <v>5.4304216464891244</v>
      </c>
      <c r="AI37" s="1019">
        <f>VLOOKUP(年度マスタ!$K$4&amp;"_"&amp;AI$33,データシート1!$A:$BS,MATCH("aa_"&amp;$S37,データシート1!$A$1:$BS$1,0),0)</f>
        <v>4.8992549421975724</v>
      </c>
      <c r="AJ37" s="1019">
        <f>VLOOKUP(年度マスタ!$K$4&amp;"_"&amp;AJ$33,データシート1!$A:$BS,MATCH("aa_"&amp;$S37,データシート1!$A$1:$BS$1,0),0)</f>
        <v>5.6646526782181894</v>
      </c>
      <c r="AK37" s="1020">
        <f>VLOOKUP(年度マスタ!$K$4&amp;"_"&amp;AK$33,データシート1!$A:$BS,MATCH("aa_"&amp;$S37,データシート1!$A$1:$BS$1,0),0)</f>
        <v>5.9264874499449158</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100.31870357834958</v>
      </c>
      <c r="P38" s="502">
        <f t="shared" si="9"/>
        <v>0.26243310759859095</v>
      </c>
      <c r="Q38" s="371"/>
      <c r="R38" s="15"/>
      <c r="S38" s="401" t="s">
        <v>101</v>
      </c>
      <c r="T38" s="378"/>
      <c r="U38" s="391"/>
      <c r="V38" s="404" t="s">
        <v>110</v>
      </c>
      <c r="W38" s="404"/>
      <c r="X38" s="1018">
        <f>VLOOKUP(年度マスタ!$K$4&amp;"_"&amp;X$33,データシート1!$A:$BS,MATCH("aa_"&amp;$S38,データシート1!$A$1:$BS$1,0),0)</f>
        <v>5.5904151914998232</v>
      </c>
      <c r="Y38" s="1019">
        <f>VLOOKUP(年度マスタ!$K$4&amp;"_"&amp;Y$33,データシート1!$A:$BS,MATCH("aa_"&amp;$S38,データシート1!$A$1:$BS$1,0),0)</f>
        <v>2.9963209154424271</v>
      </c>
      <c r="Z38" s="1019">
        <f>VLOOKUP(年度マスタ!$K$4&amp;"_"&amp;Z$33,データシート1!$A:$BS,MATCH("aa_"&amp;$S38,データシート1!$A$1:$BS$1,0),0)</f>
        <v>2.8223996422532709</v>
      </c>
      <c r="AA38" s="1019">
        <f>VLOOKUP(年度マスタ!$K$4&amp;"_"&amp;AA$33,データシート1!$A:$BS,MATCH("aa_"&amp;$S38,データシート1!$A$1:$BS$1,0),0)</f>
        <v>2.9589091533827725</v>
      </c>
      <c r="AB38" s="1019">
        <f>VLOOKUP(年度マスタ!$K$4&amp;"_"&amp;AB$33,データシート1!$A:$BS,MATCH("aa_"&amp;$S38,データシート1!$A$1:$BS$1,0),0)</f>
        <v>2.9155405027911785</v>
      </c>
      <c r="AC38" s="1019">
        <f>VLOOKUP(年度マスタ!$K$4&amp;"_"&amp;AC$33,データシート1!$A:$BS,MATCH("aa_"&amp;$S38,データシート1!$A$1:$BS$1,0),0)</f>
        <v>2.3931645787219225</v>
      </c>
      <c r="AD38" s="1019">
        <f>VLOOKUP(年度マスタ!$K$4&amp;"_"&amp;AD$33,データシート1!$A:$BS,MATCH("aa_"&amp;$S38,データシート1!$A$1:$BS$1,0),0)</f>
        <v>3.3777429916474873</v>
      </c>
      <c r="AE38" s="1019">
        <f>VLOOKUP(年度マスタ!$K$4&amp;"_"&amp;AE$33,データシート1!$A:$BS,MATCH("aa_"&amp;$S38,データシート1!$A$1:$BS$1,0),0)</f>
        <v>3.4079405945958863</v>
      </c>
      <c r="AF38" s="1019">
        <f>VLOOKUP(年度マスタ!$K$4&amp;"_"&amp;AF$33,データシート1!$A:$BS,MATCH("aa_"&amp;$S38,データシート1!$A$1:$BS$1,0),0)</f>
        <v>3.9604220489264841</v>
      </c>
      <c r="AG38" s="1019">
        <f>VLOOKUP(年度マスタ!$K$4&amp;"_"&amp;AG$33,データシート1!$A:$BS,MATCH("aa_"&amp;$S38,データシート1!$A$1:$BS$1,0),0)</f>
        <v>3.6921405187909291</v>
      </c>
      <c r="AH38" s="1019">
        <f>VLOOKUP(年度マスタ!$K$4&amp;"_"&amp;AH$33,データシート1!$A:$BS,MATCH("aa_"&amp;$S38,データシート1!$A$1:$BS$1,0),0)</f>
        <v>3.2672077558673043</v>
      </c>
      <c r="AI38" s="1019">
        <f>VLOOKUP(年度マスタ!$K$4&amp;"_"&amp;AI$33,データシート1!$A:$BS,MATCH("aa_"&amp;$S38,データシート1!$A$1:$BS$1,0),0)</f>
        <v>3.2933918562833062</v>
      </c>
      <c r="AJ38" s="1019">
        <f>VLOOKUP(年度マスタ!$K$4&amp;"_"&amp;AJ$33,データシート1!$A:$BS,MATCH("aa_"&amp;$S38,データシート1!$A$1:$BS$1,0),0)</f>
        <v>2.7192766166208577</v>
      </c>
      <c r="AK38" s="1020">
        <f>VLOOKUP(年度マスタ!$K$4&amp;"_"&amp;AK$33,データシート1!$A:$BS,MATCH("aa_"&amp;$S38,データシート1!$A$1:$BS$1,0),0)</f>
        <v>2.4670875019363767</v>
      </c>
      <c r="AL38" s="373"/>
      <c r="AW38" s="19" t="str">
        <f>年度マスタ!H4</f>
        <v>19</v>
      </c>
      <c r="AX38" s="19" t="s">
        <v>111</v>
      </c>
      <c r="AY38" s="19">
        <f>VLOOKUP($AW38&amp;"_"&amp;$AY$34,データシート1!$A:$BS,MATCH($AY$31&amp;"_"&amp;AY$36,データシート1!$A$1:$BS$1,0),0)</f>
        <v>1018.3745804392626</v>
      </c>
      <c r="AZ38" s="19">
        <f>VLOOKUP($AW38&amp;"_"&amp;$AY$34,データシート1!$A:$BS,MATCH($AY$31&amp;"_"&amp;AZ$36,データシート1!$A$1:$BS$1,0),0)</f>
        <v>69.896701701713297</v>
      </c>
      <c r="BA38" s="19">
        <f>VLOOKUP($AW38&amp;"_"&amp;$AY$34,データシート1!$A:$BS,MATCH($AY$31&amp;"_"&amp;BA$36,データシート1!$A$1:$BS$1,0),0)</f>
        <v>86.416592776160314</v>
      </c>
      <c r="BB38" s="19">
        <f>VLOOKUP($AW38&amp;"_"&amp;$AY$34,データシート1!$A:$BS,MATCH($AY$31&amp;"_"&amp;BB$36,データシート1!$A$1:$BS$1,0),0)</f>
        <v>1221.9470136099164</v>
      </c>
      <c r="BC38" s="19">
        <f>VLOOKUP($AW38&amp;"_"&amp;$AY$34,データシート1!$A:$BS,MATCH($AY$31&amp;"_"&amp;BC$36,データシート1!$A$1:$BS$1,0),0)</f>
        <v>987.28851189362888</v>
      </c>
      <c r="BD38" s="19">
        <f>VLOOKUP($AW38&amp;"_"&amp;$AY$34,データシート1!$A:$BS,MATCH($AY$31&amp;"_"&amp;BD$36,データシート1!$A$1:$BS$1,0),0)</f>
        <v>786.13508714055195</v>
      </c>
      <c r="BE38" s="19">
        <f>VLOOKUP($AW38&amp;"_"&amp;$AY$34,データシート1!$A:$BS,MATCH($AY$31&amp;"_"&amp;BE$36,データシート1!$A$1:$BS$1,0),0)</f>
        <v>773.13597302623566</v>
      </c>
      <c r="BF38" s="19">
        <f>VLOOKUP($AW38&amp;"_"&amp;$AY$34,データシート1!$A:$BS,MATCH($AY$31&amp;"_"&amp;BF$36,データシート1!$A$1:$BS$1,0),0)</f>
        <v>48.711642029179188</v>
      </c>
      <c r="BG38" s="19">
        <f>VLOOKUP($AW38&amp;"_"&amp;$AY$34,データシート1!$A:$BS,MATCH($AY$31&amp;"_"&amp;BG$36,データシート1!$A$1:$BS$1,0),0)</f>
        <v>0</v>
      </c>
      <c r="BH38" s="19">
        <f>VLOOKUP($AW38&amp;"_"&amp;$AY$34,データシート1!$A:$BS,MATCH($AY$31&amp;"_"&amp;BH$36,データシート1!$A$1:$BS$1,0),0)</f>
        <v>110.29263832651002</v>
      </c>
    </row>
    <row r="39" spans="2:64" ht="17.100000000000001" customHeight="1" thickBot="1">
      <c r="B39" s="366"/>
      <c r="C39" s="367"/>
      <c r="D39" s="369"/>
      <c r="E39" s="993"/>
      <c r="F39" s="369"/>
      <c r="G39" s="368"/>
      <c r="H39" s="368"/>
      <c r="I39" s="369"/>
      <c r="J39" s="370"/>
      <c r="K39" s="378"/>
      <c r="L39" s="389"/>
      <c r="M39" s="389"/>
      <c r="N39" s="390" t="s">
        <v>1298</v>
      </c>
      <c r="O39" s="1026">
        <f>AC43</f>
        <v>60.63053906008723</v>
      </c>
      <c r="P39" s="502">
        <f t="shared" si="9"/>
        <v>0.15860911488443913</v>
      </c>
      <c r="Q39" s="371"/>
      <c r="R39" s="15"/>
      <c r="S39" s="401" t="s">
        <v>102</v>
      </c>
      <c r="T39" s="378"/>
      <c r="U39" s="386" t="s">
        <v>112</v>
      </c>
      <c r="V39" s="387"/>
      <c r="W39" s="387"/>
      <c r="X39" s="1015">
        <f>VLOOKUP(年度マスタ!$K$4&amp;"_"&amp;X$33,データシート1!$A:$BS,MATCH("aa_"&amp;$S39,データシート1!$A$1:$BS$1,0),0)</f>
        <v>85.335725152143269</v>
      </c>
      <c r="Y39" s="1016">
        <f>VLOOKUP(年度マスタ!$K$4&amp;"_"&amp;Y$33,データシート1!$A:$BS,MATCH("aa_"&amp;$S39,データシート1!$A$1:$BS$1,0),0)</f>
        <v>85.411641139383633</v>
      </c>
      <c r="Z39" s="1016">
        <f>VLOOKUP(年度マスタ!$K$4&amp;"_"&amp;Z$33,データシート1!$A:$BS,MATCH("aa_"&amp;$S39,データシート1!$A$1:$BS$1,0),0)</f>
        <v>88.442372034399995</v>
      </c>
      <c r="AA39" s="1016">
        <f>VLOOKUP(年度マスタ!$K$4&amp;"_"&amp;AA$33,データシート1!$A:$BS,MATCH("aa_"&amp;$S39,データシート1!$A$1:$BS$1,0),0)</f>
        <v>100.6596539480589</v>
      </c>
      <c r="AB39" s="1016">
        <f>VLOOKUP(年度マスタ!$K$4&amp;"_"&amp;AB$33,データシート1!$A:$BS,MATCH("aa_"&amp;$S39,データシート1!$A$1:$BS$1,0),0)</f>
        <v>99.044364729724066</v>
      </c>
      <c r="AC39" s="1016">
        <f>VLOOKUP(年度マスタ!$K$4&amp;"_"&amp;AC$33,データシート1!$A:$BS,MATCH("aa_"&amp;$S39,データシート1!$A$1:$BS$1,0),0)</f>
        <v>102.41549866424376</v>
      </c>
      <c r="AD39" s="1016">
        <f>VLOOKUP(年度マスタ!$K$4&amp;"_"&amp;AD$33,データシート1!$A:$BS,MATCH("aa_"&amp;$S39,データシート1!$A$1:$BS$1,0),0)</f>
        <v>97.583375644495462</v>
      </c>
      <c r="AE39" s="1016">
        <f>VLOOKUP(年度マスタ!$K$4&amp;"_"&amp;AE$33,データシート1!$A:$BS,MATCH("aa_"&amp;$S39,データシート1!$A$1:$BS$1,0),0)</f>
        <v>87.725029563911917</v>
      </c>
      <c r="AF39" s="1016">
        <f>VLOOKUP(年度マスタ!$K$4&amp;"_"&amp;AF$33,データシート1!$A:$BS,MATCH("aa_"&amp;$S39,データシート1!$A$1:$BS$1,0),0)</f>
        <v>74.504248139683511</v>
      </c>
      <c r="AG39" s="1016">
        <f>VLOOKUP(年度マスタ!$K$4&amp;"_"&amp;AG$33,データシート1!$A:$BS,MATCH("aa_"&amp;$S39,データシート1!$A$1:$BS$1,0),0)</f>
        <v>75.302111274574116</v>
      </c>
      <c r="AH39" s="1016">
        <f>VLOOKUP(年度マスタ!$K$4&amp;"_"&amp;AH$33,データシート1!$A:$BS,MATCH("aa_"&amp;$S39,データシート1!$A$1:$BS$1,0),0)</f>
        <v>69.993425826485904</v>
      </c>
      <c r="AI39" s="1016">
        <f>VLOOKUP(年度マスタ!$K$4&amp;"_"&amp;AI$33,データシート1!$A:$BS,MATCH("aa_"&amp;$S39,データシート1!$A$1:$BS$1,0),0)</f>
        <v>68.03104406883449</v>
      </c>
      <c r="AJ39" s="1016">
        <f>VLOOKUP(年度マスタ!$K$4&amp;"_"&amp;AJ$33,データシート1!$A:$BS,MATCH("aa_"&amp;$S39,データシート1!$A$1:$BS$1,0),0)</f>
        <v>69.792581900054586</v>
      </c>
      <c r="AK39" s="1017">
        <f>VLOOKUP(年度マスタ!$K$4&amp;"_"&amp;AK$33,データシート1!$A:$BS,MATCH("aa_"&amp;$S39,データシート1!$A$1:$BS$1,0),0)</f>
        <v>77.787552826162596</v>
      </c>
      <c r="AL39" s="373"/>
      <c r="AW39" s="19" t="str">
        <f>年度マスタ!K4</f>
        <v>19202</v>
      </c>
      <c r="AX39" s="19" t="s">
        <v>113</v>
      </c>
      <c r="AY39" s="19">
        <f>VLOOKUP($AW39&amp;"_"&amp;$AY$34,データシート1!$A:$BS,MATCH($AY$31&amp;"_"&amp;AY$36,データシート1!$A$1:$BS$1,0),0)</f>
        <v>40.675204307025993</v>
      </c>
      <c r="AZ39" s="19">
        <f>VLOOKUP($AW39&amp;"_"&amp;$AY$34,データシート1!$A:$BS,MATCH($AY$31&amp;"_"&amp;AZ$36,データシート1!$A$1:$BS$1,0),0)</f>
        <v>5.9264874499449158</v>
      </c>
      <c r="BA39" s="19">
        <f>VLOOKUP($AW39&amp;"_"&amp;$AY$34,データシート1!$A:$BS,MATCH($AY$31&amp;"_"&amp;BA$36,データシート1!$A$1:$BS$1,0),0)</f>
        <v>2.4670875019363767</v>
      </c>
      <c r="BB39" s="19">
        <f>VLOOKUP($AW39&amp;"_"&amp;$AY$34,データシート1!$A:$BS,MATCH($AY$31&amp;"_"&amp;BB$36,データシート1!$A$1:$BS$1,0),0)</f>
        <v>77.787552826162596</v>
      </c>
      <c r="BC39" s="19">
        <f>VLOOKUP($AW39&amp;"_"&amp;$AY$34,データシート1!$A:$BS,MATCH($AY$31&amp;"_"&amp;BC$36,データシート1!$A$1:$BS$1,0),0)</f>
        <v>54.170149666160491</v>
      </c>
      <c r="BD39" s="19">
        <f>VLOOKUP($AW39&amp;"_"&amp;$AY$34,データシート1!$A:$BS,MATCH($AY$31&amp;"_"&amp;BD$36,データシート1!$A$1:$BS$1,0),0)</f>
        <v>46.434632118853337</v>
      </c>
      <c r="BE39" s="19">
        <f>VLOOKUP($AW39&amp;"_"&amp;$AY$34,データシート1!$A:$BS,MATCH($AY$31&amp;"_"&amp;BE$36,データシート1!$A$1:$BS$1,0),0)</f>
        <v>36.31233708321534</v>
      </c>
      <c r="BF39" s="19">
        <f>VLOOKUP($AW39&amp;"_"&amp;$AY$34,データシート1!$A:$BS,MATCH($AY$31&amp;"_"&amp;BF$36,データシート1!$A$1:$BS$1,0),0)</f>
        <v>2.8489215731694286</v>
      </c>
      <c r="BG39" s="19">
        <f>VLOOKUP($AW39&amp;"_"&amp;$AY$34,データシート1!$A:$BS,MATCH($AY$31&amp;"_"&amp;BG$36,データシート1!$A$1:$BS$1,0),0)</f>
        <v>0</v>
      </c>
      <c r="BH39" s="19">
        <f>VLOOKUP($AW39&amp;"_"&amp;$AY$34,データシート1!$A:$BS,MATCH($AY$31&amp;"_"&amp;BH$36,データシート1!$A$1:$BS$1,0),0)</f>
        <v>15.72146708208</v>
      </c>
    </row>
    <row r="40" spans="2:64" ht="17.100000000000001" customHeight="1" thickBot="1">
      <c r="B40" s="366"/>
      <c r="C40" s="367"/>
      <c r="D40" s="369"/>
      <c r="E40" s="369"/>
      <c r="F40" s="369"/>
      <c r="G40" s="368"/>
      <c r="H40" s="368"/>
      <c r="I40" s="369"/>
      <c r="J40" s="370"/>
      <c r="K40" s="378"/>
      <c r="L40" s="389"/>
      <c r="M40" s="391"/>
      <c r="N40" s="382" t="s">
        <v>47</v>
      </c>
      <c r="O40" s="1026">
        <f>AC44</f>
        <v>39.688164518262361</v>
      </c>
      <c r="P40" s="502">
        <f t="shared" si="9"/>
        <v>0.10382399271415185</v>
      </c>
      <c r="Q40" s="371"/>
      <c r="R40" s="15"/>
      <c r="S40" s="401" t="s">
        <v>78</v>
      </c>
      <c r="T40" s="378"/>
      <c r="U40" s="386" t="s">
        <v>78</v>
      </c>
      <c r="V40" s="387"/>
      <c r="W40" s="387"/>
      <c r="X40" s="1015">
        <f>VLOOKUP(年度マスタ!$K$4&amp;"_"&amp;X$33,データシート1!$A:$BS,MATCH("aa_"&amp;$S40,データシート1!$A$1:$BS$1,0),0)</f>
        <v>68.709731477000389</v>
      </c>
      <c r="Y40" s="1016">
        <f>VLOOKUP(年度マスタ!$K$4&amp;"_"&amp;Y$33,データシート1!$A:$BS,MATCH("aa_"&amp;$S40,データシート1!$A$1:$BS$1,0),0)</f>
        <v>62.065304880019326</v>
      </c>
      <c r="Z40" s="1016">
        <f>VLOOKUP(年度マスタ!$K$4&amp;"_"&amp;Z$33,データシート1!$A:$BS,MATCH("aa_"&amp;$S40,データシート1!$A$1:$BS$1,0),0)</f>
        <v>60.665220965936527</v>
      </c>
      <c r="AA40" s="1016">
        <f>VLOOKUP(年度マスタ!$K$4&amp;"_"&amp;AA$33,データシート1!$A:$BS,MATCH("aa_"&amp;$S40,データシート1!$A$1:$BS$1,0),0)</f>
        <v>70.528586609965231</v>
      </c>
      <c r="AB40" s="1016">
        <f>VLOOKUP(年度マスタ!$K$4&amp;"_"&amp;AB$33,データシート1!$A:$BS,MATCH("aa_"&amp;$S40,データシート1!$A$1:$BS$1,0),0)</f>
        <v>82.563387549230598</v>
      </c>
      <c r="AC40" s="1016">
        <f>VLOOKUP(年度マスタ!$K$4&amp;"_"&amp;AC$33,データシート1!$A:$BS,MATCH("aa_"&amp;$S40,データシート1!$A$1:$BS$1,0),0)</f>
        <v>75.935100657438625</v>
      </c>
      <c r="AD40" s="1016">
        <f>VLOOKUP(年度マスタ!$K$4&amp;"_"&amp;AD$33,データシート1!$A:$BS,MATCH("aa_"&amp;$S40,データシート1!$A$1:$BS$1,0),0)</f>
        <v>64.910313564507646</v>
      </c>
      <c r="AE40" s="1016">
        <f>VLOOKUP(年度マスタ!$K$4&amp;"_"&amp;AE$33,データシート1!$A:$BS,MATCH("aa_"&amp;$S40,データシート1!$A$1:$BS$1,0),0)</f>
        <v>68.68623519628305</v>
      </c>
      <c r="AF40" s="1016">
        <f>VLOOKUP(年度マスタ!$K$4&amp;"_"&amp;AF$33,データシート1!$A:$BS,MATCH("aa_"&amp;$S40,データシート1!$A$1:$BS$1,0),0)</f>
        <v>64.495596968292276</v>
      </c>
      <c r="AG40" s="1016">
        <f>VLOOKUP(年度マスタ!$K$4&amp;"_"&amp;AG$33,データシート1!$A:$BS,MATCH("aa_"&amp;$S40,データシート1!$A$1:$BS$1,0),0)</f>
        <v>70.433680403151854</v>
      </c>
      <c r="AH40" s="1016">
        <f>VLOOKUP(年度マスタ!$K$4&amp;"_"&amp;AH$33,データシート1!$A:$BS,MATCH("aa_"&amp;$S40,データシート1!$A$1:$BS$1,0),0)</f>
        <v>65.445969557149624</v>
      </c>
      <c r="AI40" s="1016">
        <f>VLOOKUP(年度マスタ!$K$4&amp;"_"&amp;AI$33,データシート1!$A:$BS,MATCH("aa_"&amp;$S40,データシート1!$A$1:$BS$1,0),0)</f>
        <v>57.151739179801879</v>
      </c>
      <c r="AJ40" s="1016">
        <f>VLOOKUP(年度マスタ!$K$4&amp;"_"&amp;AJ$33,データシート1!$A:$BS,MATCH("aa_"&amp;$S40,データシート1!$A$1:$BS$1,0),0)</f>
        <v>56.775362729913915</v>
      </c>
      <c r="AK40" s="1017">
        <f>VLOOKUP(年度マスタ!$K$4&amp;"_"&amp;AK$33,データシート1!$A:$BS,MATCH("aa_"&amp;$S40,データシート1!$A$1:$BS$1,0),0)</f>
        <v>54.170149666160491</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3.966285244039657</v>
      </c>
      <c r="P41" s="502">
        <f t="shared" si="9"/>
        <v>1.0375777647513408E-2</v>
      </c>
      <c r="Q41" s="371"/>
      <c r="R41" s="15"/>
      <c r="S41" s="401" t="s">
        <v>1276</v>
      </c>
      <c r="T41" s="378"/>
      <c r="U41" s="286" t="s">
        <v>44</v>
      </c>
      <c r="V41" s="387"/>
      <c r="W41" s="387"/>
      <c r="X41" s="1015">
        <f>X42+X45+X46</f>
        <v>108.93209751564568</v>
      </c>
      <c r="Y41" s="1016">
        <f t="shared" ref="Y41:AH41" si="12">Y42+Y45+Y46</f>
        <v>107.46922968793039</v>
      </c>
      <c r="Z41" s="1016">
        <f t="shared" si="12"/>
        <v>107.99345732217972</v>
      </c>
      <c r="AA41" s="1016">
        <f t="shared" si="12"/>
        <v>106.03774201684003</v>
      </c>
      <c r="AB41" s="1016">
        <f t="shared" si="12"/>
        <v>106.24502968963824</v>
      </c>
      <c r="AC41" s="1016">
        <f t="shared" si="12"/>
        <v>104.28498882238924</v>
      </c>
      <c r="AD41" s="1016">
        <f t="shared" si="12"/>
        <v>101.63304944327375</v>
      </c>
      <c r="AE41" s="1016">
        <f t="shared" si="12"/>
        <v>100.95978066841231</v>
      </c>
      <c r="AF41" s="1016">
        <f t="shared" si="12"/>
        <v>100.08877438562506</v>
      </c>
      <c r="AG41" s="1016">
        <f t="shared" si="12"/>
        <v>99.010319246187962</v>
      </c>
      <c r="AH41" s="1016">
        <f t="shared" si="12"/>
        <v>97.744445400772307</v>
      </c>
      <c r="AI41" s="1016">
        <f>AI42+AI45+AI46</f>
        <v>94.458249393522408</v>
      </c>
      <c r="AJ41" s="1016">
        <f>AJ42+AJ45+AJ46</f>
        <v>86.004410027080866</v>
      </c>
      <c r="AK41" s="1017">
        <f>AK42+AK45+AK46</f>
        <v>85.595890775238104</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105.7108334458032</v>
      </c>
      <c r="Y42" s="1019">
        <f t="shared" ref="Y42:AK42" si="13">SUM(Y43:Y44)</f>
        <v>104.42687890124336</v>
      </c>
      <c r="Z42" s="1019">
        <f t="shared" si="13"/>
        <v>104.8408450490588</v>
      </c>
      <c r="AA42" s="1019">
        <f t="shared" si="13"/>
        <v>102.43064676452161</v>
      </c>
      <c r="AB42" s="1019">
        <f t="shared" si="13"/>
        <v>102.31861094935311</v>
      </c>
      <c r="AC42" s="1019">
        <f t="shared" si="13"/>
        <v>100.31870357834958</v>
      </c>
      <c r="AD42" s="1019">
        <f t="shared" si="13"/>
        <v>97.855929814273679</v>
      </c>
      <c r="AE42" s="1019">
        <f t="shared" si="13"/>
        <v>97.294500646423728</v>
      </c>
      <c r="AF42" s="1019">
        <f t="shared" si="13"/>
        <v>96.553923919778597</v>
      </c>
      <c r="AG42" s="1019">
        <f t="shared" si="13"/>
        <v>95.62274316777939</v>
      </c>
      <c r="AH42" s="1019">
        <f t="shared" si="13"/>
        <v>94.629339801948504</v>
      </c>
      <c r="AI42" s="1019">
        <f t="shared" si="13"/>
        <v>91.460436379170346</v>
      </c>
      <c r="AJ42" s="1019">
        <f t="shared" si="13"/>
        <v>83.163387556272809</v>
      </c>
      <c r="AK42" s="1020">
        <f t="shared" si="13"/>
        <v>82.746969202068669</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16.8285118941</v>
      </c>
      <c r="P43" s="679">
        <f t="shared" si="9"/>
        <v>4.4023282948222185E-2</v>
      </c>
      <c r="Q43" s="371"/>
      <c r="R43" s="15"/>
      <c r="S43" s="401" t="s">
        <v>46</v>
      </c>
      <c r="T43" s="405"/>
      <c r="U43" s="389"/>
      <c r="V43" s="406"/>
      <c r="W43" s="390" t="s">
        <v>46</v>
      </c>
      <c r="X43" s="1018">
        <f>VLOOKUP(年度マスタ!$K$4&amp;"_"&amp;X$33,データシート1!$A:$BS,MATCH("aa_"&amp;$S43,データシート1!$A$1:$BS$1,0),0)</f>
        <v>61.69194954492864</v>
      </c>
      <c r="Y43" s="1019">
        <f>VLOOKUP(年度マスタ!$K$4&amp;"_"&amp;Y$33,データシート1!$A:$BS,MATCH("aa_"&amp;$S43,データシート1!$A$1:$BS$1,0),0)</f>
        <v>62.582535071535659</v>
      </c>
      <c r="Z43" s="1019">
        <f>VLOOKUP(年度マスタ!$K$4&amp;"_"&amp;Z$33,データシート1!$A:$BS,MATCH("aa_"&amp;$S43,データシート1!$A$1:$BS$1,0),0)</f>
        <v>62.826669101877258</v>
      </c>
      <c r="AA43" s="1019">
        <f>VLOOKUP(年度マスタ!$K$4&amp;"_"&amp;AA$33,データシート1!$A:$BS,MATCH("aa_"&amp;$S43,データシート1!$A$1:$BS$1,0),0)</f>
        <v>62.392677265709438</v>
      </c>
      <c r="AB43" s="1019">
        <f>VLOOKUP(年度マスタ!$K$4&amp;"_"&amp;AB$33,データシート1!$A:$BS,MATCH("aa_"&amp;$S43,データシート1!$A$1:$BS$1,0),0)</f>
        <v>62.655010519144014</v>
      </c>
      <c r="AC43" s="1019">
        <f>VLOOKUP(年度マスタ!$K$4&amp;"_"&amp;AC$33,データシート1!$A:$BS,MATCH("aa_"&amp;$S43,データシート1!$A$1:$BS$1,0),0)</f>
        <v>60.63053906008723</v>
      </c>
      <c r="AD43" s="1019">
        <f>VLOOKUP(年度マスタ!$K$4&amp;"_"&amp;AD$33,データシート1!$A:$BS,MATCH("aa_"&amp;$S43,データシート1!$A$1:$BS$1,0),0)</f>
        <v>58.222453724095651</v>
      </c>
      <c r="AE43" s="1019">
        <f>VLOOKUP(年度マスタ!$K$4&amp;"_"&amp;AE$33,データシート1!$A:$BS,MATCH("aa_"&amp;$S43,データシート1!$A$1:$BS$1,0),0)</f>
        <v>57.911256841365571</v>
      </c>
      <c r="AF43" s="1019">
        <f>VLOOKUP(年度マスタ!$K$4&amp;"_"&amp;AF$33,データシート1!$A:$BS,MATCH("aa_"&amp;$S43,データシート1!$A$1:$BS$1,0),0)</f>
        <v>57.3440379119086</v>
      </c>
      <c r="AG43" s="1019">
        <f>VLOOKUP(年度マスタ!$K$4&amp;"_"&amp;AG$33,データシート1!$A:$BS,MATCH("aa_"&amp;$S43,データシート1!$A$1:$BS$1,0),0)</f>
        <v>56.88332319504233</v>
      </c>
      <c r="AH43" s="1019">
        <f>VLOOKUP(年度マスタ!$K$4&amp;"_"&amp;AH$33,データシート1!$A:$BS,MATCH("aa_"&amp;$S43,データシート1!$A$1:$BS$1,0),0)</f>
        <v>56.213402703499369</v>
      </c>
      <c r="AI43" s="1019">
        <f>VLOOKUP(年度マスタ!$K$4&amp;"_"&amp;AI$33,データシート1!$A:$BS,MATCH("aa_"&amp;$S43,データシート1!$A$1:$BS$1,0),0)</f>
        <v>54.62820568142768</v>
      </c>
      <c r="AJ43" s="1019">
        <f>VLOOKUP(年度マスタ!$K$4&amp;"_"&amp;AJ$33,データシート1!$A:$BS,MATCH("aa_"&amp;$S43,データシート1!$A$1:$BS$1,0),0)</f>
        <v>47.857839849166311</v>
      </c>
      <c r="AK43" s="1020">
        <f>VLOOKUP(年度マスタ!$K$4&amp;"_"&amp;AK$33,データシート1!$A:$BS,MATCH("aa_"&amp;$S43,データシート1!$A$1:$BS$1,0),0)</f>
        <v>46.434632118853337</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44.018883900874563</v>
      </c>
      <c r="Y44" s="1019">
        <f>VLOOKUP(年度マスタ!$K$4&amp;"_"&amp;Y$33,データシート1!$A:$BS,MATCH("aa_"&amp;$S44,データシート1!$A$1:$BS$1,0),0)</f>
        <v>41.844343829707704</v>
      </c>
      <c r="Z44" s="1019">
        <f>VLOOKUP(年度マスタ!$K$4&amp;"_"&amp;Z$33,データシート1!$A:$BS,MATCH("aa_"&amp;$S44,データシート1!$A$1:$BS$1,0),0)</f>
        <v>42.014175947181542</v>
      </c>
      <c r="AA44" s="1019">
        <f>VLOOKUP(年度マスタ!$K$4&amp;"_"&amp;AA$33,データシート1!$A:$BS,MATCH("aa_"&amp;$S44,データシート1!$A$1:$BS$1,0),0)</f>
        <v>40.037969498812174</v>
      </c>
      <c r="AB44" s="1019">
        <f>VLOOKUP(年度マスタ!$K$4&amp;"_"&amp;AB$33,データシート1!$A:$BS,MATCH("aa_"&amp;$S44,データシート1!$A$1:$BS$1,0),0)</f>
        <v>39.663600430209094</v>
      </c>
      <c r="AC44" s="1019">
        <f>VLOOKUP(年度マスタ!$K$4&amp;"_"&amp;AC$33,データシート1!$A:$BS,MATCH("aa_"&amp;$S44,データシート1!$A$1:$BS$1,0),0)</f>
        <v>39.688164518262361</v>
      </c>
      <c r="AD44" s="1019">
        <f>VLOOKUP(年度マスタ!$K$4&amp;"_"&amp;AD$33,データシート1!$A:$BS,MATCH("aa_"&amp;$S44,データシート1!$A$1:$BS$1,0),0)</f>
        <v>39.633476090178021</v>
      </c>
      <c r="AE44" s="1019">
        <f>VLOOKUP(年度マスタ!$K$4&amp;"_"&amp;AE$33,データシート1!$A:$BS,MATCH("aa_"&amp;$S44,データシート1!$A$1:$BS$1,0),0)</f>
        <v>39.38324380505815</v>
      </c>
      <c r="AF44" s="1019">
        <f>VLOOKUP(年度マスタ!$K$4&amp;"_"&amp;AF$33,データシート1!$A:$BS,MATCH("aa_"&amp;$S44,データシート1!$A$1:$BS$1,0),0)</f>
        <v>39.209886007869997</v>
      </c>
      <c r="AG44" s="1019">
        <f>VLOOKUP(年度マスタ!$K$4&amp;"_"&amp;AG$33,データシート1!$A:$BS,MATCH("aa_"&amp;$S44,データシート1!$A$1:$BS$1,0),0)</f>
        <v>38.739419972737061</v>
      </c>
      <c r="AH44" s="1019">
        <f>VLOOKUP(年度マスタ!$K$4&amp;"_"&amp;AH$33,データシート1!$A:$BS,MATCH("aa_"&amp;$S44,データシート1!$A$1:$BS$1,0),0)</f>
        <v>38.415937098449135</v>
      </c>
      <c r="AI44" s="1019">
        <f>VLOOKUP(年度マスタ!$K$4&amp;"_"&amp;AI$33,データシート1!$A:$BS,MATCH("aa_"&amp;$S44,データシート1!$A$1:$BS$1,0),0)</f>
        <v>36.832230697742673</v>
      </c>
      <c r="AJ44" s="1019">
        <f>VLOOKUP(年度マスタ!$K$4&amp;"_"&amp;AJ$33,データシート1!$A:$BS,MATCH("aa_"&amp;$S44,データシート1!$A$1:$BS$1,0),0)</f>
        <v>35.305547707106498</v>
      </c>
      <c r="AK44" s="1020">
        <f>VLOOKUP(年度マスタ!$K$4&amp;"_"&amp;AK$33,データシート1!$A:$BS,MATCH("aa_"&amp;$S44,データシート1!$A$1:$BS$1,0),0)</f>
        <v>36.31233708321534</v>
      </c>
      <c r="AL44" s="373"/>
      <c r="AW44" s="19" t="str">
        <f>AW47</f>
        <v>山梨県</v>
      </c>
      <c r="AX44" s="407">
        <f t="shared" si="14"/>
        <v>0.23023169707026961</v>
      </c>
      <c r="AY44" s="407">
        <f t="shared" si="14"/>
        <v>0.2394942015496706</v>
      </c>
      <c r="AZ44" s="407">
        <f t="shared" si="14"/>
        <v>0.19350255880293782</v>
      </c>
      <c r="BA44" s="407">
        <f t="shared" si="14"/>
        <v>0.31515485457133052</v>
      </c>
      <c r="BB44" s="407">
        <f t="shared" si="14"/>
        <v>2.1616688005791411E-2</v>
      </c>
      <c r="BC44" s="407">
        <f>SUM(AX44:BB44)</f>
        <v>0.99999999999999989</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3.2212640698424706</v>
      </c>
      <c r="Y45" s="1019">
        <f>VLOOKUP(年度マスタ!$K$4&amp;"_"&amp;Y$33,データシート1!$A:$BS,MATCH("aa_"&amp;$S45,データシート1!$A$1:$BS$1,0),0)</f>
        <v>3.0423507866870447</v>
      </c>
      <c r="Z45" s="1019">
        <f>VLOOKUP(年度マスタ!$K$4&amp;"_"&amp;Z$33,データシート1!$A:$BS,MATCH("aa_"&amp;$S45,データシート1!$A$1:$BS$1,0),0)</f>
        <v>3.1526122731209227</v>
      </c>
      <c r="AA45" s="1019">
        <f>VLOOKUP(年度マスタ!$K$4&amp;"_"&amp;AA$33,データシート1!$A:$BS,MATCH("aa_"&amp;$S45,データシート1!$A$1:$BS$1,0),0)</f>
        <v>3.6070952523184094</v>
      </c>
      <c r="AB45" s="1019">
        <f>VLOOKUP(年度マスタ!$K$4&amp;"_"&amp;AB$33,データシート1!$A:$BS,MATCH("aa_"&amp;$S45,データシート1!$A$1:$BS$1,0),0)</f>
        <v>3.9264187402851349</v>
      </c>
      <c r="AC45" s="1019">
        <f>VLOOKUP(年度マスタ!$K$4&amp;"_"&amp;AC$33,データシート1!$A:$BS,MATCH("aa_"&amp;$S45,データシート1!$A$1:$BS$1,0),0)</f>
        <v>3.966285244039657</v>
      </c>
      <c r="AD45" s="1019">
        <f>VLOOKUP(年度マスタ!$K$4&amp;"_"&amp;AD$33,データシート1!$A:$BS,MATCH("aa_"&amp;$S45,データシート1!$A$1:$BS$1,0),0)</f>
        <v>3.7771196290000679</v>
      </c>
      <c r="AE45" s="1019">
        <f>VLOOKUP(年度マスタ!$K$4&amp;"_"&amp;AE$33,データシート1!$A:$BS,MATCH("aa_"&amp;$S45,データシート1!$A$1:$BS$1,0),0)</f>
        <v>3.6652800219885795</v>
      </c>
      <c r="AF45" s="1019">
        <f>VLOOKUP(年度マスタ!$K$4&amp;"_"&amp;AF$33,データシート1!$A:$BS,MATCH("aa_"&amp;$S45,データシート1!$A$1:$BS$1,0),0)</f>
        <v>3.5348504658464641</v>
      </c>
      <c r="AG45" s="1019">
        <f>VLOOKUP(年度マスタ!$K$4&amp;"_"&amp;AG$33,データシート1!$A:$BS,MATCH("aa_"&amp;$S45,データシート1!$A$1:$BS$1,0),0)</f>
        <v>3.387576078408574</v>
      </c>
      <c r="AH45" s="1019">
        <f>VLOOKUP(年度マスタ!$K$4&amp;"_"&amp;AH$33,データシート1!$A:$BS,MATCH("aa_"&amp;$S45,データシート1!$A$1:$BS$1,0),0)</f>
        <v>3.1151055988237961</v>
      </c>
      <c r="AI45" s="1019">
        <f>VLOOKUP(年度マスタ!$K$4&amp;"_"&amp;AI$33,データシート1!$A:$BS,MATCH("aa_"&amp;$S45,データシート1!$A$1:$BS$1,0),0)</f>
        <v>2.997813014352058</v>
      </c>
      <c r="AJ45" s="1019">
        <f>VLOOKUP(年度マスタ!$K$4&amp;"_"&amp;AJ$33,データシート1!$A:$BS,MATCH("aa_"&amp;$S45,データシート1!$A$1:$BS$1,0),0)</f>
        <v>2.8410224708080585</v>
      </c>
      <c r="AK45" s="1020">
        <f>VLOOKUP(年度マスタ!$K$4&amp;"_"&amp;AK$33,データシート1!$A:$BS,MATCH("aa_"&amp;$S45,データシート1!$A$1:$BS$1,0),0)</f>
        <v>2.8489215731694286</v>
      </c>
      <c r="AL45" s="373"/>
      <c r="AW45" s="19" t="str">
        <f>AW48</f>
        <v>富士吉田市</v>
      </c>
      <c r="AX45" s="407">
        <f t="shared" ref="AX45:BB45" si="15">AX48/$BC48</f>
        <v>0.17379086197502305</v>
      </c>
      <c r="AY45" s="407">
        <f t="shared" si="15"/>
        <v>0.27550646379963534</v>
      </c>
      <c r="AZ45" s="407">
        <f t="shared" si="15"/>
        <v>0.19185879791556254</v>
      </c>
      <c r="BA45" s="407">
        <f t="shared" si="15"/>
        <v>0.30316188550071183</v>
      </c>
      <c r="BB45" s="407">
        <f t="shared" si="15"/>
        <v>5.5681990809067425E-2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12.436088292000001</v>
      </c>
      <c r="Y47" s="1022">
        <f>VLOOKUP(年度マスタ!$K$4&amp;"_"&amp;Y$33,データシート1!$A:$BS,MATCH("aa_"&amp;$S47,データシート1!$A$1:$BS$1,0),0)</f>
        <v>12.646006217850001</v>
      </c>
      <c r="Z47" s="1022">
        <f>VLOOKUP(年度マスタ!$K$4&amp;"_"&amp;Z$33,データシート1!$A:$BS,MATCH("aa_"&amp;$S47,データシート1!$A$1:$BS$1,0),0)</f>
        <v>11.7835209975</v>
      </c>
      <c r="AA47" s="1022">
        <f>VLOOKUP(年度マスタ!$K$4&amp;"_"&amp;AA$33,データシート1!$A:$BS,MATCH("aa_"&amp;$S47,データシート1!$A$1:$BS$1,0),0)</f>
        <v>13.358070232199999</v>
      </c>
      <c r="AB47" s="1022">
        <f>VLOOKUP(年度マスタ!$K$4&amp;"_"&amp;AB$33,データシート1!$A:$BS,MATCH("aa_"&amp;$S47,データシート1!$A$1:$BS$1,0),0)</f>
        <v>15.524910138080001</v>
      </c>
      <c r="AC47" s="1022">
        <f>VLOOKUP(年度マスタ!$K$4&amp;"_"&amp;AC$33,データシート1!$A:$BS,MATCH("aa_"&amp;$S47,データシート1!$A$1:$BS$1,0),0)</f>
        <v>16.8285118941</v>
      </c>
      <c r="AD47" s="1022">
        <f>VLOOKUP(年度マスタ!$K$4&amp;"_"&amp;AD$33,データシート1!$A:$BS,MATCH("aa_"&amp;$S47,データシート1!$A$1:$BS$1,0),0)</f>
        <v>13.965768263140003</v>
      </c>
      <c r="AE47" s="1022">
        <f>VLOOKUP(年度マスタ!$K$4&amp;"_"&amp;AE$33,データシート1!$A:$BS,MATCH("aa_"&amp;$S47,データシート1!$A$1:$BS$1,0),0)</f>
        <v>17.44362322752</v>
      </c>
      <c r="AF47" s="1022">
        <f>VLOOKUP(年度マスタ!$K$4&amp;"_"&amp;AF$33,データシート1!$A:$BS,MATCH("aa_"&amp;$S47,データシート1!$A$1:$BS$1,0),0)</f>
        <v>14.609108268859996</v>
      </c>
      <c r="AG47" s="1022">
        <f>VLOOKUP(年度マスタ!$K$4&amp;"_"&amp;AG$33,データシート1!$A:$BS,MATCH("aa_"&amp;$S47,データシート1!$A$1:$BS$1,0),0)</f>
        <v>14.194603508799998</v>
      </c>
      <c r="AH47" s="1022">
        <f>VLOOKUP(年度マスタ!$K$4&amp;"_"&amp;AH$33,データシート1!$A:$BS,MATCH("aa_"&amp;$S47,データシート1!$A$1:$BS$1,0),0)</f>
        <v>13.199776899</v>
      </c>
      <c r="AI47" s="1022">
        <f>VLOOKUP(年度マスタ!$K$4&amp;"_"&amp;AI$33,データシート1!$A:$BS,MATCH("aa_"&amp;$S47,データシート1!$A$1:$BS$1,0),0)</f>
        <v>14.784902943299997</v>
      </c>
      <c r="AJ47" s="1022">
        <f>VLOOKUP(年度マスタ!$K$4&amp;"_"&amp;AJ$33,データシート1!$A:$BS,MATCH("aa_"&amp;$S47,データシート1!$A$1:$BS$1,0),0)</f>
        <v>12.156126002100001</v>
      </c>
      <c r="AK47" s="1023">
        <f>VLOOKUP(年度マスタ!$K$4&amp;"_"&amp;AK$33,データシート1!$A:$BS,MATCH("aa_"&amp;$S47,データシート1!$A$1:$BS$1,0),0)</f>
        <v>15.72146708208</v>
      </c>
      <c r="AL47" s="373"/>
      <c r="AW47" s="19" t="str">
        <f>年度マスタ!I4</f>
        <v>山梨県</v>
      </c>
      <c r="AX47" s="408">
        <f>SUM(AY38:BA38)</f>
        <v>1174.6878749171362</v>
      </c>
      <c r="AY47" s="408">
        <f t="shared" si="17"/>
        <v>1221.9470136099164</v>
      </c>
      <c r="AZ47" s="408">
        <f t="shared" si="17"/>
        <v>987.28851189362888</v>
      </c>
      <c r="BA47" s="408">
        <f>SUM(BD38:BG38)</f>
        <v>1607.9827021959668</v>
      </c>
      <c r="BB47" s="408">
        <f>BH38</f>
        <v>110.29263832651002</v>
      </c>
      <c r="BC47" s="408">
        <f>SUM(AX47:BB47)</f>
        <v>5102.1987409431586</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1641</v>
      </c>
      <c r="AL48" s="411"/>
      <c r="AW48" s="19" t="str">
        <f>年度マスタ!J4</f>
        <v>富士吉田市</v>
      </c>
      <c r="AX48" s="408">
        <f>SUM(AY39:BA39)</f>
        <v>49.068779258907284</v>
      </c>
      <c r="AY48" s="408">
        <f>BB39</f>
        <v>77.787552826162596</v>
      </c>
      <c r="AZ48" s="408">
        <f>BC39</f>
        <v>54.170149666160491</v>
      </c>
      <c r="BA48" s="408">
        <f>SUM(BD39:BG39)</f>
        <v>85.595890775238104</v>
      </c>
      <c r="BB48" s="408">
        <f>BH39</f>
        <v>15.72146708208</v>
      </c>
      <c r="BC48" s="408">
        <f>SUM(AX48:BB48)</f>
        <v>282.34383960854842</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282.34383960854842</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49.068779258907284</v>
      </c>
      <c r="P52" s="501">
        <f t="shared" ref="P52:P64" si="18">O52/$O$51</f>
        <v>0.17379086197502305</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40.675204307025993</v>
      </c>
      <c r="P53" s="502">
        <f t="shared" si="18"/>
        <v>0.14406265907348836</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5.9264874499449158</v>
      </c>
      <c r="P54" s="502">
        <f t="shared" si="18"/>
        <v>2.0990319668959697E-2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2.4670875019363767</v>
      </c>
      <c r="P55" s="502">
        <f t="shared" si="18"/>
        <v>8.7378832325749872E-3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77.787552826162596</v>
      </c>
      <c r="P56" s="501">
        <f t="shared" si="18"/>
        <v>0.27550646379963534</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54.170149666160491</v>
      </c>
      <c r="P57" s="501">
        <f t="shared" si="18"/>
        <v>0.19185879791556254</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85.595890775238104</v>
      </c>
      <c r="P58" s="501">
        <f t="shared" si="18"/>
        <v>0.30316188550071183</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82.746969202068669</v>
      </c>
      <c r="P59" s="502">
        <f t="shared" si="18"/>
        <v>0.2930716296725015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46.434632118853337</v>
      </c>
      <c r="P60" s="502">
        <f t="shared" si="18"/>
        <v>0.1644612901178647</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36.31233708321534</v>
      </c>
      <c r="P61" s="502">
        <f t="shared" si="18"/>
        <v>0.12861033955463685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2.8489215731694286</v>
      </c>
      <c r="P62" s="502">
        <f t="shared" si="18"/>
        <v>1.0090255828210295E-2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15.72146708208</v>
      </c>
      <c r="P64" s="679">
        <f t="shared" si="18"/>
        <v>5.5681990809067425E-2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富士吉田市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1175.6316999999999</v>
      </c>
      <c r="AI7" s="88">
        <f>VLOOKUP(年度マスタ!$K$4&amp;"_"&amp;$AG7,データシート1!$A:$BS,MATCH("ab_"&amp;AI$2,データシート1!$A$1:$BS$1,0),0)</f>
        <v>2544</v>
      </c>
      <c r="AJ7" s="88">
        <f>VLOOKUP(年度マスタ!$K$4&amp;"_"&amp;$AG7,データシート1!$A:$BS,MATCH("ab_"&amp;AJ$2,データシート1!$A$1:$BS$1,0),0)</f>
        <v>95</v>
      </c>
      <c r="AK7" s="88">
        <f>VLOOKUP(年度マスタ!$K$4&amp;"_"&amp;$AG7,データシート1!$A:$BS,MATCH("ab_"&amp;AK$2,データシート1!$A$1:$BS$1,0),0)</f>
        <v>17368</v>
      </c>
      <c r="AL7" s="88">
        <f>VLOOKUP(年度マスタ!$K$4&amp;"_"&amp;$AG7,データシート1!$A:$BS,MATCH("ab_"&amp;AL$2,データシート1!$A$1:$BS$1,0),0)</f>
        <v>18372</v>
      </c>
      <c r="AM7" s="88">
        <f>VLOOKUP(年度マスタ!$K$4&amp;"_"&amp;$AG7,データシート1!$A:$BS,MATCH("ab_"&amp;AM$2,データシート1!$A$1:$BS$1,0),0)</f>
        <v>31596</v>
      </c>
      <c r="AN7" s="88">
        <f>VLOOKUP(年度マスタ!$K$4&amp;"_"&amp;$AG7,データシート1!$A:$BS,MATCH("ab_"&amp;AN$2,データシート1!$A$1:$BS$1,0),0)</f>
        <v>8630</v>
      </c>
      <c r="AO7" s="88">
        <f>VLOOKUP(年度マスタ!$K$4&amp;"_"&amp;$AG7,データシート1!$A:$BS,MATCH("ab_"&amp;AO$2,データシート1!$A$1:$BS$1,0),0)</f>
        <v>52636</v>
      </c>
      <c r="AP7" s="88">
        <f>VLOOKUP(年度マスタ!$K$4&amp;"_"&amp;$AG7,データシート1!$A:$BS,MATCH("ab_"&amp;AP$2,データシート1!$A$1:$BS$1,0),0)</f>
        <v>0</v>
      </c>
      <c r="AQ7" s="1073">
        <f>VLOOKUP(年度マスタ!$K$4&amp;"_"&amp;$AG7,データシート1!$A:$BS,MATCH("ab_"&amp;AQ$2,データシート1!$A$1:$BS$1,0),0)</f>
        <v>12.436088292000001</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673.70759999999996</v>
      </c>
      <c r="AI8" s="88">
        <f>VLOOKUP(年度マスタ!$K$4&amp;"_"&amp;$AG8,データシート1!$A:$BS,MATCH("ab_"&amp;AI$2,データシート1!$A$1:$BS$1,0),0)</f>
        <v>2495</v>
      </c>
      <c r="AJ8" s="88">
        <f>VLOOKUP(年度マスタ!$K$4&amp;"_"&amp;$AG8,データシート1!$A:$BS,MATCH("ab_"&amp;AJ$2,データシート1!$A$1:$BS$1,0),0)</f>
        <v>87</v>
      </c>
      <c r="AK8" s="88">
        <f>VLOOKUP(年度マスタ!$K$4&amp;"_"&amp;$AG8,データシート1!$A:$BS,MATCH("ab_"&amp;AK$2,データシート1!$A$1:$BS$1,0),0)</f>
        <v>18077</v>
      </c>
      <c r="AL8" s="88">
        <f>VLOOKUP(年度マスタ!$K$4&amp;"_"&amp;$AG8,データシート1!$A:$BS,MATCH("ab_"&amp;AL$2,データシート1!$A$1:$BS$1,0),0)</f>
        <v>18425</v>
      </c>
      <c r="AM8" s="88">
        <f>VLOOKUP(年度マスタ!$K$4&amp;"_"&amp;$AG8,データシート1!$A:$BS,MATCH("ab_"&amp;AM$2,データシート1!$A$1:$BS$1,0),0)</f>
        <v>31637</v>
      </c>
      <c r="AN8" s="88">
        <f>VLOOKUP(年度マスタ!$K$4&amp;"_"&amp;$AG8,データシート1!$A:$BS,MATCH("ab_"&amp;AN$2,データシート1!$A$1:$BS$1,0),0)</f>
        <v>8422</v>
      </c>
      <c r="AO8" s="88">
        <f>VLOOKUP(年度マスタ!$K$4&amp;"_"&amp;$AG8,データシート1!$A:$BS,MATCH("ab_"&amp;AO$2,データシート1!$A$1:$BS$1,0),0)</f>
        <v>52186</v>
      </c>
      <c r="AP8" s="88">
        <f>VLOOKUP(年度マスタ!$K$4&amp;"_"&amp;$AG8,データシート1!$A:$BS,MATCH("ab_"&amp;AP$2,データシート1!$A$1:$BS$1,0),0)</f>
        <v>0</v>
      </c>
      <c r="AQ8" s="1073">
        <f>VLOOKUP(年度マスタ!$K$4&amp;"_"&amp;$AG8,データシート1!$A:$BS,MATCH("ab_"&amp;AQ$2,データシート1!$A$1:$BS$1,0),0)</f>
        <v>12.646006217850001</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949.43830000000003</v>
      </c>
      <c r="AI9" s="88">
        <f>VLOOKUP(年度マスタ!$K$4&amp;"_"&amp;$AG9,データシート1!$A:$BS,MATCH("ab_"&amp;AI$2,データシート1!$A$1:$BS$1,0),0)</f>
        <v>2495</v>
      </c>
      <c r="AJ9" s="88">
        <f>VLOOKUP(年度マスタ!$K$4&amp;"_"&amp;$AG9,データシート1!$A:$BS,MATCH("ab_"&amp;AJ$2,データシート1!$A$1:$BS$1,0),0)</f>
        <v>87</v>
      </c>
      <c r="AK9" s="88">
        <f>VLOOKUP(年度マスタ!$K$4&amp;"_"&amp;$AG9,データシート1!$A:$BS,MATCH("ab_"&amp;AK$2,データシート1!$A$1:$BS$1,0),0)</f>
        <v>18077</v>
      </c>
      <c r="AL9" s="88">
        <f>VLOOKUP(年度マスタ!$K$4&amp;"_"&amp;$AG9,データシート1!$A:$BS,MATCH("ab_"&amp;AL$2,データシート1!$A$1:$BS$1,0),0)</f>
        <v>18507</v>
      </c>
      <c r="AM9" s="88">
        <f>VLOOKUP(年度マスタ!$K$4&amp;"_"&amp;$AG9,データシート1!$A:$BS,MATCH("ab_"&amp;AM$2,データシート1!$A$1:$BS$1,0),0)</f>
        <v>31908</v>
      </c>
      <c r="AN9" s="88">
        <f>VLOOKUP(年度マスタ!$K$4&amp;"_"&amp;$AG9,データシート1!$A:$BS,MATCH("ab_"&amp;AN$2,データシート1!$A$1:$BS$1,0),0)</f>
        <v>8245</v>
      </c>
      <c r="AO9" s="88">
        <f>VLOOKUP(年度マスタ!$K$4&amp;"_"&amp;$AG9,データシート1!$A:$BS,MATCH("ab_"&amp;AO$2,データシート1!$A$1:$BS$1,0),0)</f>
        <v>51817</v>
      </c>
      <c r="AP9" s="88">
        <f>VLOOKUP(年度マスタ!$K$4&amp;"_"&amp;$AG9,データシート1!$A:$BS,MATCH("ab_"&amp;AP$2,データシート1!$A$1:$BS$1,0),0)</f>
        <v>0</v>
      </c>
      <c r="AQ9" s="1073">
        <f>VLOOKUP(年度マスタ!$K$4&amp;"_"&amp;$AG9,データシート1!$A:$BS,MATCH("ab_"&amp;AQ$2,データシート1!$A$1:$BS$1,0),0)</f>
        <v>11.7835209975</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946.65530000000001</v>
      </c>
      <c r="AI10" s="88">
        <f>VLOOKUP(年度マスタ!$K$4&amp;"_"&amp;$AG10,データシート1!$A:$BS,MATCH("ab_"&amp;AI$2,データシート1!$A$1:$BS$1,0),0)</f>
        <v>2495</v>
      </c>
      <c r="AJ10" s="88">
        <f>VLOOKUP(年度マスタ!$K$4&amp;"_"&amp;$AG10,データシート1!$A:$BS,MATCH("ab_"&amp;AJ$2,データシート1!$A$1:$BS$1,0),0)</f>
        <v>87</v>
      </c>
      <c r="AK10" s="88">
        <f>VLOOKUP(年度マスタ!$K$4&amp;"_"&amp;$AG10,データシート1!$A:$BS,MATCH("ab_"&amp;AK$2,データシート1!$A$1:$BS$1,0),0)</f>
        <v>18077</v>
      </c>
      <c r="AL10" s="88">
        <f>VLOOKUP(年度マスタ!$K$4&amp;"_"&amp;$AG10,データシート1!$A:$BS,MATCH("ab_"&amp;AL$2,データシート1!$A$1:$BS$1,0),0)</f>
        <v>18589</v>
      </c>
      <c r="AM10" s="88">
        <f>VLOOKUP(年度マスタ!$K$4&amp;"_"&amp;$AG10,データシート1!$A:$BS,MATCH("ab_"&amp;AM$2,データシート1!$A$1:$BS$1,0),0)</f>
        <v>32376</v>
      </c>
      <c r="AN10" s="88">
        <f>VLOOKUP(年度マスタ!$K$4&amp;"_"&amp;$AG10,データシート1!$A:$BS,MATCH("ab_"&amp;AN$2,データシート1!$A$1:$BS$1,0),0)</f>
        <v>8091</v>
      </c>
      <c r="AO10" s="88">
        <f>VLOOKUP(年度マスタ!$K$4&amp;"_"&amp;$AG10,データシート1!$A:$BS,MATCH("ab_"&amp;AO$2,データシート1!$A$1:$BS$1,0),0)</f>
        <v>51399</v>
      </c>
      <c r="AP10" s="88">
        <f>VLOOKUP(年度マスタ!$K$4&amp;"_"&amp;$AG10,データシート1!$A:$BS,MATCH("ab_"&amp;AP$2,データシート1!$A$1:$BS$1,0),0)</f>
        <v>0</v>
      </c>
      <c r="AQ10" s="1073">
        <f>VLOOKUP(年度マスタ!$K$4&amp;"_"&amp;$AG10,データシート1!$A:$BS,MATCH("ab_"&amp;AQ$2,データシート1!$A$1:$BS$1,0),0)</f>
        <v>13.358070232199999</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969.57439999999997</v>
      </c>
      <c r="AI11" s="88">
        <f>VLOOKUP(年度マスタ!$K$4&amp;"_"&amp;$AG11,データシート1!$A:$BS,MATCH("ab_"&amp;AI$2,データシート1!$A$1:$BS$1,0),0)</f>
        <v>2495</v>
      </c>
      <c r="AJ11" s="88">
        <f>VLOOKUP(年度マスタ!$K$4&amp;"_"&amp;$AG11,データシート1!$A:$BS,MATCH("ab_"&amp;AJ$2,データシート1!$A$1:$BS$1,0),0)</f>
        <v>87</v>
      </c>
      <c r="AK11" s="88">
        <f>VLOOKUP(年度マスタ!$K$4&amp;"_"&amp;$AG11,データシート1!$A:$BS,MATCH("ab_"&amp;AK$2,データシート1!$A$1:$BS$1,0),0)</f>
        <v>18077</v>
      </c>
      <c r="AL11" s="88">
        <f>VLOOKUP(年度マスタ!$K$4&amp;"_"&amp;$AG11,データシート1!$A:$BS,MATCH("ab_"&amp;AL$2,データシート1!$A$1:$BS$1,0),0)</f>
        <v>19051</v>
      </c>
      <c r="AM11" s="88">
        <f>VLOOKUP(年度マスタ!$K$4&amp;"_"&amp;$AG11,データシート1!$A:$BS,MATCH("ab_"&amp;AM$2,データシート1!$A$1:$BS$1,0),0)</f>
        <v>32770</v>
      </c>
      <c r="AN11" s="88">
        <f>VLOOKUP(年度マスタ!$K$4&amp;"_"&amp;$AG11,データシート1!$A:$BS,MATCH("ab_"&amp;AN$2,データシート1!$A$1:$BS$1,0),0)</f>
        <v>7970</v>
      </c>
      <c r="AO11" s="88">
        <f>VLOOKUP(年度マスタ!$K$4&amp;"_"&amp;$AG11,データシート1!$A:$BS,MATCH("ab_"&amp;AO$2,データシート1!$A$1:$BS$1,0),0)</f>
        <v>51496</v>
      </c>
      <c r="AP11" s="88">
        <f>VLOOKUP(年度マスタ!$K$4&amp;"_"&amp;$AG11,データシート1!$A:$BS,MATCH("ab_"&amp;AP$2,データシート1!$A$1:$BS$1,0),0)</f>
        <v>0</v>
      </c>
      <c r="AQ11" s="1073">
        <f>VLOOKUP(年度マスタ!$K$4&amp;"_"&amp;$AG11,データシート1!$A:$BS,MATCH("ab_"&amp;AQ$2,データシート1!$A$1:$BS$1,0),0)</f>
        <v>15.524910138080001</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1072.7327</v>
      </c>
      <c r="AI12" s="88">
        <f>VLOOKUP(年度マスタ!$K$4&amp;"_"&amp;$AG12,データシート1!$A:$BS,MATCH("ab_"&amp;AI$2,データシート1!$A$1:$BS$1,0),0)</f>
        <v>2495</v>
      </c>
      <c r="AJ12" s="88">
        <f>VLOOKUP(年度マスタ!$K$4&amp;"_"&amp;$AG12,データシート1!$A:$BS,MATCH("ab_"&amp;AJ$2,データシート1!$A$1:$BS$1,0),0)</f>
        <v>87</v>
      </c>
      <c r="AK12" s="88">
        <f>VLOOKUP(年度マスタ!$K$4&amp;"_"&amp;$AG12,データシート1!$A:$BS,MATCH("ab_"&amp;AK$2,データシート1!$A$1:$BS$1,0),0)</f>
        <v>18077</v>
      </c>
      <c r="AL12" s="88">
        <f>VLOOKUP(年度マスタ!$K$4&amp;"_"&amp;$AG12,データシート1!$A:$BS,MATCH("ab_"&amp;AL$2,データシート1!$A$1:$BS$1,0),0)</f>
        <v>19131</v>
      </c>
      <c r="AM12" s="88">
        <f>VLOOKUP(年度マスタ!$K$4&amp;"_"&amp;$AG12,データシート1!$A:$BS,MATCH("ab_"&amp;AM$2,データシート1!$A$1:$BS$1,0),0)</f>
        <v>33127</v>
      </c>
      <c r="AN12" s="88">
        <f>VLOOKUP(年度マスタ!$K$4&amp;"_"&amp;$AG12,データシート1!$A:$BS,MATCH("ab_"&amp;AN$2,データシート1!$A$1:$BS$1,0),0)</f>
        <v>7945</v>
      </c>
      <c r="AO12" s="88">
        <f>VLOOKUP(年度マスタ!$K$4&amp;"_"&amp;$AG12,データシート1!$A:$BS,MATCH("ab_"&amp;AO$2,データシート1!$A$1:$BS$1,0),0)</f>
        <v>51273</v>
      </c>
      <c r="AP12" s="88">
        <f>VLOOKUP(年度マスタ!$K$4&amp;"_"&amp;$AG12,データシート1!$A:$BS,MATCH("ab_"&amp;AP$2,データシート1!$A$1:$BS$1,0),0)</f>
        <v>0</v>
      </c>
      <c r="AQ12" s="1073">
        <f>VLOOKUP(年度マスタ!$K$4&amp;"_"&amp;$AG12,データシート1!$A:$BS,MATCH("ab_"&amp;AQ$2,データシート1!$A$1:$BS$1,0),0)</f>
        <v>16.8285118941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1120.7322999999999</v>
      </c>
      <c r="AI13" s="88">
        <f>VLOOKUP(年度マスタ!$K$4&amp;"_"&amp;$AG13,データシート1!$A:$BS,MATCH("ab_"&amp;AI$2,データシート1!$A$1:$BS$1,0),0)</f>
        <v>2114</v>
      </c>
      <c r="AJ13" s="88">
        <f>VLOOKUP(年度マスタ!$K$4&amp;"_"&amp;$AG13,データシート1!$A:$BS,MATCH("ab_"&amp;AJ$2,データシート1!$A$1:$BS$1,0),0)</f>
        <v>118</v>
      </c>
      <c r="AK13" s="88">
        <f>VLOOKUP(年度マスタ!$K$4&amp;"_"&amp;$AG13,データシート1!$A:$BS,MATCH("ab_"&amp;AK$2,データシート1!$A$1:$BS$1,0),0)</f>
        <v>17899</v>
      </c>
      <c r="AL13" s="88">
        <f>VLOOKUP(年度マスタ!$K$4&amp;"_"&amp;$AG13,データシート1!$A:$BS,MATCH("ab_"&amp;AL$2,データシート1!$A$1:$BS$1,0),0)</f>
        <v>19237</v>
      </c>
      <c r="AM13" s="88">
        <f>VLOOKUP(年度マスタ!$K$4&amp;"_"&amp;$AG13,データシート1!$A:$BS,MATCH("ab_"&amp;AM$2,データシート1!$A$1:$BS$1,0),0)</f>
        <v>33504</v>
      </c>
      <c r="AN13" s="88">
        <f>VLOOKUP(年度マスタ!$K$4&amp;"_"&amp;$AG13,データシート1!$A:$BS,MATCH("ab_"&amp;AN$2,データシート1!$A$1:$BS$1,0),0)</f>
        <v>7893</v>
      </c>
      <c r="AO13" s="88">
        <f>VLOOKUP(年度マスタ!$K$4&amp;"_"&amp;$AG13,データシート1!$A:$BS,MATCH("ab_"&amp;AO$2,データシート1!$A$1:$BS$1,0),0)</f>
        <v>50891</v>
      </c>
      <c r="AP13" s="88">
        <f>VLOOKUP(年度マスタ!$K$4&amp;"_"&amp;$AG13,データシート1!$A:$BS,MATCH("ab_"&amp;AP$2,データシート1!$A$1:$BS$1,0),0)</f>
        <v>0</v>
      </c>
      <c r="AQ13" s="1073">
        <f>VLOOKUP(年度マスタ!$K$4&amp;"_"&amp;$AG13,データシート1!$A:$BS,MATCH("ab_"&amp;AQ$2,データシート1!$A$1:$BS$1,0),0)</f>
        <v>13.965768263140003</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1295.6215999999999</v>
      </c>
      <c r="AI14" s="88">
        <f>VLOOKUP(年度マスタ!$K$4&amp;"_"&amp;$AG14,データシート1!$A:$BS,MATCH("ab_"&amp;AI$2,データシート1!$A$1:$BS$1,0),0)</f>
        <v>2114</v>
      </c>
      <c r="AJ14" s="88">
        <f>VLOOKUP(年度マスタ!$K$4&amp;"_"&amp;$AG14,データシート1!$A:$BS,MATCH("ab_"&amp;AJ$2,データシート1!$A$1:$BS$1,0),0)</f>
        <v>118</v>
      </c>
      <c r="AK14" s="88">
        <f>VLOOKUP(年度マスタ!$K$4&amp;"_"&amp;$AG14,データシート1!$A:$BS,MATCH("ab_"&amp;AK$2,データシート1!$A$1:$BS$1,0),0)</f>
        <v>17899</v>
      </c>
      <c r="AL14" s="88">
        <f>VLOOKUP(年度マスタ!$K$4&amp;"_"&amp;$AG14,データシート1!$A:$BS,MATCH("ab_"&amp;AL$2,データシート1!$A$1:$BS$1,0),0)</f>
        <v>19316</v>
      </c>
      <c r="AM14" s="88">
        <f>VLOOKUP(年度マスタ!$K$4&amp;"_"&amp;$AG14,データシート1!$A:$BS,MATCH("ab_"&amp;AM$2,データシート1!$A$1:$BS$1,0),0)</f>
        <v>33646</v>
      </c>
      <c r="AN14" s="88">
        <f>VLOOKUP(年度マスタ!$K$4&amp;"_"&amp;$AG14,データシート1!$A:$BS,MATCH("ab_"&amp;AN$2,データシート1!$A$1:$BS$1,0),0)</f>
        <v>7837</v>
      </c>
      <c r="AO14" s="88">
        <f>VLOOKUP(年度マスタ!$K$4&amp;"_"&amp;$AG14,データシート1!$A:$BS,MATCH("ab_"&amp;AO$2,データシート1!$A$1:$BS$1,0),0)</f>
        <v>50446</v>
      </c>
      <c r="AP14" s="88">
        <f>VLOOKUP(年度マスタ!$K$4&amp;"_"&amp;$AG14,データシート1!$A:$BS,MATCH("ab_"&amp;AP$2,データシート1!$A$1:$BS$1,0),0)</f>
        <v>0</v>
      </c>
      <c r="AQ14" s="1073">
        <f>VLOOKUP(年度マスタ!$K$4&amp;"_"&amp;$AG14,データシート1!$A:$BS,MATCH("ab_"&amp;AQ$2,データシート1!$A$1:$BS$1,0),0)</f>
        <v>17.44362322752</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1108.4825000000001</v>
      </c>
      <c r="AI15" s="88">
        <f>VLOOKUP(年度マスタ!$K$4&amp;"_"&amp;$AG15,データシート1!$A:$BS,MATCH("ab_"&amp;AI$2,データシート1!$A$1:$BS$1,0),0)</f>
        <v>2114</v>
      </c>
      <c r="AJ15" s="88">
        <f>VLOOKUP(年度マスタ!$K$4&amp;"_"&amp;$AG15,データシート1!$A:$BS,MATCH("ab_"&amp;AJ$2,データシート1!$A$1:$BS$1,0),0)</f>
        <v>118</v>
      </c>
      <c r="AK15" s="88">
        <f>VLOOKUP(年度マスタ!$K$4&amp;"_"&amp;$AG15,データシート1!$A:$BS,MATCH("ab_"&amp;AK$2,データシート1!$A$1:$BS$1,0),0)</f>
        <v>17899</v>
      </c>
      <c r="AL15" s="88">
        <f>VLOOKUP(年度マスタ!$K$4&amp;"_"&amp;$AG15,データシート1!$A:$BS,MATCH("ab_"&amp;AL$2,データシート1!$A$1:$BS$1,0),0)</f>
        <v>19481</v>
      </c>
      <c r="AM15" s="88">
        <f>VLOOKUP(年度マスタ!$K$4&amp;"_"&amp;$AG15,データシート1!$A:$BS,MATCH("ab_"&amp;AM$2,データシート1!$A$1:$BS$1,0),0)</f>
        <v>33726</v>
      </c>
      <c r="AN15" s="88">
        <f>VLOOKUP(年度マスタ!$K$4&amp;"_"&amp;$AG15,データシート1!$A:$BS,MATCH("ab_"&amp;AN$2,データシート1!$A$1:$BS$1,0),0)</f>
        <v>8070</v>
      </c>
      <c r="AO15" s="88">
        <f>VLOOKUP(年度マスタ!$K$4&amp;"_"&amp;$AG15,データシート1!$A:$BS,MATCH("ab_"&amp;AO$2,データシート1!$A$1:$BS$1,0),0)</f>
        <v>50046</v>
      </c>
      <c r="AP15" s="88">
        <f>VLOOKUP(年度マスタ!$K$4&amp;"_"&amp;$AG15,データシート1!$A:$BS,MATCH("ab_"&amp;AP$2,データシート1!$A$1:$BS$1,0),0)</f>
        <v>0</v>
      </c>
      <c r="AQ15" s="1073">
        <f>VLOOKUP(年度マスタ!$K$4&amp;"_"&amp;$AG15,データシート1!$A:$BS,MATCH("ab_"&amp;AQ$2,データシート1!$A$1:$BS$1,0),0)</f>
        <v>14.60910826886</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1031.2389000000001</v>
      </c>
      <c r="AI16" s="88">
        <f>VLOOKUP(年度マスタ!$K$4&amp;"_"&amp;$AG16,データシート1!$A:$BS,MATCH("ab_"&amp;AI$2,データシート1!$A$1:$BS$1,0),0)</f>
        <v>2114</v>
      </c>
      <c r="AJ16" s="88">
        <f>VLOOKUP(年度マスタ!$K$4&amp;"_"&amp;$AG16,データシート1!$A:$BS,MATCH("ab_"&amp;AJ$2,データシート1!$A$1:$BS$1,0),0)</f>
        <v>118</v>
      </c>
      <c r="AK16" s="88">
        <f>VLOOKUP(年度マスタ!$K$4&amp;"_"&amp;$AG16,データシート1!$A:$BS,MATCH("ab_"&amp;AK$2,データシート1!$A$1:$BS$1,0),0)</f>
        <v>17899</v>
      </c>
      <c r="AL16" s="88">
        <f>VLOOKUP(年度マスタ!$K$4&amp;"_"&amp;$AG16,データシート1!$A:$BS,MATCH("ab_"&amp;AL$2,データシート1!$A$1:$BS$1,0),0)</f>
        <v>19700</v>
      </c>
      <c r="AM16" s="88">
        <f>VLOOKUP(年度マスタ!$K$4&amp;"_"&amp;$AG16,データシート1!$A:$BS,MATCH("ab_"&amp;AM$2,データシート1!$A$1:$BS$1,0),0)</f>
        <v>34010</v>
      </c>
      <c r="AN16" s="88">
        <f>VLOOKUP(年度マスタ!$K$4&amp;"_"&amp;$AG16,データシート1!$A:$BS,MATCH("ab_"&amp;AN$2,データシート1!$A$1:$BS$1,0),0)</f>
        <v>8024</v>
      </c>
      <c r="AO16" s="88">
        <f>VLOOKUP(年度マスタ!$K$4&amp;"_"&amp;$AG16,データシート1!$A:$BS,MATCH("ab_"&amp;AO$2,データシート1!$A$1:$BS$1,0),0)</f>
        <v>49598</v>
      </c>
      <c r="AP16" s="88">
        <f>VLOOKUP(年度マスタ!$K$4&amp;"_"&amp;$AG16,データシート1!$A:$BS,MATCH("ab_"&amp;AP$2,データシート1!$A$1:$BS$1,0),0)</f>
        <v>0</v>
      </c>
      <c r="AQ16" s="1073">
        <f>VLOOKUP(年度マスタ!$K$4&amp;"_"&amp;$AG16,データシート1!$A:$BS,MATCH("ab_"&amp;AQ$2,データシート1!$A$1:$BS$1,0),0)</f>
        <v>14.1946035088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1261.712</v>
      </c>
      <c r="AI17" s="187">
        <f>VLOOKUP(年度マスタ!$K$4&amp;"_"&amp;$AG17,データシート1!$A:$BS,MATCH("ab_"&amp;AI$2,データシート1!$A$1:$BS$1,0),0)</f>
        <v>2114</v>
      </c>
      <c r="AJ17" s="187">
        <f>VLOOKUP(年度マスタ!$K$4&amp;"_"&amp;$AG17,データシート1!$A:$BS,MATCH("ab_"&amp;AJ$2,データシート1!$A$1:$BS$1,0),0)</f>
        <v>118</v>
      </c>
      <c r="AK17" s="187">
        <f>VLOOKUP(年度マスタ!$K$4&amp;"_"&amp;$AG17,データシート1!$A:$BS,MATCH("ab_"&amp;AK$2,データシート1!$A$1:$BS$1,0),0)</f>
        <v>17899</v>
      </c>
      <c r="AL17" s="187">
        <f>VLOOKUP(年度マスタ!$K$4&amp;"_"&amp;$AG17,データシート1!$A:$BS,MATCH("ab_"&amp;AL$2,データシート1!$A$1:$BS$1,0),0)</f>
        <v>19851</v>
      </c>
      <c r="AM17" s="187">
        <f>VLOOKUP(年度マスタ!$K$4&amp;"_"&amp;$AG17,データシート1!$A:$BS,MATCH("ab_"&amp;AM$2,データシート1!$A$1:$BS$1,0),0)</f>
        <v>34253</v>
      </c>
      <c r="AN17" s="187">
        <f>VLOOKUP(年度マスタ!$K$4&amp;"_"&amp;$AG17,データシート1!$A:$BS,MATCH("ab_"&amp;AN$2,データシート1!$A$1:$BS$1,0),0)</f>
        <v>8037</v>
      </c>
      <c r="AO17" s="187">
        <f>VLOOKUP(年度マスタ!$K$4&amp;"_"&amp;$AG17,データシート1!$A:$BS,MATCH("ab_"&amp;AO$2,データシート1!$A$1:$BS$1,0),0)</f>
        <v>49150</v>
      </c>
      <c r="AP17" s="187">
        <f>VLOOKUP(年度マスタ!$K$4&amp;"_"&amp;$AG17,データシート1!$A:$BS,MATCH("ab_"&amp;AP$2,データシート1!$A$1:$BS$1,0),0)</f>
        <v>0</v>
      </c>
      <c r="AQ17" s="1074">
        <f>VLOOKUP(年度マスタ!$K$4&amp;"_"&amp;$AG17,データシート1!$A:$BS,MATCH("ab_"&amp;AQ$2,データシート1!$A$1:$BS$1,0),0)</f>
        <v>13.199776899</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1264.5967000000001</v>
      </c>
      <c r="AI18" s="88">
        <f>VLOOKUP(年度マスタ!$K$4&amp;"_"&amp;$AG18,データシート1!$A:$BS,MATCH("ab_"&amp;AI$2,データシート1!$A$1:$BS$1,0),0)</f>
        <v>2114</v>
      </c>
      <c r="AJ18" s="88">
        <f>VLOOKUP(年度マスタ!$K$4&amp;"_"&amp;$AG18,データシート1!$A:$BS,MATCH("ab_"&amp;AJ$2,データシート1!$A$1:$BS$1,0),0)</f>
        <v>118</v>
      </c>
      <c r="AK18" s="88">
        <f>VLOOKUP(年度マスタ!$K$4&amp;"_"&amp;$AG18,データシート1!$A:$BS,MATCH("ab_"&amp;AK$2,データシート1!$A$1:$BS$1,0),0)</f>
        <v>17899</v>
      </c>
      <c r="AL18" s="88">
        <f>VLOOKUP(年度マスタ!$K$4&amp;"_"&amp;$AG18,データシート1!$A:$BS,MATCH("ab_"&amp;AL$2,データシート1!$A$1:$BS$1,0),0)</f>
        <v>19828</v>
      </c>
      <c r="AM18" s="88">
        <f>VLOOKUP(年度マスタ!$K$4&amp;"_"&amp;$AG18,データシート1!$A:$BS,MATCH("ab_"&amp;AM$2,データシート1!$A$1:$BS$1,0),0)</f>
        <v>34201</v>
      </c>
      <c r="AN18" s="88">
        <f>VLOOKUP(年度マスタ!$K$4&amp;"_"&amp;$AG18,データシート1!$A:$BS,MATCH("ab_"&amp;AN$2,データシート1!$A$1:$BS$1,0),0)</f>
        <v>7648</v>
      </c>
      <c r="AO18" s="88">
        <f>VLOOKUP(年度マスタ!$K$4&amp;"_"&amp;$AG18,データシート1!$A:$BS,MATCH("ab_"&amp;AO$2,データシート1!$A$1:$BS$1,0),0)</f>
        <v>48580</v>
      </c>
      <c r="AP18" s="88">
        <f>VLOOKUP(年度マスタ!$K$4&amp;"_"&amp;$AG18,データシート1!$A:$BS,MATCH("ab_"&amp;AP$2,データシート1!$A$1:$BS$1,0),0)</f>
        <v>0</v>
      </c>
      <c r="AQ18" s="1073">
        <f>VLOOKUP(年度マスタ!$K$4&amp;"_"&amp;$AG18,データシート1!$A:$BS,MATCH("ab_"&amp;AQ$2,データシート1!$A$1:$BS$1,0),0)</f>
        <v>14.784902943300001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1083.1532999999999</v>
      </c>
      <c r="AI19" s="88">
        <f>VLOOKUP(年度マスタ!$K$4&amp;"_"&amp;$AG19,データシート1!$A:$BS,MATCH("ab_"&amp;AI$2,データシート1!$A$1:$BS$1,0),0)</f>
        <v>2116</v>
      </c>
      <c r="AJ19" s="88">
        <f>VLOOKUP(年度マスタ!$K$4&amp;"_"&amp;$AG19,データシート1!$A:$BS,MATCH("ab_"&amp;AJ$2,データシート1!$A$1:$BS$1,0),0)</f>
        <v>108</v>
      </c>
      <c r="AK19" s="88">
        <f>VLOOKUP(年度マスタ!$K$4&amp;"_"&amp;$AG19,データシート1!$A:$BS,MATCH("ab_"&amp;AK$2,データシート1!$A$1:$BS$1,0),0)</f>
        <v>18762</v>
      </c>
      <c r="AL19" s="88">
        <f>VLOOKUP(年度マスタ!$K$4&amp;"_"&amp;$AG19,データシート1!$A:$BS,MATCH("ab_"&amp;AL$2,データシート1!$A$1:$BS$1,0),0)</f>
        <v>20022</v>
      </c>
      <c r="AM19" s="88">
        <f>VLOOKUP(年度マスタ!$K$4&amp;"_"&amp;$AG19,データシート1!$A:$BS,MATCH("ab_"&amp;AM$2,データシート1!$A$1:$BS$1,0),0)</f>
        <v>34198</v>
      </c>
      <c r="AN19" s="88">
        <f>VLOOKUP(年度マスタ!$K$4&amp;"_"&amp;$AG19,データシート1!$A:$BS,MATCH("ab_"&amp;AN$2,データシート1!$A$1:$BS$1,0),0)</f>
        <v>7965</v>
      </c>
      <c r="AO19" s="88">
        <f>VLOOKUP(年度マスタ!$K$4&amp;"_"&amp;$AG19,データシート1!$A:$BS,MATCH("ab_"&amp;AO$2,データシート1!$A$1:$BS$1,0),0)</f>
        <v>48183</v>
      </c>
      <c r="AP19" s="88">
        <f>VLOOKUP(年度マスタ!$K$4&amp;"_"&amp;$AG19,データシート1!$A:$BS,MATCH("ab_"&amp;AP$2,データシート1!$A$1:$BS$1,0),0)</f>
        <v>0</v>
      </c>
      <c r="AQ19" s="1073">
        <f>VLOOKUP(年度マスタ!$K$4&amp;"_"&amp;$AG19,データシート1!$A:$BS,MATCH("ab_"&amp;AQ$2,データシート1!$A$1:$BS$1,0),0)</f>
        <v>12.156126002100001</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1082.8511000000001</v>
      </c>
      <c r="AI20" s="88">
        <f>VLOOKUP(年度マスタ!$K$4&amp;"_"&amp;$AG20,データシート1!$A:$BS,MATCH("ab_"&amp;AI$2,データシート1!$A$1:$BS$1,0),0)</f>
        <v>2116</v>
      </c>
      <c r="AJ20" s="88">
        <f>VLOOKUP(年度マスタ!$K$4&amp;"_"&amp;$AG20,データシート1!$A:$BS,MATCH("ab_"&amp;AJ$2,データシート1!$A$1:$BS$1,0),0)</f>
        <v>108</v>
      </c>
      <c r="AK20" s="88">
        <f>VLOOKUP(年度マスタ!$K$4&amp;"_"&amp;$AG20,データシート1!$A:$BS,MATCH("ab_"&amp;AK$2,データシート1!$A$1:$BS$1,0),0)</f>
        <v>18762</v>
      </c>
      <c r="AL20" s="88">
        <f>VLOOKUP(年度マスタ!$K$4&amp;"_"&amp;$AG20,データシート1!$A:$BS,MATCH("ab_"&amp;AL$2,データシート1!$A$1:$BS$1,0),0)</f>
        <v>20169</v>
      </c>
      <c r="AM20" s="88">
        <f>VLOOKUP(年度マスタ!$K$4&amp;"_"&amp;$AG20,データシート1!$A:$BS,MATCH("ab_"&amp;AM$2,データシート1!$A$1:$BS$1,0),0)</f>
        <v>34166</v>
      </c>
      <c r="AN20" s="88">
        <f>VLOOKUP(年度マスタ!$K$4&amp;"_"&amp;$AG20,データシート1!$A:$BS,MATCH("ab_"&amp;AN$2,データシート1!$A$1:$BS$1,0),0)</f>
        <v>7989</v>
      </c>
      <c r="AO20" s="88">
        <f>VLOOKUP(年度マスタ!$K$4&amp;"_"&amp;$AG20,データシート1!$A:$BS,MATCH("ab_"&amp;AO$2,データシート1!$A$1:$BS$1,0),0)</f>
        <v>47744</v>
      </c>
      <c r="AP20" s="88">
        <f>VLOOKUP(年度マスタ!$K$4&amp;"_"&amp;$AG20,データシート1!$A:$BS,MATCH("ab_"&amp;AP$2,データシート1!$A$1:$BS$1,0),0)</f>
        <v>0</v>
      </c>
      <c r="AQ20" s="1073">
        <f>VLOOKUP(年度マスタ!$K$4&amp;"_"&amp;$AG20,データシート1!$A:$BS,MATCH("ab_"&amp;AQ$2,データシート1!$A$1:$BS$1,0),0)</f>
        <v>15.72146708208</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富士吉田市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24.776</v>
      </c>
      <c r="BE13" s="80" t="str">
        <f>年度マスタ!K4</f>
        <v>19202</v>
      </c>
      <c r="BF13" s="80" t="str">
        <f>年度マスタ!K4</f>
        <v>19202</v>
      </c>
      <c r="BG13" s="80" t="str">
        <f>年度マスタ!K4</f>
        <v>19202</v>
      </c>
      <c r="BH13" s="318" t="s">
        <v>108</v>
      </c>
      <c r="BI13" s="318" t="s">
        <v>108</v>
      </c>
      <c r="BJ13" s="318" t="s">
        <v>108</v>
      </c>
      <c r="BK13" s="318" t="str">
        <f>年度マスタ!K4</f>
        <v>19202</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24.776</v>
      </c>
      <c r="AY14" s="80"/>
      <c r="BE14" s="80" t="str">
        <f>AP2</f>
        <v>富士吉田市</v>
      </c>
      <c r="BF14" s="80" t="str">
        <f>AP2</f>
        <v>富士吉田市</v>
      </c>
      <c r="BG14" s="80" t="str">
        <f>AP2</f>
        <v>富士吉田市</v>
      </c>
      <c r="BH14" s="80" t="s">
        <v>118</v>
      </c>
      <c r="BI14" s="80" t="s">
        <v>118</v>
      </c>
      <c r="BJ14" s="80" t="s">
        <v>118</v>
      </c>
      <c r="BK14" s="80" t="str">
        <f>AP2</f>
        <v>富士吉田市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13.433</v>
      </c>
      <c r="AY17" s="201">
        <f>AX17</f>
        <v>13.433</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35.379999999999995</v>
      </c>
      <c r="G21" s="996">
        <f t="shared" ref="G21:O21" si="5">SUM(G22,G26,G27,G28)</f>
        <v>26.72</v>
      </c>
      <c r="H21" s="996">
        <f t="shared" si="5"/>
        <v>40.323999999999998</v>
      </c>
      <c r="I21" s="996">
        <f t="shared" si="5"/>
        <v>45.569000000000003</v>
      </c>
      <c r="J21" s="996">
        <f t="shared" si="5"/>
        <v>45.209999999999994</v>
      </c>
      <c r="K21" s="996">
        <f t="shared" si="5"/>
        <v>39.305</v>
      </c>
      <c r="L21" s="996">
        <f t="shared" si="5"/>
        <v>41.924999999999997</v>
      </c>
      <c r="M21" s="996">
        <f t="shared" si="5"/>
        <v>44.176000000000002</v>
      </c>
      <c r="N21" s="996">
        <f t="shared" si="5"/>
        <v>42.488</v>
      </c>
      <c r="O21" s="996">
        <f t="shared" si="5"/>
        <v>34.161999999999999</v>
      </c>
      <c r="P21" s="997">
        <f>SUM(P22,P26,P27,P28)</f>
        <v>38.209000000000003</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9：食料品製造業(N=0)</v>
      </c>
      <c r="BE21" s="961">
        <f>VLOOKUP(BE$13&amp;"_"&amp;$AV$8,データシート2!$A:$SI,MATCH($AV$5&amp;"_"&amp;$BA21&amp;$AV$6,データシート2!$A$1:$SI$1,0),0)</f>
        <v>0</v>
      </c>
      <c r="BF21" s="1071">
        <f>VLOOKUP(BF$13&amp;"_"&amp;$AW$8,データシート2!$A:$SI,MATCH($AW$5&amp;"_"&amp;$BA21&amp;$AW$6,データシート2!$A$1:$SI$1,0),0)</f>
        <v>0</v>
      </c>
      <c r="BG21" s="1071" t="e">
        <f t="shared" si="2"/>
        <v>#DIV/0!</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t="e">
        <f t="shared" si="4"/>
        <v>#DIV/0!</v>
      </c>
    </row>
    <row r="22" spans="2:63" ht="15.95" customHeight="1" thickBot="1">
      <c r="B22" s="325"/>
      <c r="C22" s="572"/>
      <c r="D22" s="456" t="s">
        <v>31</v>
      </c>
      <c r="E22" s="457"/>
      <c r="F22" s="998">
        <f>SUM(F23:F25)</f>
        <v>14.555</v>
      </c>
      <c r="G22" s="998">
        <f t="shared" ref="G22:P22" si="6">SUM(G23:G25)</f>
        <v>16.164999999999999</v>
      </c>
      <c r="H22" s="998">
        <f t="shared" si="6"/>
        <v>20.55</v>
      </c>
      <c r="I22" s="998">
        <f t="shared" si="6"/>
        <v>23.747</v>
      </c>
      <c r="J22" s="998">
        <f t="shared" si="6"/>
        <v>23.975999999999999</v>
      </c>
      <c r="K22" s="998">
        <f t="shared" si="6"/>
        <v>26.827999999999999</v>
      </c>
      <c r="L22" s="998">
        <f t="shared" si="6"/>
        <v>21.876000000000001</v>
      </c>
      <c r="M22" s="998">
        <f t="shared" si="6"/>
        <v>23.766999999999999</v>
      </c>
      <c r="N22" s="998">
        <f t="shared" si="6"/>
        <v>22.408000000000001</v>
      </c>
      <c r="O22" s="998">
        <f t="shared" si="6"/>
        <v>14.856999999999999</v>
      </c>
      <c r="P22" s="999">
        <f t="shared" si="6"/>
        <v>24.776</v>
      </c>
      <c r="Z22" s="313"/>
      <c r="AB22" s="312"/>
      <c r="AC22" s="571" t="s">
        <v>1377</v>
      </c>
      <c r="AP22" s="18" t="s">
        <v>1387</v>
      </c>
      <c r="AQ22" s="313"/>
      <c r="AV22" s="80" t="str">
        <f>AW22</f>
        <v>エネルギー起源CO2</v>
      </c>
      <c r="AW22" s="80" t="str">
        <f>D56</f>
        <v>エネルギー起源CO2</v>
      </c>
      <c r="AX22" s="201">
        <f>P56</f>
        <v>38.209000000000003</v>
      </c>
      <c r="AY22" s="201">
        <f>AX22</f>
        <v>38.209000000000003</v>
      </c>
      <c r="BA22" s="80">
        <v>10</v>
      </c>
      <c r="BB22" s="80"/>
      <c r="BC22" s="80" t="s">
        <v>163</v>
      </c>
      <c r="BD22" s="80" t="str">
        <f t="shared" si="1"/>
        <v>10：飲料・たばこ・飼料製造業(N=1)</v>
      </c>
      <c r="BE22" s="961">
        <f>VLOOKUP(BE$13&amp;"_"&amp;$AV$8,データシート2!$A:$SI,MATCH($AV$5&amp;"_"&amp;$BA22&amp;$AV$6,データシート2!$A$1:$SI$1,0),0)</f>
        <v>1</v>
      </c>
      <c r="BF22" s="1071">
        <f>VLOOKUP(BF$13&amp;"_"&amp;$AW$8,データシート2!$A:$SI,MATCH($AW$5&amp;"_"&amp;$BA22&amp;$AW$6,データシート2!$A$1:$SI$1,0),0)</f>
        <v>6.0860000000000003</v>
      </c>
      <c r="BG22" s="1071">
        <f t="shared" si="2"/>
        <v>6.0860000000000003</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0.57203509188514712</v>
      </c>
    </row>
    <row r="23" spans="2:63" ht="15.95" customHeight="1" thickBot="1">
      <c r="B23" s="325"/>
      <c r="C23" s="572"/>
      <c r="D23" s="458"/>
      <c r="E23" s="457" t="s">
        <v>98</v>
      </c>
      <c r="F23" s="1000">
        <f>IFERROR(VLOOKUP(年度マスタ!$K$4&amp;"_"&amp;F$20,データシート1!$A:$BT,MATCH("ba_"&amp;$E23,データシート1!$A$1:$BT$1,0),0),0)</f>
        <v>14.555</v>
      </c>
      <c r="G23" s="1000">
        <f>IFERROR(VLOOKUP(年度マスタ!$K$4&amp;"_"&amp;G$20,データシート1!$A:$BT,MATCH("ba_"&amp;$E23,データシート1!$A$1:$BT$1,0),0),0)</f>
        <v>16.164999999999999</v>
      </c>
      <c r="H23" s="1000">
        <f>IFERROR(VLOOKUP(年度マスタ!$K$4&amp;"_"&amp;H$20,データシート1!$A:$BT,MATCH("ba_"&amp;$E23,データシート1!$A$1:$BT$1,0),0),0)</f>
        <v>20.55</v>
      </c>
      <c r="I23" s="1000">
        <f>IFERROR(VLOOKUP(年度マスタ!$K$4&amp;"_"&amp;I$20,データシート1!$A:$BT,MATCH("ba_"&amp;$E23,データシート1!$A$1:$BT$1,0),0),0)</f>
        <v>23.747</v>
      </c>
      <c r="J23" s="1000">
        <f>IFERROR(VLOOKUP(年度マスタ!$K$4&amp;"_"&amp;J$20,データシート1!$A:$BT,MATCH("ba_"&amp;$E23,データシート1!$A$1:$BT$1,0),0),0)</f>
        <v>23.975999999999999</v>
      </c>
      <c r="K23" s="1000">
        <f>IFERROR(VLOOKUP(年度マスタ!$K$4&amp;"_"&amp;K$20,データシート1!$A:$BT,MATCH("ba_"&amp;$E23,データシート1!$A$1:$BT$1,0),0),0)</f>
        <v>26.827999999999999</v>
      </c>
      <c r="L23" s="1000">
        <f>IFERROR(VLOOKUP(年度マスタ!$K$4&amp;"_"&amp;L$20,データシート1!$A:$BT,MATCH("ba_"&amp;$E23,データシート1!$A$1:$BT$1,0),0),0)</f>
        <v>21.876000000000001</v>
      </c>
      <c r="M23" s="1000">
        <f>IFERROR(VLOOKUP(年度マスタ!$K$4&amp;"_"&amp;M$20,データシート1!$A:$BT,MATCH("ba_"&amp;$E23,データシート1!$A$1:$BT$1,0),0),0)</f>
        <v>23.766999999999999</v>
      </c>
      <c r="N23" s="1000">
        <f>IFERROR(VLOOKUP(年度マスタ!$K$4&amp;"_"&amp;N$20,データシート1!$A:$BT,MATCH("ba_"&amp;$E23,データシート1!$A$1:$BT$1,0),0),0)</f>
        <v>22.408000000000001</v>
      </c>
      <c r="O23" s="1000">
        <f>IFERROR(VLOOKUP(年度マスタ!$K$4&amp;"_"&amp;O$20,データシート1!$A:$BT,MATCH("ba_"&amp;$E23,データシート1!$A$1:$BT$1,0),0),0)</f>
        <v>14.856999999999999</v>
      </c>
      <c r="P23" s="1001">
        <f>IFERROR(VLOOKUP(年度マスタ!$K$4&amp;"_"&amp;P$20,データシート1!$A:$BT,MATCH("ba_"&amp;$E23,データシート1!$A$1:$BT$1,0),0),0)</f>
        <v>24.776</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145.32365337075993</v>
      </c>
      <c r="AG24" s="996">
        <f t="shared" ref="AG24:AP24" si="7">AG25+AG29</f>
        <v>154.70062944251305</v>
      </c>
      <c r="AH24" s="996">
        <f t="shared" si="7"/>
        <v>166.20250826272937</v>
      </c>
      <c r="AI24" s="996">
        <f t="shared" si="7"/>
        <v>185.21530006869719</v>
      </c>
      <c r="AJ24" s="996">
        <f t="shared" si="7"/>
        <v>169.1221901102345</v>
      </c>
      <c r="AK24" s="996">
        <f t="shared" si="7"/>
        <v>160.17268718322595</v>
      </c>
      <c r="AL24" s="996">
        <f t="shared" si="7"/>
        <v>141.30612931200807</v>
      </c>
      <c r="AM24" s="996">
        <f t="shared" si="7"/>
        <v>129.33634392911301</v>
      </c>
      <c r="AN24" s="996">
        <f t="shared" si="7"/>
        <v>132.516391015865</v>
      </c>
      <c r="AO24" s="996">
        <f>AO25+AO29</f>
        <v>130.09612306548269</v>
      </c>
      <c r="AP24" s="997">
        <f t="shared" si="7"/>
        <v>121.5522999061007</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56.881281336359926</v>
      </c>
      <c r="AG25" s="998">
        <f>①CO2排出量の現状把握!AA35</f>
        <v>54.040975494454138</v>
      </c>
      <c r="AH25" s="998">
        <f>①CO2排出量の現状把握!AB35</f>
        <v>67.158143533005301</v>
      </c>
      <c r="AI25" s="998">
        <f>①CO2排出量の現状把握!AC35</f>
        <v>82.799801404453433</v>
      </c>
      <c r="AJ25" s="998">
        <f>①CO2排出量の現状把握!AD35</f>
        <v>71.538814465739051</v>
      </c>
      <c r="AK25" s="998">
        <f>①CO2排出量の現状把握!AE35</f>
        <v>72.447657619314015</v>
      </c>
      <c r="AL25" s="998">
        <f>①CO2排出量の現状把握!AF35</f>
        <v>66.801881172324542</v>
      </c>
      <c r="AM25" s="998">
        <f>①CO2排出量の現状把握!AG35</f>
        <v>54.03423265453889</v>
      </c>
      <c r="AN25" s="998">
        <f>①CO2排出量の現状把握!AH35</f>
        <v>62.522965189379086</v>
      </c>
      <c r="AO25" s="998">
        <f>①CO2排出量の現状把握!AI35</f>
        <v>62.06507899664819</v>
      </c>
      <c r="AP25" s="999">
        <f>①CO2排出量の現状把握!AJ35</f>
        <v>51.759718006046107</v>
      </c>
      <c r="AQ25" s="313"/>
      <c r="AV25" s="80" t="str">
        <f>AW25</f>
        <v>廃棄物原燃料以外</v>
      </c>
      <c r="AW25" s="80" t="str">
        <f>E59</f>
        <v>廃棄物原燃料以外</v>
      </c>
      <c r="AX25" s="327">
        <f t="shared" si="8"/>
        <v>0</v>
      </c>
      <c r="AY25" s="80"/>
      <c r="BA25" s="80">
        <v>15</v>
      </c>
      <c r="BB25" s="80"/>
      <c r="BC25" s="80" t="s">
        <v>166</v>
      </c>
      <c r="BD25" s="80" t="str">
        <f t="shared" si="1"/>
        <v>15：印刷・同関連業(N=0)</v>
      </c>
      <c r="BE25" s="961">
        <f>VLOOKUP(BE$13&amp;"_"&amp;$AV$8,データシート2!$A:$SI,MATCH($AV$5&amp;"_"&amp;$BA25&amp;$AV$6,データシート2!$A$1:$SI$1,0),0)</f>
        <v>0</v>
      </c>
      <c r="BF25" s="1071">
        <f>VLOOKUP(BF$13&amp;"_"&amp;$AW$8,データシート2!$A:$SI,MATCH($AW$5&amp;"_"&amp;$BA25&amp;$AW$6,データシート2!$A$1:$SI$1,0),0)</f>
        <v>0</v>
      </c>
      <c r="BG25" s="1071" t="e">
        <f t="shared" si="2"/>
        <v>#DIV/0!</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t="e">
        <f t="shared" si="4"/>
        <v>#DIV/0!</v>
      </c>
    </row>
    <row r="26" spans="2:63" ht="15.95" customHeight="1" thickBot="1">
      <c r="B26" s="325"/>
      <c r="C26" s="572"/>
      <c r="D26" s="460" t="s">
        <v>112</v>
      </c>
      <c r="E26" s="457"/>
      <c r="F26" s="998">
        <f>IFERROR(VLOOKUP(年度マスタ!$K$4&amp;"_"&amp;F$20,データシート1!$A:$BT,MATCH("ba_"&amp;$D26,データシート1!$A$1:$BT$1,0),0),0)</f>
        <v>20.824999999999999</v>
      </c>
      <c r="G26" s="998">
        <f>IFERROR(VLOOKUP(年度マスタ!$K$4&amp;"_"&amp;G$20,データシート1!$A:$BT,MATCH("ba_"&amp;$D26,データシート1!$A$1:$BT$1,0),0),0)</f>
        <v>10.555</v>
      </c>
      <c r="H26" s="998">
        <f>IFERROR(VLOOKUP(年度マスタ!$K$4&amp;"_"&amp;H$20,データシート1!$A:$BT,MATCH("ba_"&amp;$D26,データシート1!$A$1:$BT$1,0),0),0)</f>
        <v>19.774000000000001</v>
      </c>
      <c r="I26" s="998">
        <f>IFERROR(VLOOKUP(年度マスタ!$K$4&amp;"_"&amp;I$20,データシート1!$A:$BT,MATCH("ba_"&amp;$D26,データシート1!$A$1:$BT$1,0),0),0)</f>
        <v>21.821999999999999</v>
      </c>
      <c r="J26" s="998">
        <f>IFERROR(VLOOKUP(年度マスタ!$K$4&amp;"_"&amp;J$20,データシート1!$A:$BT,MATCH("ba_"&amp;$D26,データシート1!$A$1:$BT$1,0),0),0)</f>
        <v>21.233999999999998</v>
      </c>
      <c r="K26" s="998">
        <f>IFERROR(VLOOKUP(年度マスタ!$K$4&amp;"_"&amp;K$20,データシート1!$A:$BT,MATCH("ba_"&amp;$D26,データシート1!$A$1:$BT$1,0),0),0)</f>
        <v>12.477</v>
      </c>
      <c r="L26" s="998">
        <f>IFERROR(VLOOKUP(年度マスタ!$K$4&amp;"_"&amp;L$20,データシート1!$A:$BT,MATCH("ba_"&amp;$D26,データシート1!$A$1:$BT$1,0),0),0)</f>
        <v>20.048999999999999</v>
      </c>
      <c r="M26" s="998">
        <f>IFERROR(VLOOKUP(年度マスタ!$K$4&amp;"_"&amp;M$20,データシート1!$A:$BT,MATCH("ba_"&amp;$D26,データシート1!$A$1:$BT$1,0),0),0)</f>
        <v>20.408999999999999</v>
      </c>
      <c r="N26" s="998">
        <f>IFERROR(VLOOKUP(年度マスタ!$K$4&amp;"_"&amp;N$20,データシート1!$A:$BT,MATCH("ba_"&amp;$D26,データシート1!$A$1:$BT$1,0),0),0)</f>
        <v>20.079999999999998</v>
      </c>
      <c r="O26" s="998">
        <f>IFERROR(VLOOKUP(年度マスタ!$K$4&amp;"_"&amp;O$20,データシート1!$A:$BT,MATCH("ba_"&amp;$D26,データシート1!$A$1:$BT$1,0),0),0)</f>
        <v>19.305</v>
      </c>
      <c r="P26" s="999">
        <f>IFERROR(VLOOKUP(年度マスタ!$K$4&amp;"_"&amp;P$20,データシート1!$A:$BT,MATCH("ba_"&amp;$D26,データシート1!$A$1:$BT$1,0),0),0)</f>
        <v>13.433</v>
      </c>
      <c r="Z26" s="313"/>
      <c r="AB26" s="312"/>
      <c r="AC26" s="572"/>
      <c r="AD26" s="458"/>
      <c r="AE26" s="457" t="s">
        <v>98</v>
      </c>
      <c r="AF26" s="1000">
        <f>①CO2排出量の現状把握!Z36</f>
        <v>48.428087111669988</v>
      </c>
      <c r="AG26" s="1000">
        <f>①CO2排出量の現状把握!AA36</f>
        <v>44.580914449787151</v>
      </c>
      <c r="AH26" s="1000">
        <f>①CO2排出量の現状把握!AB36</f>
        <v>58.018466999724019</v>
      </c>
      <c r="AI26" s="1000">
        <f>①CO2排出量の現状把握!AC36</f>
        <v>74.311949061093571</v>
      </c>
      <c r="AJ26" s="1000">
        <f>①CO2排出量の現状把握!AD36</f>
        <v>62.560592337978967</v>
      </c>
      <c r="AK26" s="1000">
        <f>①CO2排出量の現状把握!AE36</f>
        <v>63.845166498776372</v>
      </c>
      <c r="AL26" s="1000">
        <f>①CO2排出量の現状把握!AF36</f>
        <v>57.15977553101272</v>
      </c>
      <c r="AM26" s="1000">
        <f>①CO2排出量の現状把握!AG36</f>
        <v>44.654430848329298</v>
      </c>
      <c r="AN26" s="1000">
        <f>①CO2排出量の現状把握!AH36</f>
        <v>53.825335787022659</v>
      </c>
      <c r="AO26" s="1000">
        <f>①CO2排出量の現状把握!AI36</f>
        <v>53.87243219816731</v>
      </c>
      <c r="AP26" s="1001">
        <f>①CO2排出量の現状把握!AJ36</f>
        <v>43.375788711207058</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5.630794582436665</v>
      </c>
      <c r="AG27" s="1000">
        <f>①CO2排出量の現状把握!AA37</f>
        <v>6.5011518912842199</v>
      </c>
      <c r="AH27" s="1000">
        <f>①CO2排出量の現状把握!AB37</f>
        <v>6.2241360304901061</v>
      </c>
      <c r="AI27" s="1000">
        <f>①CO2排出量の現状把握!AC37</f>
        <v>6.0946877646379436</v>
      </c>
      <c r="AJ27" s="1000">
        <f>①CO2排出量の現状把握!AD37</f>
        <v>5.6004791361125976</v>
      </c>
      <c r="AK27" s="1000">
        <f>①CO2排出量の現状把握!AE37</f>
        <v>5.194550525941759</v>
      </c>
      <c r="AL27" s="1000">
        <f>①CO2排出量の現状把握!AF37</f>
        <v>5.6816835923853315</v>
      </c>
      <c r="AM27" s="1000">
        <f>①CO2排出量の現状把握!AG37</f>
        <v>5.6876612874186616</v>
      </c>
      <c r="AN27" s="1000">
        <f>①CO2排出量の現状把握!AH37</f>
        <v>5.4304216464891244</v>
      </c>
      <c r="AO27" s="1000">
        <f>①CO2排出量の現状把握!AI37</f>
        <v>4.8992549421975724</v>
      </c>
      <c r="AP27" s="1001">
        <f>①CO2排出量の現状把握!AJ37</f>
        <v>5.6646526782181894</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2.8223996422532709</v>
      </c>
      <c r="AG28" s="1000">
        <f>①CO2排出量の現状把握!AA38</f>
        <v>2.9589091533827725</v>
      </c>
      <c r="AH28" s="1000">
        <f>①CO2排出量の現状把握!AB38</f>
        <v>2.9155405027911785</v>
      </c>
      <c r="AI28" s="1000">
        <f>①CO2排出量の現状把握!AC38</f>
        <v>2.3931645787219225</v>
      </c>
      <c r="AJ28" s="1000">
        <f>①CO2排出量の現状把握!AD38</f>
        <v>3.3777429916474873</v>
      </c>
      <c r="AK28" s="1000">
        <f>①CO2排出量の現状把握!AE38</f>
        <v>3.4079405945958863</v>
      </c>
      <c r="AL28" s="1000">
        <f>①CO2排出量の現状把握!AF38</f>
        <v>3.9604220489264841</v>
      </c>
      <c r="AM28" s="1000">
        <f>①CO2排出量の現状把握!AG38</f>
        <v>3.6921405187909291</v>
      </c>
      <c r="AN28" s="1000">
        <f>①CO2排出量の現状把握!AH38</f>
        <v>3.2672077558673043</v>
      </c>
      <c r="AO28" s="1000">
        <f>①CO2排出量の現状把握!AI38</f>
        <v>3.2933918562833062</v>
      </c>
      <c r="AP28" s="1001">
        <f>①CO2排出量の現状把握!AJ38</f>
        <v>2.7192766166208577</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88.442372034399995</v>
      </c>
      <c r="AG29" s="1002">
        <f>①CO2排出量の現状把握!AA39</f>
        <v>100.6596539480589</v>
      </c>
      <c r="AH29" s="1002">
        <f>①CO2排出量の現状把握!AB39</f>
        <v>99.044364729724066</v>
      </c>
      <c r="AI29" s="1002">
        <f>①CO2排出量の現状把握!AC39</f>
        <v>102.41549866424376</v>
      </c>
      <c r="AJ29" s="1002">
        <f>①CO2排出量の現状把握!AD39</f>
        <v>97.583375644495462</v>
      </c>
      <c r="AK29" s="1002">
        <f>①CO2排出量の現状把握!AE39</f>
        <v>87.725029563911917</v>
      </c>
      <c r="AL29" s="1002">
        <f>①CO2排出量の現状把握!AF39</f>
        <v>74.504248139683511</v>
      </c>
      <c r="AM29" s="1002">
        <f>①CO2排出量の現状把握!AG39</f>
        <v>75.302111274574116</v>
      </c>
      <c r="AN29" s="1002">
        <f>①CO2排出量の現状把握!AH39</f>
        <v>69.993425826485904</v>
      </c>
      <c r="AO29" s="1002">
        <f>①CO2排出量の現状把握!AI39</f>
        <v>68.03104406883449</v>
      </c>
      <c r="AP29" s="1003">
        <f>①CO2排出量の現状把握!AJ39</f>
        <v>69.792581900054586</v>
      </c>
      <c r="AQ29" s="313"/>
      <c r="AV29" s="80" t="str">
        <f t="shared" si="10"/>
        <v>PFC</v>
      </c>
      <c r="AW29" s="80" t="str">
        <f t="shared" si="9"/>
        <v>PFC</v>
      </c>
      <c r="AX29" s="327">
        <f t="shared" si="8"/>
        <v>0</v>
      </c>
      <c r="AY29" s="327">
        <f t="shared" si="11"/>
        <v>0</v>
      </c>
      <c r="BA29" s="80">
        <v>23</v>
      </c>
      <c r="BB29" s="80"/>
      <c r="BC29" s="80" t="s">
        <v>169</v>
      </c>
      <c r="BD29" s="80" t="str">
        <f t="shared" si="1"/>
        <v>23：非鉄金属製造業(N=0)</v>
      </c>
      <c r="BE29" s="961">
        <f>VLOOKUP(BE$13&amp;"_"&amp;$AV$8,データシート2!$A:$SI,MATCH($AV$5&amp;"_"&amp;$BA29&amp;$AV$6,データシート2!$A$1:$SI$1,0),0)</f>
        <v>0</v>
      </c>
      <c r="BF29" s="1071">
        <f>VLOOKUP(BF$13&amp;"_"&amp;$AW$8,データシート2!$A:$SI,MATCH($AW$5&amp;"_"&amp;$BA29&amp;$AW$6,データシート2!$A$1:$SI$1,0),0)</f>
        <v>0</v>
      </c>
      <c r="BG29" s="1071" t="e">
        <f t="shared" si="2"/>
        <v>#DIV/0!</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t="e">
        <f t="shared" si="4"/>
        <v>#DIV/0!</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0.24345658245830121</v>
      </c>
      <c r="AG32" s="509">
        <f t="shared" si="12"/>
        <v>0.17272069348579597</v>
      </c>
      <c r="AH32" s="509">
        <f t="shared" si="12"/>
        <v>0.24261968379115365</v>
      </c>
      <c r="AI32" s="509">
        <f t="shared" si="12"/>
        <v>0.2460325900889303</v>
      </c>
      <c r="AJ32" s="509">
        <f t="shared" si="12"/>
        <v>0.26732151452468739</v>
      </c>
      <c r="AK32" s="509">
        <f t="shared" si="12"/>
        <v>0.24539140031432405</v>
      </c>
      <c r="AL32" s="509">
        <f t="shared" si="12"/>
        <v>0.29669625942005934</v>
      </c>
      <c r="AM32" s="509">
        <f t="shared" si="12"/>
        <v>0.34155905956497495</v>
      </c>
      <c r="AN32" s="509">
        <f t="shared" si="12"/>
        <v>0.32062448784100445</v>
      </c>
      <c r="AO32" s="509">
        <f t="shared" si="12"/>
        <v>0.26259045385084129</v>
      </c>
      <c r="AP32" s="509">
        <f t="shared" si="12"/>
        <v>0.31434205711875879</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0.25588382782608105</v>
      </c>
      <c r="AG33" s="506">
        <f t="shared" ref="AG33:AP33" si="13">IFERROR(IF(G22/AG25&gt;1,1,G22/AG25),0)</f>
        <v>0.29912487426617429</v>
      </c>
      <c r="AH33" s="506">
        <f t="shared" si="13"/>
        <v>0.30599416420587283</v>
      </c>
      <c r="AI33" s="506">
        <f t="shared" si="13"/>
        <v>0.28680020479762591</v>
      </c>
      <c r="AJ33" s="506">
        <f t="shared" si="13"/>
        <v>0.33514673368654219</v>
      </c>
      <c r="AK33" s="506">
        <f t="shared" si="13"/>
        <v>0.37030872883387539</v>
      </c>
      <c r="AL33" s="506">
        <f t="shared" si="13"/>
        <v>0.32747580780798496</v>
      </c>
      <c r="AM33" s="506">
        <f t="shared" si="13"/>
        <v>0.43985079147790146</v>
      </c>
      <c r="AN33" s="506">
        <f t="shared" si="13"/>
        <v>0.35839630977397241</v>
      </c>
      <c r="AO33" s="506">
        <f t="shared" si="13"/>
        <v>0.23937776669554145</v>
      </c>
      <c r="AP33" s="506">
        <f t="shared" si="13"/>
        <v>0.47867339611676185</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0.30054872839469637</v>
      </c>
      <c r="AG34" s="507">
        <f t="shared" ref="AG34:AP36" si="14">IFERROR(IF(G23/AG26&gt;1,1,G23/AG26),0)</f>
        <v>0.36259911218750646</v>
      </c>
      <c r="AH34" s="507">
        <f t="shared" si="14"/>
        <v>0.35419756954449955</v>
      </c>
      <c r="AI34" s="507">
        <f t="shared" si="14"/>
        <v>0.31955829849755446</v>
      </c>
      <c r="AJ34" s="507">
        <f t="shared" si="14"/>
        <v>0.38324445316104799</v>
      </c>
      <c r="AK34" s="507">
        <f t="shared" si="14"/>
        <v>0.42020408859790775</v>
      </c>
      <c r="AL34" s="507">
        <f t="shared" si="14"/>
        <v>0.38271668838396533</v>
      </c>
      <c r="AM34" s="507">
        <f t="shared" si="14"/>
        <v>0.53224281551646335</v>
      </c>
      <c r="AN34" s="507">
        <f t="shared" si="14"/>
        <v>0.41630952547448097</v>
      </c>
      <c r="AO34" s="507">
        <f t="shared" si="14"/>
        <v>0.2757811257778226</v>
      </c>
      <c r="AP34" s="507">
        <f t="shared" si="14"/>
        <v>0.57119422461587643</v>
      </c>
      <c r="AQ34" s="313"/>
      <c r="BA34" s="80">
        <v>28</v>
      </c>
      <c r="BB34" s="80"/>
      <c r="BC34" s="80" t="s">
        <v>1357</v>
      </c>
      <c r="BD34" s="80" t="str">
        <f t="shared" si="1"/>
        <v>28：電子部品等製造業(N=3)</v>
      </c>
      <c r="BE34" s="961">
        <f>VLOOKUP(BE$13&amp;"_"&amp;$AV$8,データシート2!$A:$SI,MATCH($AV$5&amp;"_"&amp;$BA34&amp;$AV$6,データシート2!$A$1:$SI$1,0),0)</f>
        <v>3</v>
      </c>
      <c r="BF34" s="1071">
        <f>VLOOKUP(BF$13&amp;"_"&amp;$AW$8,データシート2!$A:$SI,MATCH($AW$5&amp;"_"&amp;$BA34&amp;$AW$6,データシート2!$A$1:$SI$1,0),0)</f>
        <v>18.690000000000001</v>
      </c>
      <c r="BG34" s="1071">
        <f t="shared" si="2"/>
        <v>6.23</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0.20172270464938941</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0.2354640600537041</v>
      </c>
      <c r="AG37" s="508">
        <f t="shared" ref="AG37:AP37" si="17">IFERROR(IF(G26/AG29&gt;1,1,G26/AG29),0)</f>
        <v>0.1048582980967375</v>
      </c>
      <c r="AH37" s="508">
        <f t="shared" si="17"/>
        <v>0.19964790580423253</v>
      </c>
      <c r="AI37" s="508">
        <f t="shared" si="17"/>
        <v>0.21307321923550521</v>
      </c>
      <c r="AJ37" s="508">
        <f t="shared" si="17"/>
        <v>0.21759853929789502</v>
      </c>
      <c r="AK37" s="508">
        <f t="shared" si="17"/>
        <v>0.14222850721195715</v>
      </c>
      <c r="AL37" s="508">
        <f t="shared" si="17"/>
        <v>0.26909874940837386</v>
      </c>
      <c r="AM37" s="508">
        <f t="shared" si="17"/>
        <v>0.27102825743600539</v>
      </c>
      <c r="AN37" s="508">
        <f t="shared" si="17"/>
        <v>0.28688408608229049</v>
      </c>
      <c r="AO37" s="508">
        <f t="shared" si="17"/>
        <v>0.28376751032171443</v>
      </c>
      <c r="AP37" s="508">
        <f t="shared" si="17"/>
        <v>0.19247031180529364</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M：宿泊業，飲食サービス業(N=2)</v>
      </c>
      <c r="BE46" s="961">
        <f>VLOOKUP(BE$13&amp;"_"&amp;$AV$8,データシート2!$A:$SI,MATCH($AV$5&amp;"_"&amp;$BA46&amp;$AV$6,データシート2!$A$1:$SI$1,0),0)</f>
        <v>2</v>
      </c>
      <c r="BF46" s="1071">
        <f>VLOOKUP(BF$13&amp;"_"&amp;$AW$8,データシート2!$A:$SI,MATCH($AW$5&amp;"_"&amp;$BA46&amp;$AW$6,データシート2!$A$1:$SI$1,0),0)</f>
        <v>5.157</v>
      </c>
      <c r="BG46" s="1071">
        <f t="shared" si="18"/>
        <v>2.5785</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0.61501451133716101</v>
      </c>
    </row>
    <row r="47" spans="2:63" ht="15.95" customHeight="1">
      <c r="B47" s="332"/>
      <c r="Z47" s="313"/>
      <c r="AB47" s="312"/>
      <c r="AQ47" s="313"/>
      <c r="BA47" s="80" t="s">
        <v>206</v>
      </c>
      <c r="BB47" s="80"/>
      <c r="BC47" s="80" t="s">
        <v>190</v>
      </c>
      <c r="BD47" s="80" t="str">
        <f t="shared" si="1"/>
        <v>N：生活関連ｻｰﾋﾞｽ業,娯楽業(N=1)</v>
      </c>
      <c r="BE47" s="961">
        <f>VLOOKUP(BE$13&amp;"_"&amp;$AV$8,データシート2!$A:$SI,MATCH($AV$5&amp;"_"&amp;$BA47&amp;$AV$6,データシート2!$A$1:$SI$1,0),0)</f>
        <v>1</v>
      </c>
      <c r="BF47" s="1071">
        <f>VLOOKUP(BF$13&amp;"_"&amp;$AW$8,データシート2!$A:$SI,MATCH($AW$5&amp;"_"&amp;$BA47&amp;$AW$6,データシート2!$A$1:$SI$1,0),0)</f>
        <v>4.8849999999999998</v>
      </c>
      <c r="BG47" s="1071">
        <f t="shared" si="18"/>
        <v>4.8849999999999998</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1.1101558879805955</v>
      </c>
    </row>
    <row r="48" spans="2:63" ht="15.95" customHeight="1">
      <c r="B48" s="332"/>
      <c r="Z48" s="313"/>
      <c r="AB48" s="312"/>
      <c r="AQ48" s="313"/>
      <c r="BA48" s="80" t="s">
        <v>207</v>
      </c>
      <c r="BB48" s="80"/>
      <c r="BC48" s="80" t="s">
        <v>191</v>
      </c>
      <c r="BD48" s="80" t="str">
        <f t="shared" si="1"/>
        <v>O：教育，学習支援業(N=0)</v>
      </c>
      <c r="BE48" s="961">
        <f>VLOOKUP(BE$13&amp;"_"&amp;$AV$8,データシート2!$A:$SI,MATCH($AV$5&amp;"_"&amp;$BA48&amp;$AV$6,データシート2!$A$1:$SI$1,0),0)</f>
        <v>0</v>
      </c>
      <c r="BF48" s="1071">
        <f>VLOOKUP(BF$13&amp;"_"&amp;$AW$8,データシート2!$A:$SI,MATCH($AW$5&amp;"_"&amp;$BA48&amp;$AW$6,データシート2!$A$1:$SI$1,0),0)</f>
        <v>0</v>
      </c>
      <c r="BG48" s="1071" t="e">
        <f t="shared" si="18"/>
        <v>#DIV/0!</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t="e">
        <f t="shared" si="20"/>
        <v>#DIV/0!</v>
      </c>
    </row>
    <row r="49" spans="2:63" ht="15.95" customHeight="1">
      <c r="B49" s="332"/>
      <c r="Z49" s="313"/>
      <c r="AB49" s="312"/>
      <c r="AQ49" s="313"/>
      <c r="BA49" s="80" t="s">
        <v>208</v>
      </c>
      <c r="BB49" s="80"/>
      <c r="BC49" s="80" t="s">
        <v>192</v>
      </c>
      <c r="BD49" s="80" t="str">
        <f t="shared" si="1"/>
        <v>P：医療，福祉(N=1)</v>
      </c>
      <c r="BE49" s="961">
        <f>VLOOKUP(BE$13&amp;"_"&amp;$AV$8,データシート2!$A:$SI,MATCH($AV$5&amp;"_"&amp;$BA49&amp;$AV$6,データシート2!$A$1:$SI$1,0),0)</f>
        <v>1</v>
      </c>
      <c r="BF49" s="1071">
        <f>VLOOKUP(BF$13&amp;"_"&amp;$AW$8,データシート2!$A:$SI,MATCH($AW$5&amp;"_"&amp;$BA49&amp;$AW$6,データシート2!$A$1:$SI$1,0),0)</f>
        <v>3.391</v>
      </c>
      <c r="BG49" s="1071">
        <f t="shared" si="18"/>
        <v>3.391</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0.61232160376982037</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35.380000000000003</v>
      </c>
      <c r="G55" s="1004">
        <f t="shared" ref="G55:P55" si="29">SUM(G56,G57,G60,G61,G62,G63,G64,G65,)</f>
        <v>26.72</v>
      </c>
      <c r="H55" s="1004">
        <f t="shared" si="29"/>
        <v>40.323999999999998</v>
      </c>
      <c r="I55" s="1004">
        <f t="shared" si="29"/>
        <v>45.569000000000003</v>
      </c>
      <c r="J55" s="1004">
        <f t="shared" si="29"/>
        <v>45.21</v>
      </c>
      <c r="K55" s="1004">
        <f t="shared" si="29"/>
        <v>39.305</v>
      </c>
      <c r="L55" s="1004">
        <f t="shared" si="29"/>
        <v>41.924999999999997</v>
      </c>
      <c r="M55" s="1004">
        <f t="shared" si="29"/>
        <v>44.176000000000002</v>
      </c>
      <c r="N55" s="1004">
        <f t="shared" si="29"/>
        <v>42.488</v>
      </c>
      <c r="O55" s="1004">
        <f t="shared" si="29"/>
        <v>34.161999999999999</v>
      </c>
      <c r="P55" s="1005">
        <f t="shared" si="29"/>
        <v>38.209000000000003</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35.380000000000003</v>
      </c>
      <c r="G56" s="1006">
        <f>IFERROR(VLOOKUP(年度マスタ!$K$4&amp;"_"&amp;G$54,データシート1!$A:$CD,MATCH("bc_"&amp;$C56,データシート1!$A$1:$CD$1,0),0),0)</f>
        <v>26.72</v>
      </c>
      <c r="H56" s="1006">
        <f>IFERROR(VLOOKUP(年度マスタ!$K$4&amp;"_"&amp;H$54,データシート1!$A:$CD,MATCH("bc_"&amp;$C56,データシート1!$A$1:$CD$1,0),0),0)</f>
        <v>40.323999999999998</v>
      </c>
      <c r="I56" s="1006">
        <f>IFERROR(VLOOKUP(年度マスタ!$K$4&amp;"_"&amp;I$54,データシート1!$A:$CD,MATCH("bc_"&amp;$C56,データシート1!$A$1:$CD$1,0),0),0)</f>
        <v>45.569000000000003</v>
      </c>
      <c r="J56" s="1006">
        <f>IFERROR(VLOOKUP(年度マスタ!$K$4&amp;"_"&amp;J$54,データシート1!$A:$CD,MATCH("bc_"&amp;$C56,データシート1!$A$1:$CD$1,0),0),0)</f>
        <v>45.21</v>
      </c>
      <c r="K56" s="1006">
        <f>IFERROR(VLOOKUP(年度マスタ!$K$4&amp;"_"&amp;K$54,データシート1!$A:$CD,MATCH("bc_"&amp;$C56,データシート1!$A$1:$CD$1,0),0),0)</f>
        <v>39.305</v>
      </c>
      <c r="L56" s="1006">
        <f>IFERROR(VLOOKUP(年度マスタ!$K$4&amp;"_"&amp;L$54,データシート1!$A:$CD,MATCH("bc_"&amp;$C56,データシート1!$A$1:$CD$1,0),0),0)</f>
        <v>41.924999999999997</v>
      </c>
      <c r="M56" s="1006">
        <f>IFERROR(VLOOKUP(年度マスタ!$K$4&amp;"_"&amp;M$54,データシート1!$A:$CD,MATCH("bc_"&amp;$C56,データシート1!$A$1:$CD$1,0),0),0)</f>
        <v>44.176000000000002</v>
      </c>
      <c r="N56" s="1006">
        <f>IFERROR(VLOOKUP(年度マスタ!$K$4&amp;"_"&amp;N$54,データシート1!$A:$CD,MATCH("bc_"&amp;$C56,データシート1!$A$1:$CD$1,0),0),0)</f>
        <v>42.488</v>
      </c>
      <c r="O56" s="1006">
        <f>IFERROR(VLOOKUP(年度マスタ!$K$4&amp;"_"&amp;O$54,データシート1!$A:$CD,MATCH("bc_"&amp;$C56,データシート1!$A$1:$CD$1,0),0),0)</f>
        <v>34.161999999999999</v>
      </c>
      <c r="P56" s="1007">
        <f>IFERROR(VLOOKUP(年度マスタ!$K$4&amp;"_"&amp;P$54,データシート1!$A:$CD,MATCH("bc_"&amp;$C56,データシート1!$A$1:$CD$1,0),0),0)</f>
        <v>38.209000000000003</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富士吉田市</v>
      </c>
      <c r="AF1" s="345"/>
      <c r="AG1" s="203"/>
      <c r="AH1" s="188"/>
      <c r="AI1" s="188"/>
      <c r="AJ1" s="188"/>
      <c r="AK1" s="188"/>
      <c r="AL1" s="189"/>
      <c r="AM1" s="189"/>
      <c r="AN1" s="189"/>
      <c r="AO1" s="189"/>
      <c r="AP1" s="189"/>
      <c r="AQ1" s="189"/>
      <c r="AR1" s="189"/>
      <c r="AS1" s="189"/>
      <c r="AT1" s="190"/>
    </row>
    <row r="2" spans="1:47" s="577" customFormat="1" ht="27.95" customHeight="1">
      <c r="A2" s="576"/>
      <c r="B2" s="576" t="s">
        <v>1638</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1642</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4646.8999999999996</v>
      </c>
      <c r="K6" s="688">
        <f>VLOOKUP(年度マスタ!$K$4&amp;"_"&amp;K$5,データシート1!$A:$BS,MATCH("cb_"&amp;$G6,データシート1!$A$1:$BS$1,0),0)</f>
        <v>5158.7</v>
      </c>
      <c r="L6" s="688">
        <f>VLOOKUP(年度マスタ!$K$4&amp;"_"&amp;L$5,データシート1!$A:$BS,MATCH("cb_"&amp;$G6,データシート1!$A$1:$BS$1,0),0)</f>
        <v>5568.8</v>
      </c>
      <c r="M6" s="688">
        <f>VLOOKUP(年度マスタ!$K$4&amp;"_"&amp;M$5,データシート1!$A:$BS,MATCH("cb_"&amp;$G6,データシート1!$A$1:$BS$1,0),0)</f>
        <v>5921.1</v>
      </c>
      <c r="N6" s="688">
        <f>VLOOKUP(年度マスタ!$K$4&amp;"_"&amp;N$5,データシート1!$A:$BS,MATCH("cb_"&amp;$G6,データシート1!$A$1:$BS$1,0),0)</f>
        <v>6324</v>
      </c>
      <c r="O6" s="688">
        <f>VLOOKUP(年度マスタ!$K$4&amp;"_"&amp;O$5,データシート1!$A:$BS,MATCH("cb_"&amp;$G6,データシート1!$A$1:$BS$1,0),0)</f>
        <v>6877.1000000000022</v>
      </c>
      <c r="P6" s="688">
        <f>VLOOKUP(年度マスタ!$K$4&amp;"_"&amp;P$5,データシート1!$A:$BS,MATCH("cb_"&amp;$G6,データシート1!$A$1:$BS$1,0),0)</f>
        <v>7392.1999999999989</v>
      </c>
      <c r="Q6" s="688">
        <f>VLOOKUP(年度マスタ!$K$4&amp;"_"&amp;Q$5,データシート1!$A:$BS,MATCH("cb_"&amp;$G6,データシート1!$A$1:$BS$1,0),0)</f>
        <v>7974.0999999999967</v>
      </c>
      <c r="R6" s="704">
        <f>VLOOKUP(年度マスタ!$K$4&amp;"_"&amp;R$5,データシート1!$A:$BS,MATCH("cb_"&amp;$G6,データシート1!$A$1:$BS$1,0),0)</f>
        <v>8732.8999999999869</v>
      </c>
      <c r="S6" s="627"/>
      <c r="T6" s="226"/>
      <c r="U6" s="640"/>
      <c r="V6" s="231"/>
      <c r="W6" s="231"/>
      <c r="X6" s="231"/>
      <c r="Y6" s="232" t="s">
        <v>233</v>
      </c>
      <c r="Z6" s="734" t="s">
        <v>234</v>
      </c>
      <c r="AA6" s="734"/>
      <c r="AB6" s="734"/>
      <c r="AC6" s="735">
        <f>SUM(AC7:AC8)</f>
        <v>289937</v>
      </c>
      <c r="AD6" s="735">
        <f>SUM(AD7:AD8)</f>
        <v>407717.27099999995</v>
      </c>
      <c r="AE6" s="736">
        <f>$AD6*3600/100000000</f>
        <v>14.677821755999998</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3957.2</v>
      </c>
      <c r="K7" s="684">
        <f>VLOOKUP(年度マスタ!$K$4&amp;"_"&amp;K$5,データシート1!$A:$BS,MATCH("cb_"&amp;$G7,データシート1!$A$1:$BS$1,0),0)</f>
        <v>6017.9</v>
      </c>
      <c r="L7" s="684">
        <f>VLOOKUP(年度マスタ!$K$4&amp;"_"&amp;L$5,データシート1!$A:$BS,MATCH("cb_"&amp;$G7,データシート1!$A$1:$BS$1,0),0)</f>
        <v>7330.4</v>
      </c>
      <c r="M7" s="684">
        <f>VLOOKUP(年度マスタ!$K$4&amp;"_"&amp;M$5,データシート1!$A:$BS,MATCH("cb_"&amp;$G7,データシート1!$A$1:$BS$1,0),0)</f>
        <v>9231.0999999999985</v>
      </c>
      <c r="N7" s="684">
        <f>VLOOKUP(年度マスタ!$K$4&amp;"_"&amp;N$5,データシート1!$A:$BS,MATCH("cb_"&amp;$G7,データシート1!$A$1:$BS$1,0),0)</f>
        <v>9926.7000000000007</v>
      </c>
      <c r="O7" s="684">
        <f>VLOOKUP(年度マスタ!$K$4&amp;"_"&amp;O$5,データシート1!$A:$BS,MATCH("cb_"&amp;$G7,データシート1!$A$1:$BS$1,0),0)</f>
        <v>12401.8</v>
      </c>
      <c r="P7" s="684">
        <f>VLOOKUP(年度マスタ!$K$4&amp;"_"&amp;P$5,データシート1!$A:$BS,MATCH("cb_"&amp;$G7,データシート1!$A$1:$BS$1,0),0)</f>
        <v>12705.2</v>
      </c>
      <c r="Q7" s="684">
        <f>VLOOKUP(年度マスタ!$K$4&amp;"_"&amp;Q$5,データシート1!$A:$BS,MATCH("cb_"&amp;$G7,データシート1!$A$1:$BS$1,0),0)</f>
        <v>12754.7</v>
      </c>
      <c r="R7" s="705">
        <f>VLOOKUP(年度マスタ!$K$4&amp;"_"&amp;R$5,データシート1!$A:$BS,MATCH("cb_"&amp;$G7,データシート1!$A$1:$BS$1,0),0)</f>
        <v>12754.699999999995</v>
      </c>
      <c r="S7" s="627"/>
      <c r="T7" s="226"/>
      <c r="U7" s="640"/>
      <c r="V7" s="231"/>
      <c r="W7" s="231"/>
      <c r="X7" s="231"/>
      <c r="Y7" s="232" t="s">
        <v>236</v>
      </c>
      <c r="Z7" s="248" t="s">
        <v>1368</v>
      </c>
      <c r="AA7" s="248"/>
      <c r="AB7" s="248"/>
      <c r="AC7" s="671">
        <f>VLOOKUP(年度マスタ!$K$4&amp;"_令和4年度",データシート3!A:AB,MATCH("ea_"&amp;$Y7&amp;"_設備",データシート3!$A$1:$AB$1,0),0)</f>
        <v>211709</v>
      </c>
      <c r="AD7" s="671">
        <f>VLOOKUP(年度マスタ!$K$4&amp;"_令和4年度",データシート3!A:AB,MATCH("ea_"&amp;$Y7&amp;"_年間発電",データシート3!$A$1:$AB$1,0),0)/10^3</f>
        <v>298084.77399999998</v>
      </c>
      <c r="AE7" s="606">
        <f t="shared" ref="AE7:AE16" si="0">$AD7*3600/100000000</f>
        <v>10.731051863999999</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78228</v>
      </c>
      <c r="AD8" s="671">
        <f>VLOOKUP(年度マスタ!$K$4&amp;"_令和4年度",データシート3!A:AB,MATCH("ea_"&amp;$Y8&amp;"_年間発電",データシート3!$A$1:$AB$1,0),0)/10^3</f>
        <v>109632.497</v>
      </c>
      <c r="AE8" s="606">
        <f t="shared" si="0"/>
        <v>3.9467698919999998</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143</v>
      </c>
      <c r="K9" s="684">
        <f>VLOOKUP(年度マスタ!$K$4&amp;"_"&amp;K$5,データシート1!$A:$BS,MATCH("cb_"&amp;$G9,データシート1!$A$1:$BS$1,0),0)</f>
        <v>143</v>
      </c>
      <c r="L9" s="684">
        <f>VLOOKUP(年度マスタ!$K$4&amp;"_"&amp;L$5,データシート1!$A:$BS,MATCH("cb_"&amp;$G9,データシート1!$A$1:$BS$1,0),0)</f>
        <v>143</v>
      </c>
      <c r="M9" s="684">
        <f>VLOOKUP(年度マスタ!$K$4&amp;"_"&amp;M$5,データシート1!$A:$BS,MATCH("cb_"&amp;$G9,データシート1!$A$1:$BS$1,0),0)</f>
        <v>143</v>
      </c>
      <c r="N9" s="684">
        <f>VLOOKUP(年度マスタ!$K$4&amp;"_"&amp;N$5,データシート1!$A:$BS,MATCH("cb_"&amp;$G9,データシート1!$A$1:$BS$1,0),0)</f>
        <v>143</v>
      </c>
      <c r="O9" s="684">
        <f>VLOOKUP(年度マスタ!$K$4&amp;"_"&amp;O$5,データシート1!$A:$BS,MATCH("cb_"&amp;$G9,データシート1!$A$1:$BS$1,0),0)</f>
        <v>143</v>
      </c>
      <c r="P9" s="684">
        <f>VLOOKUP(年度マスタ!$K$4&amp;"_"&amp;P$5,データシート1!$A:$BS,MATCH("cb_"&amp;$G9,データシート1!$A$1:$BS$1,0),0)</f>
        <v>143</v>
      </c>
      <c r="Q9" s="684">
        <f>VLOOKUP(年度マスタ!$K$4&amp;"_"&amp;Q$5,データシート1!$A:$BS,MATCH("cb_"&amp;$G9,データシート1!$A$1:$BS$1,0),0)</f>
        <v>143</v>
      </c>
      <c r="R9" s="705">
        <f>VLOOKUP(年度マスタ!$K$4&amp;"_"&amp;R$5,データシート1!$A:$BS,MATCH("cb_"&amp;$G9,データシート1!$A$1:$BS$1,0),0)</f>
        <v>143</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11699</v>
      </c>
      <c r="AD10" s="737">
        <f>SUM(AD11:AD12)</f>
        <v>76709.36</v>
      </c>
      <c r="AE10" s="738">
        <f t="shared" si="0"/>
        <v>2.7615369599999999</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11699</v>
      </c>
      <c r="AD11" s="671">
        <f>VLOOKUP(年度マスタ!$K$4&amp;"_令和4年度",データシート3!A:AB,MATCH("ea_"&amp;$Y11&amp;"_年間発電",データシート3!$A$1:$AB$1,0),0)/10^3</f>
        <v>76709.36</v>
      </c>
      <c r="AE11" s="606">
        <f t="shared" si="0"/>
        <v>2.7615369599999999</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8747.0999999999985</v>
      </c>
      <c r="K12" s="722">
        <f t="shared" ref="K12:Q12" si="1">SUM(K6:K11)</f>
        <v>11319.599999999999</v>
      </c>
      <c r="L12" s="722">
        <f t="shared" si="1"/>
        <v>13042.2</v>
      </c>
      <c r="M12" s="722">
        <f t="shared" si="1"/>
        <v>15295.199999999999</v>
      </c>
      <c r="N12" s="722">
        <f t="shared" si="1"/>
        <v>16393.7</v>
      </c>
      <c r="O12" s="722">
        <f t="shared" si="1"/>
        <v>19421.900000000001</v>
      </c>
      <c r="P12" s="722">
        <f t="shared" si="1"/>
        <v>20240.400000000001</v>
      </c>
      <c r="Q12" s="722">
        <f t="shared" si="1"/>
        <v>20871.799999999996</v>
      </c>
      <c r="R12" s="723">
        <f t="shared" ref="R12" si="2">SUM(R6:R11)</f>
        <v>21630.599999999984</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4.9781970900000001</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27.549180839999998</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5576.8376279999993</v>
      </c>
      <c r="K19" s="682">
        <f>K6*別紙!$C5/100*別紙!$E5/10^3</f>
        <v>6191.0590439999987</v>
      </c>
      <c r="L19" s="682">
        <f>L6*別紙!$C5/100*別紙!$E5/10^3</f>
        <v>6683.2282560000003</v>
      </c>
      <c r="M19" s="682">
        <f>M6*別紙!$C5/100*別紙!$E5/10^3</f>
        <v>7106.0305320000007</v>
      </c>
      <c r="N19" s="682">
        <f>N6*別紙!$C5/100*別紙!$E5/10^3</f>
        <v>7589.5588799999987</v>
      </c>
      <c r="O19" s="682">
        <f>O6*別紙!$C5/100*別紙!$E5/10^3</f>
        <v>8253.3452520000028</v>
      </c>
      <c r="P19" s="682">
        <f>P6*別紙!$C5/100*別紙!$E5/10^3</f>
        <v>8871.5270639999999</v>
      </c>
      <c r="Q19" s="682">
        <f>Q6*別紙!$C5/100*別紙!$E5/10^3</f>
        <v>9569.8768919999966</v>
      </c>
      <c r="R19" s="710">
        <f>R6*別紙!$C5/100*別紙!$E5/10^3</f>
        <v>10480.527947999984</v>
      </c>
      <c r="S19" s="631"/>
      <c r="T19" s="227"/>
      <c r="U19" s="647"/>
      <c r="W19" s="237"/>
      <c r="X19" s="237"/>
      <c r="Y19" s="209"/>
      <c r="Z19" s="699" t="s">
        <v>229</v>
      </c>
      <c r="AA19" s="748"/>
      <c r="AB19" s="749"/>
      <c r="AC19" s="750">
        <f>SUM($AC$6,$AC$9,$AC$10,$AC$13)</f>
        <v>301636</v>
      </c>
      <c r="AD19" s="750">
        <f>SUM($AD$6,$AD$9,$AD$10,$AD$13)</f>
        <v>484426.63099999994</v>
      </c>
      <c r="AE19" s="751">
        <f>SUM($AE$6,$AE$9,$AE$10,$AE$13,$AE$17,$AE$18)</f>
        <v>49.966736645999994</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5234.4258719999998</v>
      </c>
      <c r="K20" s="684">
        <f>K7*別紙!$C6/100*別紙!$E6/10^3</f>
        <v>7960.2374039999995</v>
      </c>
      <c r="L20" s="684">
        <f>L7*別紙!$C6/100*別紙!$E6/10^3</f>
        <v>9696.359903999999</v>
      </c>
      <c r="M20" s="684">
        <f>M7*別紙!$C6/100*別紙!$E6/10^3</f>
        <v>12210.529836</v>
      </c>
      <c r="N20" s="684">
        <f>N7*別紙!$C6/100*別紙!$E6/10^3</f>
        <v>13130.641692000001</v>
      </c>
      <c r="O20" s="684">
        <f>O7*別紙!$C6/100*別紙!$E6/10^3</f>
        <v>16404.604968</v>
      </c>
      <c r="P20" s="684">
        <f>P7*別紙!$C6/100*別紙!$E6/10^3</f>
        <v>16805.930352000003</v>
      </c>
      <c r="Q20" s="684">
        <f>Q7*別紙!$C6/100*別紙!$E6/10^3</f>
        <v>16871.406972000001</v>
      </c>
      <c r="R20" s="705">
        <f>R7*別紙!$C6/100*別紙!$E6/10^3</f>
        <v>16871.406971999993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751.60799999999995</v>
      </c>
      <c r="K22" s="684">
        <f>K9*別紙!$C8/100*別紙!$E8/10^3</f>
        <v>751.60799999999995</v>
      </c>
      <c r="L22" s="684">
        <f>L9*別紙!$C8/100*別紙!$E8/10^3</f>
        <v>751.60799999999995</v>
      </c>
      <c r="M22" s="684">
        <f>M9*別紙!$C8/100*別紙!$E8/10^3</f>
        <v>751.60799999999995</v>
      </c>
      <c r="N22" s="684">
        <f>N9*別紙!$C8/100*別紙!$E8/10^3</f>
        <v>751.60799999999995</v>
      </c>
      <c r="O22" s="684">
        <f>O9*別紙!$C8/100*別紙!$E8/10^3</f>
        <v>751.60799999999995</v>
      </c>
      <c r="P22" s="684">
        <f>P9*別紙!$C8/100*別紙!$E8/10^3</f>
        <v>751.60799999999995</v>
      </c>
      <c r="Q22" s="684">
        <f>Q9*別紙!$C8/100*別紙!$E8/10^3</f>
        <v>751.60799999999995</v>
      </c>
      <c r="R22" s="705">
        <f>R9*別紙!$C8/100*別紙!$E8/10^3</f>
        <v>751.60799999999995</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11562.871499999999</v>
      </c>
      <c r="K25" s="728">
        <f t="shared" si="3"/>
        <v>14902.904447999998</v>
      </c>
      <c r="L25" s="728">
        <f t="shared" si="3"/>
        <v>17131.19616</v>
      </c>
      <c r="M25" s="728">
        <f t="shared" si="3"/>
        <v>20068.168367999999</v>
      </c>
      <c r="N25" s="728">
        <f t="shared" si="3"/>
        <v>21471.808572000002</v>
      </c>
      <c r="O25" s="728">
        <f t="shared" si="3"/>
        <v>25409.558220000003</v>
      </c>
      <c r="P25" s="728">
        <f t="shared" si="3"/>
        <v>26429.065416000005</v>
      </c>
      <c r="Q25" s="728">
        <f t="shared" si="3"/>
        <v>27192.891863999997</v>
      </c>
      <c r="R25" s="729">
        <f t="shared" ref="R25" si="4">SUM(R19:R24)</f>
        <v>28103.542919999978</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308372.11341498612</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320204.22476903623</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301503.25025487674</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299843.14104961528</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296858.06653617701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285826.64424587041</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278615.66949962708</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275962.64018230257</v>
      </c>
      <c r="R26" s="726">
        <f>Q26</f>
        <v>275962.64018230257</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3.749648881006136E-2</v>
      </c>
      <c r="K27" s="951">
        <f t="shared" ref="K27:P27" si="5">K25/K26</f>
        <v>4.6541873264631294E-2</v>
      </c>
      <c r="L27" s="951">
        <f t="shared" si="5"/>
        <v>5.6819275233411543E-2</v>
      </c>
      <c r="M27" s="951">
        <f t="shared" si="5"/>
        <v>6.6928889211040191E-2</v>
      </c>
      <c r="N27" s="951">
        <f t="shared" si="5"/>
        <v>7.2330217677892578E-2</v>
      </c>
      <c r="O27" s="951">
        <f t="shared" si="5"/>
        <v>8.8898494005137232E-2</v>
      </c>
      <c r="P27" s="951">
        <f t="shared" si="5"/>
        <v>9.4858503340693762E-2</v>
      </c>
      <c r="Q27" s="951">
        <f>Q25/Q26</f>
        <v>9.8538308830630875E-2</v>
      </c>
      <c r="R27" s="952">
        <f>R25/R26</f>
        <v>0.10183821585934462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0.10183821585934462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1.7554065676425794</v>
      </c>
      <c r="AA52" s="209"/>
      <c r="AB52" s="755" t="s">
        <v>232</v>
      </c>
      <c r="AC52" s="756">
        <f>$AD6</f>
        <v>407717.27099999995</v>
      </c>
      <c r="AD52" s="757">
        <f>R19+R20</f>
        <v>27351.934919999978</v>
      </c>
      <c r="AE52" s="758">
        <f t="shared" ref="AE52:AE54" si="6">IFERROR(AD52/AC52,"-")</f>
        <v>6.7085543992076752E-2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余剰量[MWh]</v>
      </c>
      <c r="X53" s="763" t="s">
        <v>1408</v>
      </c>
      <c r="Y53" s="1141">
        <f>IF($AD$19&lt;$R$26,(-1)*($AD$19-$R$26),$AD$19-$R$26)</f>
        <v>208463.99081769737</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76709.36</v>
      </c>
      <c r="AD54" s="756">
        <f>R22</f>
        <v>751.60799999999995</v>
      </c>
      <c r="AE54" s="758">
        <f t="shared" si="6"/>
        <v>9.7981263303461262E-3</v>
      </c>
      <c r="AF54" s="523"/>
      <c r="AG54" s="47"/>
      <c r="AH54" s="468"/>
      <c r="AI54" s="490" t="s">
        <v>1284</v>
      </c>
      <c r="AJ54" s="491">
        <f>VLOOKUP(年度マスタ!$K$4&amp;"_"&amp;AJ$53,データシート1!$A$1:$BS$996,MATCH("ca_太陽光発電（10kW未満）",データシート1!$A$1:$BS$1,0),0)</f>
        <v>1058</v>
      </c>
      <c r="AK54" s="491">
        <f>VLOOKUP(年度マスタ!$K$4&amp;"_"&amp;AK$53,データシート1!$A$1:$BS$996,MATCH("ca_太陽光発電（10kW未満）",データシート1!$A$1:$BS$1,0),0)</f>
        <v>1157</v>
      </c>
      <c r="AL54" s="491">
        <f>VLOOKUP(年度マスタ!$K$4&amp;"_"&amp;AL$53,データシート1!$A$1:$BS$996,MATCH("ca_太陽光発電（10kW未満）",データシート1!$A$1:$BS$1,0),0)</f>
        <v>1235</v>
      </c>
      <c r="AM54" s="491">
        <f>VLOOKUP(年度マスタ!$K$4&amp;"_"&amp;AM$53,データシート1!$A$1:$BS$996,MATCH("ca_太陽光発電（10kW未満）",データシート1!$A$1:$BS$1,0),0)</f>
        <v>1301</v>
      </c>
      <c r="AN54" s="491">
        <f>VLOOKUP(年度マスタ!$K$4&amp;"_"&amp;AN$53,データシート1!$A$1:$BS$996,MATCH("ca_太陽光発電（10kW未満）",データシート1!$A$1:$BS$1,0),0)</f>
        <v>1379</v>
      </c>
      <c r="AO54" s="201">
        <f>VLOOKUP(年度マスタ!$K$4&amp;"_"&amp;AO$53,データシート1!$A$1:$BS$996,MATCH("ca_太陽光発電（10kW未満）",データシート1!$A$1:$BS$1,0),0)</f>
        <v>1469</v>
      </c>
      <c r="AP54" s="201">
        <f>VLOOKUP(年度マスタ!$K$4&amp;"_"&amp;AP$53,データシート1!$A$1:$BS$996,MATCH("ca_太陽光発電（10kW未満）",データシート1!$A$1:$BS$1,0),0)</f>
        <v>1543</v>
      </c>
      <c r="AQ54" s="201">
        <f>VLOOKUP(年度マスタ!$K$4&amp;"_"&amp;AQ$53,データシート1!$A$1:$BS$996,MATCH("ca_太陽光発電（10kW未満）",データシート1!$A$1:$BS$1,0),0)</f>
        <v>1632</v>
      </c>
      <c r="AR54" s="201">
        <f>VLOOKUP(年度マスタ!$K$4&amp;"_"&amp;AR$53,データシート1!$A$1:$BS$996,MATCH("ca_太陽光発電（10kW未満）",データシート1!$A$1:$BS$1,0),0)</f>
        <v>1735</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富士吉田市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山梨県</v>
      </c>
      <c r="AY12" s="25" t="str">
        <f>年度マスタ!$J4</f>
        <v>富士吉田市</v>
      </c>
      <c r="AZ12" s="25" t="str">
        <f>年度マスタ!$K4</f>
        <v>19202</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22224</v>
      </c>
      <c r="AY21" s="20" t="str">
        <f>IF(IFERROR(比較地域マスタ!$Z6,"")=0,"",IFERROR(比較地域マスタ!$Z6,""))</f>
        <v>菊川市</v>
      </c>
      <c r="BB21" s="122" t="str">
        <f t="shared" ref="BB21:BC68" si="0">AX21</f>
        <v>22224</v>
      </c>
      <c r="BC21" s="123" t="str">
        <f t="shared" si="0"/>
        <v>菊川市</v>
      </c>
      <c r="BD21" s="40">
        <f>SUM(BE21,BI21:BK21,BQ21)</f>
        <v>322.33438804831161</v>
      </c>
      <c r="BE21" s="40">
        <f>SUM(BF21:BH21)</f>
        <v>143.08558093294749</v>
      </c>
      <c r="BF21" s="40">
        <f>VLOOKUP($AX21&amp;"_"&amp;$BC$14,データシート1!$A:$BS,MATCH($BC$12&amp;"_"&amp;BF$20,データシート1!$A$1:$BS$1,0),0)</f>
        <v>108.5645969431195</v>
      </c>
      <c r="BG21" s="40">
        <f>VLOOKUP($AX21&amp;"_"&amp;$BC$14,データシート1!$A:$BS,MATCH($BC$12&amp;"_"&amp;BG$20,データシート1!$A$1:$BS$1,0),0)</f>
        <v>1.4662584703486612</v>
      </c>
      <c r="BH21" s="40">
        <f>VLOOKUP($AX21&amp;"_"&amp;$BC$14,データシート1!$A:$BS,MATCH($BC$12&amp;"_"&amp;BH$20,データシート1!$A$1:$BS$1,0),0)</f>
        <v>33.054725519479348</v>
      </c>
      <c r="BI21" s="40">
        <f>VLOOKUP($AX21&amp;"_"&amp;$BC$14,データシート1!$A:$BS,MATCH($BC$12&amp;"_"&amp;BI$20,データシート1!$A$1:$BS$1,0),0)</f>
        <v>38.499421726987748</v>
      </c>
      <c r="BJ21" s="40">
        <f>VLOOKUP($AX21&amp;"_"&amp;$BC$14,データシート1!$A:$BS,MATCH($BC$12&amp;"_"&amp;BJ$20,データシート1!$A$1:$BS$1,0),0)</f>
        <v>49.350279308631968</v>
      </c>
      <c r="BK21" s="40">
        <f t="shared" ref="BK21:BK68" si="1">SUM(BL21,BO21:BP21)</f>
        <v>86.713450020758955</v>
      </c>
      <c r="BL21" s="40">
        <f t="shared" ref="BL21:BL67" si="2">SUM(BM21:BN21)</f>
        <v>83.866118490648319</v>
      </c>
      <c r="BM21" s="40">
        <f>VLOOKUP($AX21&amp;"_"&amp;$BC$14,データシート1!$A:$BS,MATCH($BC$12&amp;"_"&amp;BM$20,データシート1!$A$1:$BS$1,0),0)</f>
        <v>45.670524693769885</v>
      </c>
      <c r="BN21" s="40">
        <f>VLOOKUP($AX21&amp;"_"&amp;$BC$14,データシート1!$A:$BS,MATCH($BC$12&amp;"_"&amp;BN$20,データシート1!$A$1:$BS$1,0),0)</f>
        <v>38.195593796878427</v>
      </c>
      <c r="BO21" s="40">
        <f>VLOOKUP($AX21&amp;"_"&amp;$BC$14,データシート1!$A:$BS,MATCH($BC$12&amp;"_"&amp;BO$20,データシート1!$A$1:$BS$1,0),0)</f>
        <v>2.8473315301106439</v>
      </c>
      <c r="BP21" s="40">
        <f>VLOOKUP($AX21&amp;"_"&amp;$BC$14,データシート1!$A:$BS,MATCH($BC$12&amp;"_"&amp;BP$20,データシート1!$A$1:$BS$1,0),0)</f>
        <v>0</v>
      </c>
      <c r="BQ21" s="40">
        <f>VLOOKUP($AX21&amp;"_"&amp;$BC$14,データシート1!$A:$BS,MATCH($BC$12&amp;"_"&amp;BQ$20,データシート1!$A$1:$BS$1,0),0)</f>
        <v>4.6856560589854563</v>
      </c>
      <c r="BR21" s="41">
        <f t="shared" ref="BR21:BR68" si="3">BD21</f>
        <v>322.33438804831161</v>
      </c>
      <c r="BT21" s="124" t="str">
        <f t="shared" ref="BT21:BT68" si="4">AY21</f>
        <v>菊川市</v>
      </c>
      <c r="BU21" s="40">
        <f>BD21</f>
        <v>322.33438804831161</v>
      </c>
      <c r="BV21" s="70">
        <f>BE21/$BR21</f>
        <v>0.44390417603070564</v>
      </c>
      <c r="BW21" s="70">
        <f t="shared" ref="BW21:CH42" si="5">BF21/$BR21</f>
        <v>0.33680736827510876</v>
      </c>
      <c r="BX21" s="70">
        <f t="shared" si="5"/>
        <v>4.5488738549636157E-3</v>
      </c>
      <c r="BY21" s="70">
        <f t="shared" si="5"/>
        <v>0.10254793390063331</v>
      </c>
      <c r="BZ21" s="70">
        <f t="shared" si="5"/>
        <v>0.11943938702940202</v>
      </c>
      <c r="CA21" s="70">
        <f t="shared" si="5"/>
        <v>0.15310274403994192</v>
      </c>
      <c r="CB21" s="70">
        <f t="shared" si="5"/>
        <v>0.26901706189586666</v>
      </c>
      <c r="CC21" s="70">
        <f t="shared" si="5"/>
        <v>0.26018359070667457</v>
      </c>
      <c r="CD21" s="70">
        <f t="shared" si="5"/>
        <v>0.14168678982809854</v>
      </c>
      <c r="CE21" s="70">
        <f t="shared" si="5"/>
        <v>0.11849680087857599</v>
      </c>
      <c r="CF21" s="70">
        <f t="shared" si="5"/>
        <v>8.8334711891921523E-3</v>
      </c>
      <c r="CG21" s="70">
        <f t="shared" si="5"/>
        <v>0</v>
      </c>
      <c r="CH21" s="70">
        <f>BQ21/$BR21</f>
        <v>1.4536631004083773E-2</v>
      </c>
      <c r="CI21" s="125">
        <f t="shared" ref="CI21:CI68" si="6">BR21/$BR21</f>
        <v>1</v>
      </c>
      <c r="CK21" s="126" t="str">
        <f t="shared" ref="CK21:CK68" si="7">AY21</f>
        <v>菊川市</v>
      </c>
      <c r="CL21" s="127">
        <f>CN21+CP21+CR21</f>
        <v>143.08558093294749</v>
      </c>
      <c r="CM21" s="71">
        <f>IF(IF(CL21=0,0,CW21/CL21)&gt;1,1,IF(CL21=0,0,CW21/CL21))</f>
        <v>0.60866370623894261</v>
      </c>
      <c r="CN21" s="72">
        <f>BF21</f>
        <v>108.5645969431195</v>
      </c>
      <c r="CO21" s="71">
        <f>IF(IF(CN21=0,0,CX21/CN21)&gt;1,1,IF(CN21=0,0,CX21/CN21))</f>
        <v>0.6479736671141243</v>
      </c>
      <c r="CP21" s="72">
        <f t="shared" ref="CP21:CP68" si="8">BG21</f>
        <v>1.4662584703486612</v>
      </c>
      <c r="CQ21" s="71">
        <f>IF(IF(CP21=0,0,CY21/CP21)&gt;1,1,IF(CP21=0,0,CY21/CP21))</f>
        <v>0</v>
      </c>
      <c r="CR21" s="72">
        <f t="shared" ref="CR21:CR68" si="9">BH21</f>
        <v>33.054725519479348</v>
      </c>
      <c r="CS21" s="71">
        <f>IF(IF(CR21=0,0,CZ21/CR21)&gt;1,1,IF(CR21=0,0,CZ21/CR21))</f>
        <v>0.50655389620865743</v>
      </c>
      <c r="CT21" s="72">
        <f t="shared" ref="CT21:CT68" si="10">BI21</f>
        <v>38.499421726987748</v>
      </c>
      <c r="CU21" s="73">
        <f>IF(IF(CT21=0,0,DA21/CT21)&gt;1,1,IF(CT21=0,0,DA21/CT21))</f>
        <v>0</v>
      </c>
      <c r="CV21" s="18"/>
      <c r="CW21" s="1075">
        <f>SUM(CX21:CZ21)</f>
        <v>87.090999999999994</v>
      </c>
      <c r="CX21" s="1076">
        <f>VLOOKUP($AX21&amp;"_"&amp;$CW$14,データシート1!$A:$BS,MATCH($CW$12&amp;"_"&amp;CX$20,データシート1!$A$1:$BS$1,0),0)</f>
        <v>70.346999999999994</v>
      </c>
      <c r="CY21" s="1076">
        <f>VLOOKUP($AX21&amp;"_"&amp;$CW$14,データシート1!$A:$BS,MATCH($CW$12&amp;"_"&amp;CY$20,データシート1!$A$1:$BS$1,0),0)</f>
        <v>0</v>
      </c>
      <c r="CZ21" s="1076">
        <f>VLOOKUP($AX21&amp;"_"&amp;$CW$14,データシート1!$A:$BS,MATCH($CW$12&amp;"_"&amp;CZ$20,データシート1!$A$1:$BS$1,0),0)</f>
        <v>16.744</v>
      </c>
      <c r="DA21" s="1076">
        <f>VLOOKUP($AX21&amp;"_"&amp;$CW$14,データシート1!$A:$BS,MATCH($CW$12&amp;"_"&amp;DA$20,データシート1!$A$1:$BS$1,0),0)</f>
        <v>0</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87.090999999999994</v>
      </c>
      <c r="DE21" s="18"/>
      <c r="DF21" s="128">
        <f>VLOOKUP($AX21&amp;"_"&amp;$DF$14,データシート1!$A:$BS,MATCH($DF$12&amp;"_"&amp;DF$20,データシート1!$A$1:$BS$1,0),0)</f>
        <v>12</v>
      </c>
      <c r="DG21" s="129">
        <f>VLOOKUP($AX21&amp;"_"&amp;$DF$14,データシート1!$A:$BS,MATCH($DF$12&amp;"_"&amp;DG$20,データシート1!$A$1:$BS$1,0),0)</f>
        <v>0</v>
      </c>
      <c r="DH21" s="129">
        <f>VLOOKUP($AX21&amp;"_"&amp;$DF$14,データシート1!$A:$BS,MATCH($DF$12&amp;"_"&amp;DH$20,データシート1!$A$1:$BS$1,0),0)</f>
        <v>1</v>
      </c>
      <c r="DI21" s="129">
        <f>VLOOKUP($AX21&amp;"_"&amp;$DF$14,データシート1!$A:$BS,MATCH($DF$12&amp;"_"&amp;DI$20,データシート1!$A$1:$BS$1,0),0)</f>
        <v>0</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13</v>
      </c>
      <c r="DM21" s="18"/>
      <c r="DN21" s="131">
        <f>IF($DD21=0,0,ROUND(CX21/$DD21,2))</f>
        <v>0.81</v>
      </c>
      <c r="DO21" s="132">
        <f>IF($DD21=0,0,ROUND(CY21/$DD21,2))</f>
        <v>0</v>
      </c>
      <c r="DP21" s="132">
        <f t="shared" ref="DP21:DR36" si="13">IF($DD21=0,0,ROUND(CZ21/$DD21,2))</f>
        <v>0.19</v>
      </c>
      <c r="DQ21" s="132">
        <f t="shared" si="13"/>
        <v>0</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41206</v>
      </c>
      <c r="AY22" s="20" t="str">
        <f>IF(IFERROR(比較地域マスタ!$Z7,"")=0,"",IFERROR(比較地域マスタ!$Z7,""))</f>
        <v>武雄市</v>
      </c>
      <c r="BB22" s="122" t="str">
        <f t="shared" si="0"/>
        <v>41206</v>
      </c>
      <c r="BC22" s="123" t="str">
        <f t="shared" si="0"/>
        <v>武雄市</v>
      </c>
      <c r="BD22" s="40">
        <f t="shared" ref="BD22:BD68" si="14">SUM(BE22,BI22:BK22,BQ22)</f>
        <v>267.48463051349142</v>
      </c>
      <c r="BE22" s="40">
        <f t="shared" ref="BE22:BE67" si="15">SUM(BF22:BH22)</f>
        <v>59.092844340389703</v>
      </c>
      <c r="BF22" s="40">
        <f>VLOOKUP($AX22&amp;"_"&amp;$BC$14,データシート1!$A:$BS,MATCH($BC$12&amp;"_"&amp;BF$20,データシート1!$A$1:$BS$1,0),0)</f>
        <v>44.936287522538457</v>
      </c>
      <c r="BG22" s="40">
        <f>VLOOKUP($AX22&amp;"_"&amp;$BC$14,データシート1!$A:$BS,MATCH($BC$12&amp;"_"&amp;BG$20,データシート1!$A$1:$BS$1,0),0)</f>
        <v>3.2589649840905031</v>
      </c>
      <c r="BH22" s="40">
        <f>VLOOKUP($AX22&amp;"_"&amp;$BC$14,データシート1!$A:$BS,MATCH($BC$12&amp;"_"&amp;BH$20,データシート1!$A$1:$BS$1,0),0)</f>
        <v>10.897591833760746</v>
      </c>
      <c r="BI22" s="40">
        <f>VLOOKUP($AX22&amp;"_"&amp;$BC$14,データシート1!$A:$BS,MATCH($BC$12&amp;"_"&amp;BI$20,データシート1!$A$1:$BS$1,0),0)</f>
        <v>57.751773794990001</v>
      </c>
      <c r="BJ22" s="40">
        <f>VLOOKUP($AX22&amp;"_"&amp;$BC$14,データシート1!$A:$BS,MATCH($BC$12&amp;"_"&amp;BJ$20,データシート1!$A$1:$BS$1,0),0)</f>
        <v>51.854046316885444</v>
      </c>
      <c r="BK22" s="40">
        <f t="shared" si="1"/>
        <v>93.017204600268997</v>
      </c>
      <c r="BL22" s="40">
        <f t="shared" si="2"/>
        <v>90.149412849803241</v>
      </c>
      <c r="BM22" s="40">
        <f>VLOOKUP($AX22&amp;"_"&amp;$BC$14,データシート1!$A:$BS,MATCH($BC$12&amp;"_"&amp;BM$20,データシート1!$A$1:$BS$1,0),0)</f>
        <v>46.71450236870637</v>
      </c>
      <c r="BN22" s="40">
        <f>VLOOKUP($AX22&amp;"_"&amp;$BC$14,データシート1!$A:$BS,MATCH($BC$12&amp;"_"&amp;BN$20,データシート1!$A$1:$BS$1,0),0)</f>
        <v>43.434910481096871</v>
      </c>
      <c r="BO22" s="40">
        <f>VLOOKUP($AX22&amp;"_"&amp;$BC$14,データシート1!$A:$BS,MATCH($BC$12&amp;"_"&amp;BO$20,データシート1!$A$1:$BS$1,0),0)</f>
        <v>2.8677917504657562</v>
      </c>
      <c r="BP22" s="40">
        <f>VLOOKUP($AX22&amp;"_"&amp;$BC$14,データシート1!$A:$BS,MATCH($BC$12&amp;"_"&amp;BP$20,データシート1!$A$1:$BS$1,0),0)</f>
        <v>0</v>
      </c>
      <c r="BQ22" s="40">
        <f>VLOOKUP($AX22&amp;"_"&amp;$BC$14,データシート1!$A:$BS,MATCH($BC$12&amp;"_"&amp;BQ$20,データシート1!$A$1:$BS$1,0),0)</f>
        <v>5.7687614609573314</v>
      </c>
      <c r="BR22" s="41">
        <f t="shared" si="3"/>
        <v>267.48463051349142</v>
      </c>
      <c r="BT22" s="134" t="str">
        <f t="shared" si="4"/>
        <v>武雄市</v>
      </c>
      <c r="BU22" s="38">
        <f>BD22</f>
        <v>267.48463051349142</v>
      </c>
      <c r="BV22" s="69">
        <f t="shared" ref="BV22:BZ68" si="16">BE22/$BR22</f>
        <v>0.22092052252478547</v>
      </c>
      <c r="BW22" s="69">
        <f t="shared" si="5"/>
        <v>0.16799577394885856</v>
      </c>
      <c r="BX22" s="69">
        <f t="shared" si="5"/>
        <v>1.2183746699143998E-2</v>
      </c>
      <c r="BY22" s="69">
        <f t="shared" si="5"/>
        <v>4.0741001876782944E-2</v>
      </c>
      <c r="BZ22" s="69">
        <f t="shared" si="5"/>
        <v>0.21590688662792948</v>
      </c>
      <c r="CA22" s="69">
        <f t="shared" si="5"/>
        <v>0.19385804043148575</v>
      </c>
      <c r="CB22" s="69">
        <f t="shared" si="5"/>
        <v>0.34774784787336549</v>
      </c>
      <c r="CC22" s="69">
        <f t="shared" si="5"/>
        <v>0.33702651504403452</v>
      </c>
      <c r="CD22" s="69">
        <f t="shared" si="5"/>
        <v>0.17464368804677985</v>
      </c>
      <c r="CE22" s="69">
        <f t="shared" si="5"/>
        <v>0.1623828269972547</v>
      </c>
      <c r="CF22" s="69">
        <f t="shared" si="5"/>
        <v>1.0721332829330955E-2</v>
      </c>
      <c r="CG22" s="69">
        <f t="shared" si="5"/>
        <v>0</v>
      </c>
      <c r="CH22" s="69">
        <f t="shared" si="5"/>
        <v>2.1566702542433987E-2</v>
      </c>
      <c r="CI22" s="135">
        <f t="shared" si="6"/>
        <v>1</v>
      </c>
      <c r="CK22" s="136" t="str">
        <f t="shared" si="7"/>
        <v>武雄市</v>
      </c>
      <c r="CL22" s="137">
        <f t="shared" ref="CL22:CL68" si="17">CN22+CP22+CR22</f>
        <v>59.092844340389703</v>
      </c>
      <c r="CM22" s="75">
        <f t="shared" ref="CM22:CM68" si="18">IF(IF(CL22=0,0,CW22/CL22)&gt;1,1,IF(CL22=0,0,CW22/CL22))</f>
        <v>0.77385004073571773</v>
      </c>
      <c r="CN22" s="76">
        <f t="shared" ref="CN22:CN68" si="19">BF22</f>
        <v>44.936287522538457</v>
      </c>
      <c r="CO22" s="75">
        <f t="shared" ref="CO22:CO68" si="20">IF(IF(CN22=0,0,CX22/CN22)&gt;1,1,IF(CN22=0,0,CX22/CN22))</f>
        <v>1</v>
      </c>
      <c r="CP22" s="76">
        <f t="shared" si="8"/>
        <v>3.2589649840905031</v>
      </c>
      <c r="CQ22" s="75">
        <f t="shared" ref="CQ22:CQ68" si="21">IF(IF(CP22=0,0,CY22/CP22)&gt;1,1,IF(CP22=0,0,CY22/CP22))</f>
        <v>0</v>
      </c>
      <c r="CR22" s="76">
        <f t="shared" si="9"/>
        <v>10.897591833760746</v>
      </c>
      <c r="CS22" s="75">
        <f t="shared" ref="CS22:CS68" si="22">IF(IF(CR22=0,0,CZ22/CR22)&gt;1,1,IF(CR22=0,0,CZ22/CR22))</f>
        <v>0</v>
      </c>
      <c r="CT22" s="76">
        <f t="shared" si="10"/>
        <v>57.751773794990001</v>
      </c>
      <c r="CU22" s="77">
        <f t="shared" ref="CU22:CU68" si="23">IF(IF(CT22=0,0,DA22/CT22)&gt;1,1,IF(CT22=0,0,DA22/CT22))</f>
        <v>3.1150558360097749E-2</v>
      </c>
      <c r="CV22" s="18"/>
      <c r="CW22" s="1078">
        <f t="shared" ref="CW22:CW68" si="24">SUM(CX22:CZ22)</f>
        <v>45.728999999999999</v>
      </c>
      <c r="CX22" s="1079">
        <f>VLOOKUP($AX22&amp;"_"&amp;$CW$14,データシート1!$A:$BS,MATCH($CW$12&amp;"_"&amp;CX$20,データシート1!$A$1:$BS$1,0),0)</f>
        <v>45.728999999999999</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1.7989999999999999</v>
      </c>
      <c r="DB22" s="1079">
        <f>VLOOKUP($AX22&amp;"_"&amp;$CW$14,データシート1!$A:$BS,MATCH($CW$12&amp;"_"&amp;DB$20,データシート1!$A$1:$BS$1,0),0)</f>
        <v>0</v>
      </c>
      <c r="DC22" s="1079">
        <f>VLOOKUP($AX22&amp;"_"&amp;$CW$14,データシート1!$A:$BS,MATCH($CW$12&amp;"_"&amp;DC$20,データシート1!$A$1:$BS$1,0),0)</f>
        <v>0</v>
      </c>
      <c r="DD22" s="1080">
        <f t="shared" si="11"/>
        <v>47.527999999999999</v>
      </c>
      <c r="DE22" s="18"/>
      <c r="DF22" s="138">
        <f>VLOOKUP($AX22&amp;"_"&amp;$DF$14,データシート1!$A:$BS,MATCH($DF$12&amp;"_"&amp;DF$20,データシート1!$A$1:$BS$1,0),0)</f>
        <v>4</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v>
      </c>
      <c r="DJ22" s="74">
        <f>VLOOKUP($AX22&amp;"_"&amp;$DF$14,データシート1!$A:$BS,MATCH($DF$12&amp;"_"&amp;DJ$20,データシート1!$A$1:$BS$1,0),0)</f>
        <v>0</v>
      </c>
      <c r="DK22" s="74">
        <f>VLOOKUP($AX22&amp;"_"&amp;$DF$14,データシート1!$A:$BS,MATCH($DF$12&amp;"_"&amp;DK$20,データシート1!$A$1:$BS$1,0),0)</f>
        <v>0</v>
      </c>
      <c r="DL22" s="78">
        <f t="shared" si="12"/>
        <v>5</v>
      </c>
      <c r="DM22" s="18"/>
      <c r="DN22" s="139">
        <f>IF($DD22=0,0,ROUND(CX22/$DD22,2))</f>
        <v>0.96</v>
      </c>
      <c r="DO22" s="140">
        <f>IF($DD22=0,0,ROUND(CY22/$DD22,2))</f>
        <v>0</v>
      </c>
      <c r="DP22" s="140">
        <f t="shared" si="13"/>
        <v>0</v>
      </c>
      <c r="DQ22" s="140">
        <f t="shared" si="13"/>
        <v>0.04</v>
      </c>
      <c r="DR22" s="140">
        <f t="shared" si="13"/>
        <v>0</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20204</v>
      </c>
      <c r="AY23" s="20" t="str">
        <f>IF(IFERROR(比較地域マスタ!$Z8,"")=0,"",IFERROR(比較地域マスタ!$Z8,""))</f>
        <v>岡谷市</v>
      </c>
      <c r="BB23" s="122" t="str">
        <f t="shared" si="0"/>
        <v>20204</v>
      </c>
      <c r="BC23" s="123" t="str">
        <f t="shared" si="0"/>
        <v>岡谷市</v>
      </c>
      <c r="BD23" s="40">
        <f t="shared" si="14"/>
        <v>281.0091746992552</v>
      </c>
      <c r="BE23" s="40">
        <f t="shared" si="15"/>
        <v>68.647898704297901</v>
      </c>
      <c r="BF23" s="40">
        <f>VLOOKUP($AX23&amp;"_"&amp;$BC$14,データシート1!$A:$BS,MATCH($BC$12&amp;"_"&amp;BF$20,データシート1!$A$1:$BS$1,0),0)</f>
        <v>63.713366428315908</v>
      </c>
      <c r="BG23" s="40">
        <f>VLOOKUP($AX23&amp;"_"&amp;$BC$14,データシート1!$A:$BS,MATCH($BC$12&amp;"_"&amp;BG$20,データシート1!$A$1:$BS$1,0),0)</f>
        <v>2.4213915983642229</v>
      </c>
      <c r="BH23" s="40">
        <f>VLOOKUP($AX23&amp;"_"&amp;$BC$14,データシート1!$A:$BS,MATCH($BC$12&amp;"_"&amp;BH$20,データシート1!$A$1:$BS$1,0),0)</f>
        <v>2.513140677617776</v>
      </c>
      <c r="BI23" s="40">
        <f>VLOOKUP($AX23&amp;"_"&amp;$BC$14,データシート1!$A:$BS,MATCH($BC$12&amp;"_"&amp;BI$20,データシート1!$A$1:$BS$1,0),0)</f>
        <v>50.091677609226196</v>
      </c>
      <c r="BJ23" s="40">
        <f>VLOOKUP($AX23&amp;"_"&amp;$BC$14,データシート1!$A:$BS,MATCH($BC$12&amp;"_"&amp;BJ$20,データシート1!$A$1:$BS$1,0),0)</f>
        <v>73.871528002725043</v>
      </c>
      <c r="BK23" s="40">
        <f t="shared" si="1"/>
        <v>81.865785096250207</v>
      </c>
      <c r="BL23" s="40">
        <f t="shared" si="2"/>
        <v>78.986908269626639</v>
      </c>
      <c r="BM23" s="40">
        <f>VLOOKUP($AX23&amp;"_"&amp;$BC$14,データシート1!$A:$BS,MATCH($BC$12&amp;"_"&amp;BM$20,データシート1!$A$1:$BS$1,0),0)</f>
        <v>47.081154045426693</v>
      </c>
      <c r="BN23" s="40">
        <f>VLOOKUP($AX23&amp;"_"&amp;$BC$14,データシート1!$A:$BS,MATCH($BC$12&amp;"_"&amp;BN$20,データシート1!$A$1:$BS$1,0),0)</f>
        <v>31.905754224199949</v>
      </c>
      <c r="BO23" s="40">
        <f>VLOOKUP($AX23&amp;"_"&amp;$BC$14,データシート1!$A:$BS,MATCH($BC$12&amp;"_"&amp;BO$20,データシート1!$A$1:$BS$1,0),0)</f>
        <v>2.8788768266235696</v>
      </c>
      <c r="BP23" s="40">
        <f>VLOOKUP($AX23&amp;"_"&amp;$BC$14,データシート1!$A:$BS,MATCH($BC$12&amp;"_"&amp;BP$20,データシート1!$A$1:$BS$1,0),0)</f>
        <v>0</v>
      </c>
      <c r="BQ23" s="40">
        <f>VLOOKUP($AX23&amp;"_"&amp;$BC$14,データシート1!$A:$BS,MATCH($BC$12&amp;"_"&amp;BQ$20,データシート1!$A$1:$BS$1,0),0)</f>
        <v>6.5322852867558208</v>
      </c>
      <c r="BR23" s="41">
        <f t="shared" si="3"/>
        <v>281.0091746992552</v>
      </c>
      <c r="BT23" s="134" t="str">
        <f t="shared" si="4"/>
        <v>岡谷市</v>
      </c>
      <c r="BU23" s="38">
        <f t="shared" ref="BU23:BU68" si="25">BD23</f>
        <v>281.0091746992552</v>
      </c>
      <c r="BV23" s="69">
        <f t="shared" si="16"/>
        <v>0.24429059577064352</v>
      </c>
      <c r="BW23" s="69">
        <f t="shared" si="5"/>
        <v>0.22673055602723272</v>
      </c>
      <c r="BX23" s="69">
        <f t="shared" si="5"/>
        <v>8.6167706124032142E-3</v>
      </c>
      <c r="BY23" s="69">
        <f t="shared" si="5"/>
        <v>8.9432691310076182E-3</v>
      </c>
      <c r="BZ23" s="69">
        <f t="shared" si="5"/>
        <v>0.17825637779562134</v>
      </c>
      <c r="CA23" s="69">
        <f t="shared" si="5"/>
        <v>0.26287941695065531</v>
      </c>
      <c r="CB23" s="69">
        <f t="shared" si="5"/>
        <v>0.29132780160599925</v>
      </c>
      <c r="CC23" s="69">
        <f t="shared" si="5"/>
        <v>0.28108302283781622</v>
      </c>
      <c r="CD23" s="69">
        <f t="shared" si="5"/>
        <v>0.16754312059673646</v>
      </c>
      <c r="CE23" s="69">
        <f t="shared" si="5"/>
        <v>0.11353990224107979</v>
      </c>
      <c r="CF23" s="69">
        <f t="shared" si="5"/>
        <v>1.0244778768183044E-2</v>
      </c>
      <c r="CG23" s="69">
        <f t="shared" si="5"/>
        <v>0</v>
      </c>
      <c r="CH23" s="69">
        <f t="shared" si="5"/>
        <v>2.3245807877080443E-2</v>
      </c>
      <c r="CI23" s="135">
        <f t="shared" si="6"/>
        <v>1</v>
      </c>
      <c r="CK23" s="136" t="str">
        <f t="shared" si="7"/>
        <v>岡谷市</v>
      </c>
      <c r="CL23" s="137">
        <f t="shared" si="17"/>
        <v>68.647898704297901</v>
      </c>
      <c r="CM23" s="75">
        <f t="shared" si="18"/>
        <v>0.58249415866674592</v>
      </c>
      <c r="CN23" s="76">
        <f t="shared" si="19"/>
        <v>63.713366428315908</v>
      </c>
      <c r="CO23" s="75">
        <f t="shared" si="20"/>
        <v>0.62760770999268245</v>
      </c>
      <c r="CP23" s="76">
        <f t="shared" si="8"/>
        <v>2.4213915983642229</v>
      </c>
      <c r="CQ23" s="75">
        <f t="shared" si="21"/>
        <v>0</v>
      </c>
      <c r="CR23" s="76">
        <f t="shared" si="9"/>
        <v>2.513140677617776</v>
      </c>
      <c r="CS23" s="75">
        <f t="shared" si="22"/>
        <v>0</v>
      </c>
      <c r="CT23" s="76">
        <f t="shared" si="10"/>
        <v>50.091677609226196</v>
      </c>
      <c r="CU23" s="77">
        <f t="shared" si="23"/>
        <v>0</v>
      </c>
      <c r="CV23" s="18"/>
      <c r="CW23" s="1078">
        <f t="shared" si="24"/>
        <v>39.987000000000002</v>
      </c>
      <c r="CX23" s="1081">
        <f>VLOOKUP($AX23&amp;"_"&amp;$CW$14,データシート1!$A:$BS,MATCH($CW$12&amp;"_"&amp;CX$20,データシート1!$A$1:$BS$1,0),0)</f>
        <v>39.987000000000002</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0</v>
      </c>
      <c r="DB23" s="1081">
        <f>VLOOKUP($AX23&amp;"_"&amp;$CW$14,データシート1!$A:$BS,MATCH($CW$12&amp;"_"&amp;DB$20,データシート1!$A$1:$BS$1,0),0)</f>
        <v>0</v>
      </c>
      <c r="DC23" s="1081">
        <f>VLOOKUP($AX23&amp;"_"&amp;$CW$14,データシート1!$A:$BS,MATCH($CW$12&amp;"_"&amp;DC$20,データシート1!$A$1:$BS$1,0),0)</f>
        <v>0</v>
      </c>
      <c r="DD23" s="1080">
        <f t="shared" si="11"/>
        <v>39.987000000000002</v>
      </c>
      <c r="DE23" s="18"/>
      <c r="DF23" s="138">
        <f>VLOOKUP($AX23&amp;"_"&amp;$DF$14,データシート1!$A:$BS,MATCH($DF$12&amp;"_"&amp;DF$20,データシート1!$A$1:$BS$1,0),0)</f>
        <v>4</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0</v>
      </c>
      <c r="DJ23" s="74">
        <f>VLOOKUP($AX23&amp;"_"&amp;$DF$14,データシート1!$A:$BS,MATCH($DF$12&amp;"_"&amp;DJ$20,データシート1!$A$1:$BS$1,0),0)</f>
        <v>0</v>
      </c>
      <c r="DK23" s="74">
        <f>VLOOKUP($AX23&amp;"_"&amp;$DF$14,データシート1!$A:$BS,MATCH($DF$12&amp;"_"&amp;DK$20,データシート1!$A$1:$BS$1,0),0)</f>
        <v>0</v>
      </c>
      <c r="DL23" s="78">
        <f t="shared" si="12"/>
        <v>4</v>
      </c>
      <c r="DM23" s="18"/>
      <c r="DN23" s="139">
        <f t="shared" ref="DN23:DN67" si="26">IF($DD23=0,0,ROUND(CX23/$DD23,2))</f>
        <v>1</v>
      </c>
      <c r="DO23" s="140">
        <f t="shared" ref="DO23:DO67" si="27">IF($DD23=0,0,ROUND(CY23/$DD23,2))</f>
        <v>0</v>
      </c>
      <c r="DP23" s="140">
        <f t="shared" si="13"/>
        <v>0</v>
      </c>
      <c r="DQ23" s="140">
        <f t="shared" si="13"/>
        <v>0</v>
      </c>
      <c r="DR23" s="140">
        <f t="shared" si="13"/>
        <v>0</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21210</v>
      </c>
      <c r="AY24" s="20" t="str">
        <f>IF(IFERROR(比較地域マスタ!$Z9,"")=0,"",IFERROR(比較地域マスタ!$Z9,""))</f>
        <v>恵那市</v>
      </c>
      <c r="BB24" s="122" t="str">
        <f t="shared" si="0"/>
        <v>21210</v>
      </c>
      <c r="BC24" s="123" t="str">
        <f t="shared" si="0"/>
        <v>恵那市</v>
      </c>
      <c r="BD24" s="40">
        <f t="shared" si="14"/>
        <v>377.7621665347873</v>
      </c>
      <c r="BE24" s="40">
        <f t="shared" si="15"/>
        <v>159.96254122330177</v>
      </c>
      <c r="BF24" s="40">
        <f>VLOOKUP($AX24&amp;"_"&amp;$BC$14,データシート1!$A:$BS,MATCH($BC$12&amp;"_"&amp;BF$20,データシート1!$A$1:$BS$1,0),0)</f>
        <v>143.48493623954889</v>
      </c>
      <c r="BG24" s="40">
        <f>VLOOKUP($AX24&amp;"_"&amp;$BC$14,データシート1!$A:$BS,MATCH($BC$12&amp;"_"&amp;BG$20,データシート1!$A$1:$BS$1,0),0)</f>
        <v>3.2082929245452543</v>
      </c>
      <c r="BH24" s="40">
        <f>VLOOKUP($AX24&amp;"_"&amp;$BC$14,データシート1!$A:$BS,MATCH($BC$12&amp;"_"&amp;BH$20,データシート1!$A$1:$BS$1,0),0)</f>
        <v>13.269312059207627</v>
      </c>
      <c r="BI24" s="40">
        <f>VLOOKUP($AX24&amp;"_"&amp;$BC$14,データシート1!$A:$BS,MATCH($BC$12&amp;"_"&amp;BI$20,データシート1!$A$1:$BS$1,0),0)</f>
        <v>56.755871736501419</v>
      </c>
      <c r="BJ24" s="40">
        <f>VLOOKUP($AX24&amp;"_"&amp;$BC$14,データシート1!$A:$BS,MATCH($BC$12&amp;"_"&amp;BJ$20,データシート1!$A$1:$BS$1,0),0)</f>
        <v>59.581667165739546</v>
      </c>
      <c r="BK24" s="40">
        <f t="shared" si="1"/>
        <v>101.46208640924462</v>
      </c>
      <c r="BL24" s="40">
        <f t="shared" si="2"/>
        <v>98.567230563265909</v>
      </c>
      <c r="BM24" s="40">
        <f>VLOOKUP($AX24&amp;"_"&amp;$BC$14,データシート1!$A:$BS,MATCH($BC$12&amp;"_"&amp;BM$20,データシート1!$A$1:$BS$1,0),0)</f>
        <v>47.264479883786862</v>
      </c>
      <c r="BN24" s="40">
        <f>VLOOKUP($AX24&amp;"_"&amp;$BC$14,データシート1!$A:$BS,MATCH($BC$12&amp;"_"&amp;BN$20,データシート1!$A$1:$BS$1,0),0)</f>
        <v>51.302750679479047</v>
      </c>
      <c r="BO24" s="40">
        <f>VLOOKUP($AX24&amp;"_"&amp;$BC$14,データシート1!$A:$BS,MATCH($BC$12&amp;"_"&amp;BO$20,データシート1!$A$1:$BS$1,0),0)</f>
        <v>2.8948558459787153</v>
      </c>
      <c r="BP24" s="40">
        <f>VLOOKUP($AX24&amp;"_"&amp;$BC$14,データシート1!$A:$BS,MATCH($BC$12&amp;"_"&amp;BP$20,データシート1!$A$1:$BS$1,0),0)</f>
        <v>0</v>
      </c>
      <c r="BQ24" s="40">
        <f>VLOOKUP($AX24&amp;"_"&amp;$BC$14,データシート1!$A:$BS,MATCH($BC$12&amp;"_"&amp;BQ$20,データシート1!$A$1:$BS$1,0),0)</f>
        <v>0</v>
      </c>
      <c r="BR24" s="41">
        <f t="shared" si="3"/>
        <v>377.7621665347873</v>
      </c>
      <c r="BT24" s="134" t="str">
        <f t="shared" si="4"/>
        <v>恵那市</v>
      </c>
      <c r="BU24" s="38">
        <f t="shared" si="25"/>
        <v>377.7621665347873</v>
      </c>
      <c r="BV24" s="69">
        <f t="shared" si="16"/>
        <v>0.42344775468289564</v>
      </c>
      <c r="BW24" s="69">
        <f t="shared" si="5"/>
        <v>0.37982876251408748</v>
      </c>
      <c r="BX24" s="69">
        <f t="shared" si="5"/>
        <v>8.4928910535825436E-3</v>
      </c>
      <c r="BY24" s="69">
        <f t="shared" si="5"/>
        <v>3.5126101115225586E-2</v>
      </c>
      <c r="BZ24" s="69">
        <f t="shared" si="5"/>
        <v>0.15024233966340009</v>
      </c>
      <c r="CA24" s="69">
        <f t="shared" si="5"/>
        <v>0.15772269550516993</v>
      </c>
      <c r="CB24" s="69">
        <f t="shared" si="5"/>
        <v>0.26858721014853454</v>
      </c>
      <c r="CC24" s="69">
        <f t="shared" si="5"/>
        <v>0.26092403976666906</v>
      </c>
      <c r="CD24" s="69">
        <f t="shared" si="5"/>
        <v>0.12511702883680487</v>
      </c>
      <c r="CE24" s="69">
        <f t="shared" si="5"/>
        <v>0.13580701092986422</v>
      </c>
      <c r="CF24" s="69">
        <f t="shared" si="5"/>
        <v>7.6631703818654754E-3</v>
      </c>
      <c r="CG24" s="69">
        <f t="shared" si="5"/>
        <v>0</v>
      </c>
      <c r="CH24" s="69">
        <f t="shared" si="5"/>
        <v>0</v>
      </c>
      <c r="CI24" s="135">
        <f t="shared" si="6"/>
        <v>1</v>
      </c>
      <c r="CK24" s="136" t="str">
        <f t="shared" si="7"/>
        <v>恵那市</v>
      </c>
      <c r="CL24" s="137">
        <f t="shared" si="17"/>
        <v>159.96254122330177</v>
      </c>
      <c r="CM24" s="75">
        <f t="shared" si="18"/>
        <v>1</v>
      </c>
      <c r="CN24" s="76">
        <f t="shared" si="19"/>
        <v>143.48493623954889</v>
      </c>
      <c r="CO24" s="75">
        <f t="shared" si="20"/>
        <v>1</v>
      </c>
      <c r="CP24" s="76">
        <f t="shared" si="8"/>
        <v>3.2082929245452543</v>
      </c>
      <c r="CQ24" s="75">
        <f t="shared" si="21"/>
        <v>0</v>
      </c>
      <c r="CR24" s="76">
        <f t="shared" si="9"/>
        <v>13.269312059207627</v>
      </c>
      <c r="CS24" s="75">
        <f t="shared" si="22"/>
        <v>0</v>
      </c>
      <c r="CT24" s="76">
        <f t="shared" si="10"/>
        <v>56.755871736501419</v>
      </c>
      <c r="CU24" s="77">
        <f t="shared" si="23"/>
        <v>6.7975345668398982E-2</v>
      </c>
      <c r="CV24" s="18"/>
      <c r="CW24" s="1078">
        <f t="shared" si="24"/>
        <v>172.874</v>
      </c>
      <c r="CX24" s="1081">
        <f>VLOOKUP($AX24&amp;"_"&amp;$CW$14,データシート1!$A:$BS,MATCH($CW$12&amp;"_"&amp;CX$20,データシート1!$A$1:$BS$1,0),0)</f>
        <v>172.874</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3.8580000000000001</v>
      </c>
      <c r="DB24" s="1081">
        <f>VLOOKUP($AX24&amp;"_"&amp;$CW$14,データシート1!$A:$BS,MATCH($CW$12&amp;"_"&amp;DB$20,データシート1!$A$1:$BS$1,0),0)</f>
        <v>0</v>
      </c>
      <c r="DC24" s="1081">
        <f>VLOOKUP($AX24&amp;"_"&amp;$CW$14,データシート1!$A:$BS,MATCH($CW$12&amp;"_"&amp;DC$20,データシート1!$A$1:$BS$1,0),0)</f>
        <v>0</v>
      </c>
      <c r="DD24" s="1080">
        <f t="shared" si="11"/>
        <v>176.732</v>
      </c>
      <c r="DE24" s="18"/>
      <c r="DF24" s="138">
        <f>VLOOKUP($AX24&amp;"_"&amp;$DF$14,データシート1!$A:$BS,MATCH($DF$12&amp;"_"&amp;DF$20,データシート1!$A$1:$BS$1,0),0)</f>
        <v>16</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v>
      </c>
      <c r="DJ24" s="74">
        <f>VLOOKUP($AX24&amp;"_"&amp;$DF$14,データシート1!$A:$BS,MATCH($DF$12&amp;"_"&amp;DJ$20,データシート1!$A$1:$BS$1,0),0)</f>
        <v>0</v>
      </c>
      <c r="DK24" s="74">
        <f>VLOOKUP($AX24&amp;"_"&amp;$DF$14,データシート1!$A:$BS,MATCH($DF$12&amp;"_"&amp;DK$20,データシート1!$A$1:$BS$1,0),0)</f>
        <v>0</v>
      </c>
      <c r="DL24" s="78">
        <f t="shared" si="12"/>
        <v>17</v>
      </c>
      <c r="DM24" s="18"/>
      <c r="DN24" s="139">
        <f t="shared" si="26"/>
        <v>0.98</v>
      </c>
      <c r="DO24" s="140">
        <f t="shared" si="27"/>
        <v>0</v>
      </c>
      <c r="DP24" s="140">
        <f t="shared" si="13"/>
        <v>0</v>
      </c>
      <c r="DQ24" s="140">
        <f t="shared" si="13"/>
        <v>0.02</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28218</v>
      </c>
      <c r="AY25" s="20" t="str">
        <f>IF(IFERROR(比較地域マスタ!$Z10,"")=0,"",IFERROR(比較地域マスタ!$Z10,""))</f>
        <v>小野市</v>
      </c>
      <c r="BB25" s="122" t="str">
        <f t="shared" si="0"/>
        <v>28218</v>
      </c>
      <c r="BC25" s="123" t="str">
        <f t="shared" si="0"/>
        <v>小野市</v>
      </c>
      <c r="BD25" s="40">
        <f t="shared" si="14"/>
        <v>677.72799244388477</v>
      </c>
      <c r="BE25" s="40">
        <f t="shared" si="15"/>
        <v>493.92993003299813</v>
      </c>
      <c r="BF25" s="40">
        <f>VLOOKUP($AX25&amp;"_"&amp;$BC$14,データシート1!$A:$BS,MATCH($BC$12&amp;"_"&amp;BF$20,データシート1!$A$1:$BS$1,0),0)</f>
        <v>485.02367029786222</v>
      </c>
      <c r="BG25" s="40">
        <f>VLOOKUP($AX25&amp;"_"&amp;$BC$14,データシート1!$A:$BS,MATCH($BC$12&amp;"_"&amp;BG$20,データシート1!$A$1:$BS$1,0),0)</f>
        <v>1.3217143689411932</v>
      </c>
      <c r="BH25" s="40">
        <f>VLOOKUP($AX25&amp;"_"&amp;$BC$14,データシート1!$A:$BS,MATCH($BC$12&amp;"_"&amp;BH$20,データシート1!$A$1:$BS$1,0),0)</f>
        <v>7.584545366194722</v>
      </c>
      <c r="BI25" s="40">
        <f>VLOOKUP($AX25&amp;"_"&amp;$BC$14,データシート1!$A:$BS,MATCH($BC$12&amp;"_"&amp;BI$20,データシート1!$A$1:$BS$1,0),0)</f>
        <v>51.705540734187998</v>
      </c>
      <c r="BJ25" s="40">
        <f>VLOOKUP($AX25&amp;"_"&amp;$BC$14,データシート1!$A:$BS,MATCH($BC$12&amp;"_"&amp;BJ$20,データシート1!$A$1:$BS$1,0),0)</f>
        <v>39.58646592326788</v>
      </c>
      <c r="BK25" s="40">
        <f t="shared" si="1"/>
        <v>84.692500339028896</v>
      </c>
      <c r="BL25" s="40">
        <f t="shared" si="2"/>
        <v>81.853659505549771</v>
      </c>
      <c r="BM25" s="40">
        <f>VLOOKUP($AX25&amp;"_"&amp;$BC$14,データシート1!$A:$BS,MATCH($BC$12&amp;"_"&amp;BM$20,データシート1!$A$1:$BS$1,0),0)</f>
        <v>44.956813414657809</v>
      </c>
      <c r="BN25" s="40">
        <f>VLOOKUP($AX25&amp;"_"&amp;$BC$14,データシート1!$A:$BS,MATCH($BC$12&amp;"_"&amp;BN$20,データシート1!$A$1:$BS$1,0),0)</f>
        <v>36.896846090891962</v>
      </c>
      <c r="BO25" s="40">
        <f>VLOOKUP($AX25&amp;"_"&amp;$BC$14,データシート1!$A:$BS,MATCH($BC$12&amp;"_"&amp;BO$20,データシート1!$A$1:$BS$1,0),0)</f>
        <v>2.8388408334791269</v>
      </c>
      <c r="BP25" s="40">
        <f>VLOOKUP($AX25&amp;"_"&amp;$BC$14,データシート1!$A:$BS,MATCH($BC$12&amp;"_"&amp;BP$20,データシート1!$A$1:$BS$1,0),0)</f>
        <v>0</v>
      </c>
      <c r="BQ25" s="40">
        <f>VLOOKUP($AX25&amp;"_"&amp;$BC$14,データシート1!$A:$BS,MATCH($BC$12&amp;"_"&amp;BQ$20,データシート1!$A$1:$BS$1,0),0)</f>
        <v>7.81355541440184</v>
      </c>
      <c r="BR25" s="41">
        <f t="shared" si="3"/>
        <v>677.72799244388477</v>
      </c>
      <c r="BT25" s="134" t="str">
        <f t="shared" si="4"/>
        <v>小野市</v>
      </c>
      <c r="BU25" s="38">
        <f t="shared" si="25"/>
        <v>677.72799244388477</v>
      </c>
      <c r="BV25" s="69">
        <f t="shared" si="16"/>
        <v>0.72880261039814587</v>
      </c>
      <c r="BW25" s="69">
        <f t="shared" si="5"/>
        <v>0.71566126190076429</v>
      </c>
      <c r="BX25" s="69">
        <f t="shared" si="5"/>
        <v>1.9502136309511075E-3</v>
      </c>
      <c r="BY25" s="69">
        <f t="shared" si="5"/>
        <v>1.1191134866430525E-2</v>
      </c>
      <c r="BZ25" s="69">
        <f t="shared" si="5"/>
        <v>7.6292467347759976E-2</v>
      </c>
      <c r="CA25" s="69">
        <f t="shared" si="5"/>
        <v>5.8410551673569247E-2</v>
      </c>
      <c r="CB25" s="69">
        <f t="shared" si="5"/>
        <v>0.12496532721575811</v>
      </c>
      <c r="CC25" s="69">
        <f t="shared" si="5"/>
        <v>0.1207765658466987</v>
      </c>
      <c r="CD25" s="69">
        <f t="shared" si="5"/>
        <v>6.6334597236486714E-2</v>
      </c>
      <c r="CE25" s="69">
        <f t="shared" si="5"/>
        <v>5.4441968610211985E-2</v>
      </c>
      <c r="CF25" s="69">
        <f t="shared" si="5"/>
        <v>4.188761369059402E-3</v>
      </c>
      <c r="CG25" s="69">
        <f t="shared" si="5"/>
        <v>0</v>
      </c>
      <c r="CH25" s="69">
        <f t="shared" si="5"/>
        <v>1.1529043364766721E-2</v>
      </c>
      <c r="CI25" s="135">
        <f t="shared" si="6"/>
        <v>1</v>
      </c>
      <c r="CK25" s="136" t="str">
        <f t="shared" si="7"/>
        <v>小野市</v>
      </c>
      <c r="CL25" s="137">
        <f t="shared" si="17"/>
        <v>493.92993003299813</v>
      </c>
      <c r="CM25" s="75">
        <f t="shared" si="18"/>
        <v>0.2916425817531979</v>
      </c>
      <c r="CN25" s="76">
        <f t="shared" si="19"/>
        <v>485.02367029786222</v>
      </c>
      <c r="CO25" s="75">
        <f t="shared" si="20"/>
        <v>0.29699787623052609</v>
      </c>
      <c r="CP25" s="76">
        <f t="shared" si="8"/>
        <v>1.3217143689411932</v>
      </c>
      <c r="CQ25" s="75">
        <f t="shared" si="21"/>
        <v>0</v>
      </c>
      <c r="CR25" s="76">
        <f t="shared" si="9"/>
        <v>7.584545366194722</v>
      </c>
      <c r="CS25" s="75">
        <f t="shared" si="22"/>
        <v>0</v>
      </c>
      <c r="CT25" s="76">
        <f t="shared" si="10"/>
        <v>51.705540734187998</v>
      </c>
      <c r="CU25" s="77">
        <f t="shared" si="23"/>
        <v>0.36131524271338589</v>
      </c>
      <c r="CV25" s="18"/>
      <c r="CW25" s="1078">
        <f t="shared" si="24"/>
        <v>144.05099999999999</v>
      </c>
      <c r="CX25" s="1081">
        <f>VLOOKUP($AX25&amp;"_"&amp;$CW$14,データシート1!$A:$BS,MATCH($CW$12&amp;"_"&amp;CX$20,データシート1!$A$1:$BS$1,0),0)</f>
        <v>144.05099999999999</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18.681999999999999</v>
      </c>
      <c r="DB25" s="1081">
        <f>VLOOKUP($AX25&amp;"_"&amp;$CW$14,データシート1!$A:$BS,MATCH($CW$12&amp;"_"&amp;DB$20,データシート1!$A$1:$BS$1,0),0)</f>
        <v>0</v>
      </c>
      <c r="DC25" s="1081">
        <f>VLOOKUP($AX25&amp;"_"&amp;$CW$14,データシート1!$A:$BS,MATCH($CW$12&amp;"_"&amp;DC$20,データシート1!$A$1:$BS$1,0),0)</f>
        <v>0</v>
      </c>
      <c r="DD25" s="1080">
        <f t="shared" si="11"/>
        <v>162.73299999999998</v>
      </c>
      <c r="DE25" s="18"/>
      <c r="DF25" s="138">
        <f>VLOOKUP($AX25&amp;"_"&amp;$DF$14,データシート1!$A:$BS,MATCH($DF$12&amp;"_"&amp;DF$20,データシート1!$A$1:$BS$1,0),0)</f>
        <v>19</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3</v>
      </c>
      <c r="DJ25" s="74">
        <f>VLOOKUP($AX25&amp;"_"&amp;$DF$14,データシート1!$A:$BS,MATCH($DF$12&amp;"_"&amp;DJ$20,データシート1!$A$1:$BS$1,0),0)</f>
        <v>0</v>
      </c>
      <c r="DK25" s="74">
        <f>VLOOKUP($AX25&amp;"_"&amp;$DF$14,データシート1!$A:$BS,MATCH($DF$12&amp;"_"&amp;DK$20,データシート1!$A$1:$BS$1,0),0)</f>
        <v>0</v>
      </c>
      <c r="DL25" s="78">
        <f t="shared" si="12"/>
        <v>22</v>
      </c>
      <c r="DM25" s="18"/>
      <c r="DN25" s="139">
        <f t="shared" si="26"/>
        <v>0.89</v>
      </c>
      <c r="DO25" s="140">
        <f t="shared" si="27"/>
        <v>0</v>
      </c>
      <c r="DP25" s="140">
        <f t="shared" si="13"/>
        <v>0</v>
      </c>
      <c r="DQ25" s="140">
        <f t="shared" si="13"/>
        <v>0.11</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16208</v>
      </c>
      <c r="AY26" s="20" t="str">
        <f>IF(IFERROR(比較地域マスタ!$Z11,"")=0,"",IFERROR(比較地域マスタ!$Z11,""))</f>
        <v>砺波市</v>
      </c>
      <c r="BB26" s="122" t="str">
        <f t="shared" si="0"/>
        <v>16208</v>
      </c>
      <c r="BC26" s="123" t="str">
        <f t="shared" si="0"/>
        <v>砺波市</v>
      </c>
      <c r="BD26" s="40">
        <f t="shared" si="14"/>
        <v>392.70277704408596</v>
      </c>
      <c r="BE26" s="40">
        <f t="shared" si="15"/>
        <v>165.06329819095791</v>
      </c>
      <c r="BF26" s="40">
        <f>VLOOKUP($AX26&amp;"_"&amp;$BC$14,データシート1!$A:$BS,MATCH($BC$12&amp;"_"&amp;BF$20,データシート1!$A$1:$BS$1,0),0)</f>
        <v>131.89355282073819</v>
      </c>
      <c r="BG26" s="40">
        <f>VLOOKUP($AX26&amp;"_"&amp;$BC$14,データシート1!$A:$BS,MATCH($BC$12&amp;"_"&amp;BG$20,データシート1!$A$1:$BS$1,0),0)</f>
        <v>3.8637550552300004</v>
      </c>
      <c r="BH26" s="40">
        <f>VLOOKUP($AX26&amp;"_"&amp;$BC$14,データシート1!$A:$BS,MATCH($BC$12&amp;"_"&amp;BH$20,データシート1!$A$1:$BS$1,0),0)</f>
        <v>29.305990314989725</v>
      </c>
      <c r="BI26" s="40">
        <f>VLOOKUP($AX26&amp;"_"&amp;$BC$14,データシート1!$A:$BS,MATCH($BC$12&amp;"_"&amp;BI$20,データシート1!$A$1:$BS$1,0),0)</f>
        <v>61.659659196071345</v>
      </c>
      <c r="BJ26" s="40">
        <f>VLOOKUP($AX26&amp;"_"&amp;$BC$14,データシート1!$A:$BS,MATCH($BC$12&amp;"_"&amp;BJ$20,データシート1!$A$1:$BS$1,0),0)</f>
        <v>76.638174387017415</v>
      </c>
      <c r="BK26" s="40">
        <f t="shared" si="1"/>
        <v>86.833559222563622</v>
      </c>
      <c r="BL26" s="40">
        <f t="shared" si="2"/>
        <v>83.998138253005521</v>
      </c>
      <c r="BM26" s="40">
        <f>VLOOKUP($AX26&amp;"_"&amp;$BC$14,データシート1!$A:$BS,MATCH($BC$12&amp;"_"&amp;BM$20,データシート1!$A$1:$BS$1,0),0)</f>
        <v>47.752882308120419</v>
      </c>
      <c r="BN26" s="40">
        <f>VLOOKUP($AX26&amp;"_"&amp;$BC$14,データシート1!$A:$BS,MATCH($BC$12&amp;"_"&amp;BN$20,データシート1!$A$1:$BS$1,0),0)</f>
        <v>36.245255944885102</v>
      </c>
      <c r="BO26" s="40">
        <f>VLOOKUP($AX26&amp;"_"&amp;$BC$14,データシート1!$A:$BS,MATCH($BC$12&amp;"_"&amp;BO$20,データシート1!$A$1:$BS$1,0),0)</f>
        <v>2.8354209695580996</v>
      </c>
      <c r="BP26" s="40">
        <f>VLOOKUP($AX26&amp;"_"&amp;$BC$14,データシート1!$A:$BS,MATCH($BC$12&amp;"_"&amp;BP$20,データシート1!$A$1:$BS$1,0),0)</f>
        <v>0</v>
      </c>
      <c r="BQ26" s="40">
        <f>VLOOKUP($AX26&amp;"_"&amp;$BC$14,データシート1!$A:$BS,MATCH($BC$12&amp;"_"&amp;BQ$20,データシート1!$A$1:$BS$1,0),0)</f>
        <v>2.5080860474756999</v>
      </c>
      <c r="BR26" s="41">
        <f t="shared" si="3"/>
        <v>392.70277704408596</v>
      </c>
      <c r="BT26" s="134" t="str">
        <f t="shared" si="4"/>
        <v>砺波市</v>
      </c>
      <c r="BU26" s="38">
        <f t="shared" si="25"/>
        <v>392.70277704408596</v>
      </c>
      <c r="BV26" s="69">
        <f t="shared" si="16"/>
        <v>0.42032628196165628</v>
      </c>
      <c r="BW26" s="69">
        <f t="shared" si="5"/>
        <v>0.33586101380161981</v>
      </c>
      <c r="BX26" s="69">
        <f t="shared" si="5"/>
        <v>9.8388788699506555E-3</v>
      </c>
      <c r="BY26" s="69">
        <f t="shared" si="5"/>
        <v>7.462638929008579E-2</v>
      </c>
      <c r="BZ26" s="69">
        <f t="shared" si="5"/>
        <v>0.15701355529031374</v>
      </c>
      <c r="CA26" s="69">
        <f t="shared" si="5"/>
        <v>0.19515567209348711</v>
      </c>
      <c r="CB26" s="69">
        <f t="shared" si="5"/>
        <v>0.22111776207993414</v>
      </c>
      <c r="CC26" s="69">
        <f t="shared" si="5"/>
        <v>0.213897489814735</v>
      </c>
      <c r="CD26" s="69">
        <f t="shared" si="5"/>
        <v>0.12160057198362909</v>
      </c>
      <c r="CE26" s="69">
        <f t="shared" si="5"/>
        <v>9.2296917831105899E-2</v>
      </c>
      <c r="CF26" s="69">
        <f t="shared" si="5"/>
        <v>7.2202722651991506E-3</v>
      </c>
      <c r="CG26" s="69">
        <f t="shared" si="5"/>
        <v>0</v>
      </c>
      <c r="CH26" s="69">
        <f t="shared" si="5"/>
        <v>6.3867285746088184E-3</v>
      </c>
      <c r="CI26" s="135">
        <f t="shared" si="6"/>
        <v>1</v>
      </c>
      <c r="CK26" s="136" t="str">
        <f t="shared" si="7"/>
        <v>砺波市</v>
      </c>
      <c r="CL26" s="137">
        <f t="shared" si="17"/>
        <v>165.06329819095791</v>
      </c>
      <c r="CM26" s="75">
        <f t="shared" si="18"/>
        <v>1</v>
      </c>
      <c r="CN26" s="76">
        <f t="shared" si="19"/>
        <v>131.89355282073819</v>
      </c>
      <c r="CO26" s="75">
        <f t="shared" si="20"/>
        <v>1</v>
      </c>
      <c r="CP26" s="76">
        <f t="shared" si="8"/>
        <v>3.8637550552300004</v>
      </c>
      <c r="CQ26" s="75">
        <f t="shared" si="21"/>
        <v>0</v>
      </c>
      <c r="CR26" s="76">
        <f t="shared" si="9"/>
        <v>29.305990314989725</v>
      </c>
      <c r="CS26" s="75">
        <f t="shared" si="22"/>
        <v>0</v>
      </c>
      <c r="CT26" s="76">
        <f t="shared" si="10"/>
        <v>61.659659196071345</v>
      </c>
      <c r="CU26" s="77">
        <f t="shared" si="23"/>
        <v>0.18177200695125023</v>
      </c>
      <c r="CV26" s="18"/>
      <c r="CW26" s="1078">
        <f t="shared" si="24"/>
        <v>211.678</v>
      </c>
      <c r="CX26" s="1081">
        <f>VLOOKUP($AX26&amp;"_"&amp;$CW$14,データシート1!$A:$BS,MATCH($CW$12&amp;"_"&amp;CX$20,データシート1!$A$1:$BS$1,0),0)</f>
        <v>211.678</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11.208</v>
      </c>
      <c r="DB26" s="1081">
        <f>VLOOKUP($AX26&amp;"_"&amp;$CW$14,データシート1!$A:$BS,MATCH($CW$12&amp;"_"&amp;DB$20,データシート1!$A$1:$BS$1,0),0)</f>
        <v>0</v>
      </c>
      <c r="DC26" s="1081">
        <f>VLOOKUP($AX26&amp;"_"&amp;$CW$14,データシート1!$A:$BS,MATCH($CW$12&amp;"_"&amp;DC$20,データシート1!$A$1:$BS$1,0),0)</f>
        <v>0</v>
      </c>
      <c r="DD26" s="1080">
        <f t="shared" si="11"/>
        <v>222.886</v>
      </c>
      <c r="DE26" s="18"/>
      <c r="DF26" s="138">
        <f>VLOOKUP($AX26&amp;"_"&amp;$DF$14,データシート1!$A:$BS,MATCH($DF$12&amp;"_"&amp;DF$20,データシート1!$A$1:$BS$1,0),0)</f>
        <v>8</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2</v>
      </c>
      <c r="DJ26" s="74">
        <f>VLOOKUP($AX26&amp;"_"&amp;$DF$14,データシート1!$A:$BS,MATCH($DF$12&amp;"_"&amp;DJ$20,データシート1!$A$1:$BS$1,0),0)</f>
        <v>0</v>
      </c>
      <c r="DK26" s="74">
        <f>VLOOKUP($AX26&amp;"_"&amp;$DF$14,データシート1!$A:$BS,MATCH($DF$12&amp;"_"&amp;DK$20,データシート1!$A$1:$BS$1,0),0)</f>
        <v>0</v>
      </c>
      <c r="DL26" s="78">
        <f t="shared" si="12"/>
        <v>10</v>
      </c>
      <c r="DM26" s="18"/>
      <c r="DN26" s="139">
        <f t="shared" si="26"/>
        <v>0.95</v>
      </c>
      <c r="DO26" s="140">
        <f t="shared" si="27"/>
        <v>0</v>
      </c>
      <c r="DP26" s="140">
        <f t="shared" si="13"/>
        <v>0</v>
      </c>
      <c r="DQ26" s="140">
        <f t="shared" si="13"/>
        <v>0.05</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19202</v>
      </c>
      <c r="AY27" s="20" t="str">
        <f>IF(IFERROR(比較地域マスタ!$Z12,"")=0,"",IFERROR(比較地域マスタ!$Z12,""))</f>
        <v>富士吉田市</v>
      </c>
      <c r="BB27" s="122" t="str">
        <f t="shared" si="0"/>
        <v>19202</v>
      </c>
      <c r="BC27" s="123" t="str">
        <f t="shared" si="0"/>
        <v>富士吉田市</v>
      </c>
      <c r="BD27" s="40">
        <f t="shared" si="14"/>
        <v>276.48819866519545</v>
      </c>
      <c r="BE27" s="40">
        <f t="shared" si="15"/>
        <v>51.759718006046107</v>
      </c>
      <c r="BF27" s="40">
        <f>VLOOKUP($AX27&amp;"_"&amp;$BC$14,データシート1!$A:$BS,MATCH($BC$12&amp;"_"&amp;BF$20,データシート1!$A$1:$BS$1,0),0)</f>
        <v>43.375788711207058</v>
      </c>
      <c r="BG27" s="40">
        <f>VLOOKUP($AX27&amp;"_"&amp;$BC$14,データシート1!$A:$BS,MATCH($BC$12&amp;"_"&amp;BG$20,データシート1!$A$1:$BS$1,0),0)</f>
        <v>5.6646526782181894</v>
      </c>
      <c r="BH27" s="40">
        <f>VLOOKUP($AX27&amp;"_"&amp;$BC$14,データシート1!$A:$BS,MATCH($BC$12&amp;"_"&amp;BH$20,データシート1!$A$1:$BS$1,0),0)</f>
        <v>2.7192766166208577</v>
      </c>
      <c r="BI27" s="40">
        <f>VLOOKUP($AX27&amp;"_"&amp;$BC$14,データシート1!$A:$BS,MATCH($BC$12&amp;"_"&amp;BI$20,データシート1!$A$1:$BS$1,0),0)</f>
        <v>69.792581900054586</v>
      </c>
      <c r="BJ27" s="40">
        <f>VLOOKUP($AX27&amp;"_"&amp;$BC$14,データシート1!$A:$BS,MATCH($BC$12&amp;"_"&amp;BJ$20,データシート1!$A$1:$BS$1,0),0)</f>
        <v>56.775362729913915</v>
      </c>
      <c r="BK27" s="40">
        <f t="shared" si="1"/>
        <v>86.004410027080866</v>
      </c>
      <c r="BL27" s="40">
        <f t="shared" si="2"/>
        <v>83.163387556272809</v>
      </c>
      <c r="BM27" s="40">
        <f>VLOOKUP($AX27&amp;"_"&amp;$BC$14,データシート1!$A:$BS,MATCH($BC$12&amp;"_"&amp;BM$20,データシート1!$A$1:$BS$1,0),0)</f>
        <v>47.857839849166311</v>
      </c>
      <c r="BN27" s="40">
        <f>VLOOKUP($AX27&amp;"_"&amp;$BC$14,データシート1!$A:$BS,MATCH($BC$12&amp;"_"&amp;BN$20,データシート1!$A$1:$BS$1,0),0)</f>
        <v>35.305547707106498</v>
      </c>
      <c r="BO27" s="40">
        <f>VLOOKUP($AX27&amp;"_"&amp;$BC$14,データシート1!$A:$BS,MATCH($BC$12&amp;"_"&amp;BO$20,データシート1!$A$1:$BS$1,0),0)</f>
        <v>2.8410224708080585</v>
      </c>
      <c r="BP27" s="40">
        <f>VLOOKUP($AX27&amp;"_"&amp;$BC$14,データシート1!$A:$BS,MATCH($BC$12&amp;"_"&amp;BP$20,データシート1!$A$1:$BS$1,0),0)</f>
        <v>0</v>
      </c>
      <c r="BQ27" s="40">
        <f>VLOOKUP($AX27&amp;"_"&amp;$BC$14,データシート1!$A:$BS,MATCH($BC$12&amp;"_"&amp;BQ$20,データシート1!$A$1:$BS$1,0),0)</f>
        <v>12.156126002100001</v>
      </c>
      <c r="BR27" s="41">
        <f t="shared" si="3"/>
        <v>276.48819866519545</v>
      </c>
      <c r="BT27" s="134" t="str">
        <f t="shared" si="4"/>
        <v>富士吉田市</v>
      </c>
      <c r="BU27" s="38">
        <f t="shared" si="25"/>
        <v>276.48819866519545</v>
      </c>
      <c r="BV27" s="69">
        <f t="shared" si="16"/>
        <v>0.18720407690428364</v>
      </c>
      <c r="BW27" s="69">
        <f t="shared" si="5"/>
        <v>0.15688115775144379</v>
      </c>
      <c r="BX27" s="69">
        <f t="shared" si="5"/>
        <v>2.0487864240012716E-2</v>
      </c>
      <c r="BY27" s="69">
        <f t="shared" si="5"/>
        <v>9.8350549128271431E-3</v>
      </c>
      <c r="BZ27" s="69">
        <f t="shared" si="5"/>
        <v>0.25242517487904675</v>
      </c>
      <c r="CA27" s="69">
        <f t="shared" si="5"/>
        <v>0.20534461508306265</v>
      </c>
      <c r="CB27" s="69">
        <f t="shared" si="5"/>
        <v>0.31105996726907376</v>
      </c>
      <c r="CC27" s="69">
        <f t="shared" si="5"/>
        <v>0.30078458305910138</v>
      </c>
      <c r="CD27" s="69">
        <f t="shared" si="5"/>
        <v>0.17309179950612733</v>
      </c>
      <c r="CE27" s="69">
        <f t="shared" si="5"/>
        <v>0.12769278355297409</v>
      </c>
      <c r="CF27" s="69">
        <f t="shared" si="5"/>
        <v>1.0275384209972389E-2</v>
      </c>
      <c r="CG27" s="69">
        <f t="shared" si="5"/>
        <v>0</v>
      </c>
      <c r="CH27" s="69">
        <f t="shared" si="5"/>
        <v>4.3966165864533238E-2</v>
      </c>
      <c r="CI27" s="135">
        <f t="shared" si="6"/>
        <v>1</v>
      </c>
      <c r="CK27" s="136" t="str">
        <f t="shared" si="7"/>
        <v>富士吉田市</v>
      </c>
      <c r="CL27" s="137">
        <f t="shared" si="17"/>
        <v>51.759718006046107</v>
      </c>
      <c r="CM27" s="75">
        <f t="shared" si="18"/>
        <v>0.47867339611676185</v>
      </c>
      <c r="CN27" s="76">
        <f t="shared" si="19"/>
        <v>43.375788711207058</v>
      </c>
      <c r="CO27" s="75">
        <f t="shared" si="20"/>
        <v>0.57119422461587643</v>
      </c>
      <c r="CP27" s="76">
        <f t="shared" si="8"/>
        <v>5.6646526782181894</v>
      </c>
      <c r="CQ27" s="75">
        <f t="shared" si="21"/>
        <v>0</v>
      </c>
      <c r="CR27" s="76">
        <f t="shared" si="9"/>
        <v>2.7192766166208577</v>
      </c>
      <c r="CS27" s="75">
        <f t="shared" si="22"/>
        <v>0</v>
      </c>
      <c r="CT27" s="76">
        <f t="shared" si="10"/>
        <v>69.792581900054586</v>
      </c>
      <c r="CU27" s="77">
        <f t="shared" si="23"/>
        <v>0.19247031180529364</v>
      </c>
      <c r="CV27" s="18"/>
      <c r="CW27" s="1078">
        <f t="shared" si="24"/>
        <v>24.776</v>
      </c>
      <c r="CX27" s="1081">
        <f>VLOOKUP($AX27&amp;"_"&amp;$CW$14,データシート1!$A:$BS,MATCH($CW$12&amp;"_"&amp;CX$20,データシート1!$A$1:$BS$1,0),0)</f>
        <v>24.776</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13.433</v>
      </c>
      <c r="DB27" s="1081">
        <f>VLOOKUP($AX27&amp;"_"&amp;$CW$14,データシート1!$A:$BS,MATCH($CW$12&amp;"_"&amp;DB$20,データシート1!$A$1:$BS$1,0),0)</f>
        <v>0</v>
      </c>
      <c r="DC27" s="1081">
        <f>VLOOKUP($AX27&amp;"_"&amp;$CW$14,データシート1!$A:$BS,MATCH($CW$12&amp;"_"&amp;DC$20,データシート1!$A$1:$BS$1,0),0)</f>
        <v>0</v>
      </c>
      <c r="DD27" s="1080">
        <f t="shared" si="11"/>
        <v>38.209000000000003</v>
      </c>
      <c r="DE27" s="18"/>
      <c r="DF27" s="138">
        <f>VLOOKUP($AX27&amp;"_"&amp;$DF$14,データシート1!$A:$BS,MATCH($DF$12&amp;"_"&amp;DF$20,データシート1!$A$1:$BS$1,0),0)</f>
        <v>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4</v>
      </c>
      <c r="DJ27" s="74">
        <f>VLOOKUP($AX27&amp;"_"&amp;$DF$14,データシート1!$A:$BS,MATCH($DF$12&amp;"_"&amp;DJ$20,データシート1!$A$1:$BS$1,0),0)</f>
        <v>0</v>
      </c>
      <c r="DK27" s="74">
        <f>VLOOKUP($AX27&amp;"_"&amp;$DF$14,データシート1!$A:$BS,MATCH($DF$12&amp;"_"&amp;DK$20,データシート1!$A$1:$BS$1,0),0)</f>
        <v>0</v>
      </c>
      <c r="DL27" s="78">
        <f t="shared" si="12"/>
        <v>8</v>
      </c>
      <c r="DM27" s="18"/>
      <c r="DN27" s="139">
        <f t="shared" si="26"/>
        <v>0.65</v>
      </c>
      <c r="DO27" s="140">
        <f t="shared" si="27"/>
        <v>0</v>
      </c>
      <c r="DP27" s="140">
        <f t="shared" si="13"/>
        <v>0</v>
      </c>
      <c r="DQ27" s="140">
        <f t="shared" si="13"/>
        <v>0.35</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15218</v>
      </c>
      <c r="AY28" s="20" t="str">
        <f>IF(IFERROR(比較地域マスタ!$Z13,"")=0,"",IFERROR(比較地域マスタ!$Z13,""))</f>
        <v>五泉市</v>
      </c>
      <c r="BB28" s="122" t="str">
        <f t="shared" si="0"/>
        <v>15218</v>
      </c>
      <c r="BC28" s="123" t="str">
        <f t="shared" si="0"/>
        <v>五泉市</v>
      </c>
      <c r="BD28" s="40">
        <f t="shared" si="14"/>
        <v>363.46071505164656</v>
      </c>
      <c r="BE28" s="40">
        <f t="shared" si="15"/>
        <v>160.83997269452419</v>
      </c>
      <c r="BF28" s="40">
        <f>VLOOKUP($AX28&amp;"_"&amp;$BC$14,データシート1!$A:$BS,MATCH($BC$12&amp;"_"&amp;BF$20,データシート1!$A$1:$BS$1,0),0)</f>
        <v>129.3474963927892</v>
      </c>
      <c r="BG28" s="40">
        <f>VLOOKUP($AX28&amp;"_"&amp;$BC$14,データシート1!$A:$BS,MATCH($BC$12&amp;"_"&amp;BG$20,データシート1!$A$1:$BS$1,0),0)</f>
        <v>7.0676473754891749</v>
      </c>
      <c r="BH28" s="40">
        <f>VLOOKUP($AX28&amp;"_"&amp;$BC$14,データシート1!$A:$BS,MATCH($BC$12&amp;"_"&amp;BH$20,データシート1!$A$1:$BS$1,0),0)</f>
        <v>24.424828926245812</v>
      </c>
      <c r="BI28" s="40">
        <f>VLOOKUP($AX28&amp;"_"&amp;$BC$14,データシート1!$A:$BS,MATCH($BC$12&amp;"_"&amp;BI$20,データシート1!$A$1:$BS$1,0),0)</f>
        <v>40.984570432374859</v>
      </c>
      <c r="BJ28" s="40">
        <f>VLOOKUP($AX28&amp;"_"&amp;$BC$14,データシート1!$A:$BS,MATCH($BC$12&amp;"_"&amp;BJ$20,データシート1!$A$1:$BS$1,0),0)</f>
        <v>71.373430938403345</v>
      </c>
      <c r="BK28" s="40">
        <f t="shared" si="1"/>
        <v>83.905360520057073</v>
      </c>
      <c r="BL28" s="40">
        <f t="shared" si="2"/>
        <v>81.021707676578274</v>
      </c>
      <c r="BM28" s="40">
        <f>VLOOKUP($AX28&amp;"_"&amp;$BC$14,データシート1!$A:$BS,MATCH($BC$12&amp;"_"&amp;BM$20,データシート1!$A$1:$BS$1,0),0)</f>
        <v>45.064569823464922</v>
      </c>
      <c r="BN28" s="40">
        <f>VLOOKUP($AX28&amp;"_"&amp;$BC$14,データシート1!$A:$BS,MATCH($BC$12&amp;"_"&amp;BN$20,データシート1!$A$1:$BS$1,0),0)</f>
        <v>35.957137853113359</v>
      </c>
      <c r="BO28" s="40">
        <f>VLOOKUP($AX28&amp;"_"&amp;$BC$14,データシート1!$A:$BS,MATCH($BC$12&amp;"_"&amp;BO$20,データシート1!$A$1:$BS$1,0),0)</f>
        <v>2.8836528434787976</v>
      </c>
      <c r="BP28" s="40">
        <f>VLOOKUP($AX28&amp;"_"&amp;$BC$14,データシート1!$A:$BS,MATCH($BC$12&amp;"_"&amp;BP$20,データシート1!$A$1:$BS$1,0),0)</f>
        <v>0</v>
      </c>
      <c r="BQ28" s="40">
        <f>VLOOKUP($AX28&amp;"_"&amp;$BC$14,データシート1!$A:$BS,MATCH($BC$12&amp;"_"&amp;BQ$20,データシート1!$A$1:$BS$1,0),0)</f>
        <v>6.3573804662871183</v>
      </c>
      <c r="BR28" s="41">
        <f t="shared" si="3"/>
        <v>363.46071505164656</v>
      </c>
      <c r="BT28" s="134" t="str">
        <f t="shared" si="4"/>
        <v>五泉市</v>
      </c>
      <c r="BU28" s="38">
        <f t="shared" si="25"/>
        <v>363.46071505164656</v>
      </c>
      <c r="BV28" s="69">
        <f t="shared" si="16"/>
        <v>0.44252367871908621</v>
      </c>
      <c r="BW28" s="69">
        <f t="shared" si="5"/>
        <v>0.35587751588066224</v>
      </c>
      <c r="BX28" s="69">
        <f t="shared" si="5"/>
        <v>1.9445423075461911E-2</v>
      </c>
      <c r="BY28" s="69">
        <f t="shared" si="5"/>
        <v>6.7200739762962078E-2</v>
      </c>
      <c r="BZ28" s="69">
        <f t="shared" si="5"/>
        <v>0.1127620365423842</v>
      </c>
      <c r="CA28" s="69">
        <f t="shared" si="5"/>
        <v>0.19637178925447671</v>
      </c>
      <c r="CB28" s="69">
        <f t="shared" si="5"/>
        <v>0.23085125034251475</v>
      </c>
      <c r="CC28" s="69">
        <f t="shared" si="5"/>
        <v>0.22291737269340198</v>
      </c>
      <c r="CD28" s="69">
        <f t="shared" si="5"/>
        <v>0.12398745712328607</v>
      </c>
      <c r="CE28" s="69">
        <f t="shared" si="5"/>
        <v>9.8929915570115934E-2</v>
      </c>
      <c r="CF28" s="69">
        <f t="shared" si="5"/>
        <v>7.933877649112752E-3</v>
      </c>
      <c r="CG28" s="69">
        <f t="shared" si="5"/>
        <v>0</v>
      </c>
      <c r="CH28" s="69">
        <f t="shared" si="5"/>
        <v>1.7491245141538214E-2</v>
      </c>
      <c r="CI28" s="135">
        <f t="shared" si="6"/>
        <v>1</v>
      </c>
      <c r="CK28" s="136" t="str">
        <f t="shared" si="7"/>
        <v>五泉市</v>
      </c>
      <c r="CL28" s="137">
        <f t="shared" si="17"/>
        <v>160.83997269452419</v>
      </c>
      <c r="CM28" s="75">
        <f t="shared" si="18"/>
        <v>0.50005604112327862</v>
      </c>
      <c r="CN28" s="76">
        <f t="shared" si="19"/>
        <v>129.3474963927892</v>
      </c>
      <c r="CO28" s="75">
        <f t="shared" si="20"/>
        <v>0.46502639538799156</v>
      </c>
      <c r="CP28" s="76">
        <f t="shared" si="8"/>
        <v>7.0676473754891749</v>
      </c>
      <c r="CQ28" s="75">
        <f t="shared" si="21"/>
        <v>0</v>
      </c>
      <c r="CR28" s="76">
        <f t="shared" si="9"/>
        <v>24.424828926245812</v>
      </c>
      <c r="CS28" s="75">
        <f t="shared" si="22"/>
        <v>0.8302617005521421</v>
      </c>
      <c r="CT28" s="76">
        <f t="shared" si="10"/>
        <v>40.984570432374859</v>
      </c>
      <c r="CU28" s="77">
        <f t="shared" si="23"/>
        <v>0</v>
      </c>
      <c r="CV28" s="18"/>
      <c r="CW28" s="1078">
        <f t="shared" si="24"/>
        <v>80.429000000000002</v>
      </c>
      <c r="CX28" s="1081">
        <f>VLOOKUP($AX28&amp;"_"&amp;$CW$14,データシート1!$A:$BS,MATCH($CW$12&amp;"_"&amp;CX$20,データシート1!$A$1:$BS$1,0),0)</f>
        <v>60.15</v>
      </c>
      <c r="CY28" s="1081">
        <f>VLOOKUP($AX28&amp;"_"&amp;$CW$14,データシート1!$A:$BS,MATCH($CW$12&amp;"_"&amp;CY$20,データシート1!$A$1:$BS$1,0),0)</f>
        <v>0</v>
      </c>
      <c r="CZ28" s="1081">
        <f>VLOOKUP($AX28&amp;"_"&amp;$CW$14,データシート1!$A:$BS,MATCH($CW$12&amp;"_"&amp;CZ$20,データシート1!$A$1:$BS$1,0),0)</f>
        <v>20.279</v>
      </c>
      <c r="DA28" s="1081">
        <f>VLOOKUP($AX28&amp;"_"&amp;$CW$14,データシート1!$A:$BS,MATCH($CW$12&amp;"_"&amp;DA$20,データシート1!$A$1:$BS$1,0),0)</f>
        <v>0</v>
      </c>
      <c r="DB28" s="1081">
        <f>VLOOKUP($AX28&amp;"_"&amp;$CW$14,データシート1!$A:$BS,MATCH($CW$12&amp;"_"&amp;DB$20,データシート1!$A$1:$BS$1,0),0)</f>
        <v>0</v>
      </c>
      <c r="DC28" s="1081">
        <f>VLOOKUP($AX28&amp;"_"&amp;$CW$14,データシート1!$A:$BS,MATCH($CW$12&amp;"_"&amp;DC$20,データシート1!$A$1:$BS$1,0),0)</f>
        <v>0</v>
      </c>
      <c r="DD28" s="1080">
        <f t="shared" si="11"/>
        <v>80.429000000000002</v>
      </c>
      <c r="DE28" s="18"/>
      <c r="DF28" s="138">
        <f>VLOOKUP($AX28&amp;"_"&amp;$DF$14,データシート1!$A:$BS,MATCH($DF$12&amp;"_"&amp;DF$20,データシート1!$A$1:$BS$1,0),0)</f>
        <v>7</v>
      </c>
      <c r="DG28" s="74">
        <f>VLOOKUP($AX28&amp;"_"&amp;$DF$14,データシート1!$A:$BS,MATCH($DF$12&amp;"_"&amp;DG$20,データシート1!$A$1:$BS$1,0),0)</f>
        <v>0</v>
      </c>
      <c r="DH28" s="74">
        <f>VLOOKUP($AX28&amp;"_"&amp;$DF$14,データシート1!$A:$BS,MATCH($DF$12&amp;"_"&amp;DH$20,データシート1!$A$1:$BS$1,0),0)</f>
        <v>1</v>
      </c>
      <c r="DI28" s="74">
        <f>VLOOKUP($AX28&amp;"_"&amp;$DF$14,データシート1!$A:$BS,MATCH($DF$12&amp;"_"&amp;DI$20,データシート1!$A$1:$BS$1,0),0)</f>
        <v>0</v>
      </c>
      <c r="DJ28" s="74">
        <f>VLOOKUP($AX28&amp;"_"&amp;$DF$14,データシート1!$A:$BS,MATCH($DF$12&amp;"_"&amp;DJ$20,データシート1!$A$1:$BS$1,0),0)</f>
        <v>0</v>
      </c>
      <c r="DK28" s="74">
        <f>VLOOKUP($AX28&amp;"_"&amp;$DF$14,データシート1!$A:$BS,MATCH($DF$12&amp;"_"&amp;DK$20,データシート1!$A$1:$BS$1,0),0)</f>
        <v>0</v>
      </c>
      <c r="DL28" s="78">
        <f t="shared" si="12"/>
        <v>8</v>
      </c>
      <c r="DM28" s="18"/>
      <c r="DN28" s="139">
        <f t="shared" si="26"/>
        <v>0.75</v>
      </c>
      <c r="DO28" s="140">
        <f t="shared" si="27"/>
        <v>0</v>
      </c>
      <c r="DP28" s="140">
        <f t="shared" si="13"/>
        <v>0.25</v>
      </c>
      <c r="DQ28" s="140">
        <f t="shared" si="13"/>
        <v>0</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22225</v>
      </c>
      <c r="AY29" s="20" t="str">
        <f>IF(IFERROR(比較地域マスタ!$Z14,"")=0,"",IFERROR(比較地域マスタ!$Z14,""))</f>
        <v>伊豆の国市</v>
      </c>
      <c r="BB29" s="122" t="str">
        <f t="shared" si="0"/>
        <v>22225</v>
      </c>
      <c r="BC29" s="123" t="str">
        <f t="shared" si="0"/>
        <v>伊豆の国市</v>
      </c>
      <c r="BD29" s="40">
        <f t="shared" si="14"/>
        <v>254.34271720627655</v>
      </c>
      <c r="BE29" s="40">
        <f t="shared" si="15"/>
        <v>68.692205132368741</v>
      </c>
      <c r="BF29" s="40">
        <f>VLOOKUP($AX29&amp;"_"&amp;$BC$14,データシート1!$A:$BS,MATCH($BC$12&amp;"_"&amp;BF$20,データシート1!$A$1:$BS$1,0),0)</f>
        <v>61.648691724086341</v>
      </c>
      <c r="BG29" s="40">
        <f>VLOOKUP($AX29&amp;"_"&amp;$BC$14,データシート1!$A:$BS,MATCH($BC$12&amp;"_"&amp;BG$20,データシート1!$A$1:$BS$1,0),0)</f>
        <v>2.4553201645337808</v>
      </c>
      <c r="BH29" s="40">
        <f>VLOOKUP($AX29&amp;"_"&amp;$BC$14,データシート1!$A:$BS,MATCH($BC$12&amp;"_"&amp;BH$20,データシート1!$A$1:$BS$1,0),0)</f>
        <v>4.5881932437486252</v>
      </c>
      <c r="BI29" s="40">
        <f>VLOOKUP($AX29&amp;"_"&amp;$BC$14,データシート1!$A:$BS,MATCH($BC$12&amp;"_"&amp;BI$20,データシート1!$A$1:$BS$1,0),0)</f>
        <v>49.058488345633343</v>
      </c>
      <c r="BJ29" s="40">
        <f>VLOOKUP($AX29&amp;"_"&amp;$BC$14,データシート1!$A:$BS,MATCH($BC$12&amp;"_"&amp;BJ$20,データシート1!$A$1:$BS$1,0),0)</f>
        <v>57.576226346883793</v>
      </c>
      <c r="BK29" s="40">
        <f t="shared" si="1"/>
        <v>75.980821230910678</v>
      </c>
      <c r="BL29" s="40">
        <f t="shared" si="2"/>
        <v>73.14964560966834</v>
      </c>
      <c r="BM29" s="40">
        <f>VLOOKUP($AX29&amp;"_"&amp;$BC$14,データシート1!$A:$BS,MATCH($BC$12&amp;"_"&amp;BM$20,データシート1!$A$1:$BS$1,0),0)</f>
        <v>40.215531427144633</v>
      </c>
      <c r="BN29" s="40">
        <f>VLOOKUP($AX29&amp;"_"&amp;$BC$14,データシート1!$A:$BS,MATCH($BC$12&amp;"_"&amp;BN$20,データシート1!$A$1:$BS$1,0),0)</f>
        <v>32.934114182523707</v>
      </c>
      <c r="BO29" s="40">
        <f>VLOOKUP($AX29&amp;"_"&amp;$BC$14,データシート1!$A:$BS,MATCH($BC$12&amp;"_"&amp;BO$20,データシート1!$A$1:$BS$1,0),0)</f>
        <v>2.8311756212423416</v>
      </c>
      <c r="BP29" s="40">
        <f>VLOOKUP($AX29&amp;"_"&amp;$BC$14,データシート1!$A:$BS,MATCH($BC$12&amp;"_"&amp;BP$20,データシート1!$A$1:$BS$1,0),0)</f>
        <v>0</v>
      </c>
      <c r="BQ29" s="40">
        <f>VLOOKUP($AX29&amp;"_"&amp;$BC$14,データシート1!$A:$BS,MATCH($BC$12&amp;"_"&amp;BQ$20,データシート1!$A$1:$BS$1,0),0)</f>
        <v>3.0349761504799999</v>
      </c>
      <c r="BR29" s="41">
        <f t="shared" si="3"/>
        <v>254.34271720627655</v>
      </c>
      <c r="BT29" s="134" t="str">
        <f t="shared" si="4"/>
        <v>伊豆の国市</v>
      </c>
      <c r="BU29" s="38">
        <f t="shared" si="25"/>
        <v>254.34271720627655</v>
      </c>
      <c r="BV29" s="69">
        <f t="shared" si="16"/>
        <v>0.27007734244129394</v>
      </c>
      <c r="BW29" s="69">
        <f t="shared" si="5"/>
        <v>0.24238434031546552</v>
      </c>
      <c r="BX29" s="69">
        <f t="shared" si="5"/>
        <v>9.653589422583984E-3</v>
      </c>
      <c r="BY29" s="69">
        <f t="shared" si="5"/>
        <v>1.8039412703244488E-2</v>
      </c>
      <c r="BZ29" s="69">
        <f t="shared" si="5"/>
        <v>0.19288340112308394</v>
      </c>
      <c r="CA29" s="69">
        <f t="shared" si="5"/>
        <v>0.22637261636309575</v>
      </c>
      <c r="CB29" s="69">
        <f t="shared" si="5"/>
        <v>0.29873401552633749</v>
      </c>
      <c r="CC29" s="69">
        <f t="shared" si="5"/>
        <v>0.2876026741129083</v>
      </c>
      <c r="CD29" s="69">
        <f t="shared" si="5"/>
        <v>0.15811552172154042</v>
      </c>
      <c r="CE29" s="69">
        <f t="shared" si="5"/>
        <v>0.12948715239136785</v>
      </c>
      <c r="CF29" s="69">
        <f t="shared" si="5"/>
        <v>1.1131341413429216E-2</v>
      </c>
      <c r="CG29" s="69">
        <f t="shared" si="5"/>
        <v>0</v>
      </c>
      <c r="CH29" s="69">
        <f t="shared" si="5"/>
        <v>1.1932624546188909E-2</v>
      </c>
      <c r="CI29" s="135">
        <f t="shared" si="6"/>
        <v>1</v>
      </c>
      <c r="CK29" s="136" t="str">
        <f t="shared" si="7"/>
        <v>伊豆の国市</v>
      </c>
      <c r="CL29" s="137">
        <f t="shared" si="17"/>
        <v>68.692205132368741</v>
      </c>
      <c r="CM29" s="75">
        <f t="shared" si="18"/>
        <v>0.23472823399582701</v>
      </c>
      <c r="CN29" s="76">
        <f t="shared" si="19"/>
        <v>61.648691724086341</v>
      </c>
      <c r="CO29" s="75">
        <f t="shared" si="20"/>
        <v>0.26154650729920192</v>
      </c>
      <c r="CP29" s="76">
        <f t="shared" si="8"/>
        <v>2.4553201645337808</v>
      </c>
      <c r="CQ29" s="75">
        <f t="shared" si="21"/>
        <v>0</v>
      </c>
      <c r="CR29" s="76">
        <f t="shared" si="9"/>
        <v>4.5881932437486252</v>
      </c>
      <c r="CS29" s="75">
        <f t="shared" si="22"/>
        <v>0</v>
      </c>
      <c r="CT29" s="76">
        <f t="shared" si="10"/>
        <v>49.058488345633343</v>
      </c>
      <c r="CU29" s="77">
        <f t="shared" si="23"/>
        <v>0.26939272785759094</v>
      </c>
      <c r="CV29" s="18"/>
      <c r="CW29" s="1078">
        <f t="shared" si="24"/>
        <v>16.123999999999999</v>
      </c>
      <c r="CX29" s="1081">
        <f>VLOOKUP($AX29&amp;"_"&amp;$CW$14,データシート1!$A:$BS,MATCH($CW$12&amp;"_"&amp;CX$20,データシート1!$A$1:$BS$1,0),0)</f>
        <v>16.123999999999999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13.216000000000001</v>
      </c>
      <c r="DB29" s="1081">
        <f>VLOOKUP($AX29&amp;"_"&amp;$CW$14,データシート1!$A:$BS,MATCH($CW$12&amp;"_"&amp;DB$20,データシート1!$A$1:$BS$1,0),0)</f>
        <v>0</v>
      </c>
      <c r="DC29" s="1081">
        <f>VLOOKUP($AX29&amp;"_"&amp;$CW$14,データシート1!$A:$BS,MATCH($CW$12&amp;"_"&amp;DC$20,データシート1!$A$1:$BS$1,0),0)</f>
        <v>0</v>
      </c>
      <c r="DD29" s="1080">
        <f t="shared" si="11"/>
        <v>29.34</v>
      </c>
      <c r="DE29" s="18"/>
      <c r="DF29" s="138">
        <f>VLOOKUP($AX29&amp;"_"&amp;$DF$14,データシート1!$A:$BS,MATCH($DF$12&amp;"_"&amp;DF$20,データシート1!$A$1:$BS$1,0),0)</f>
        <v>2</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2</v>
      </c>
      <c r="DJ29" s="74">
        <f>VLOOKUP($AX29&amp;"_"&amp;$DF$14,データシート1!$A:$BS,MATCH($DF$12&amp;"_"&amp;DJ$20,データシート1!$A$1:$BS$1,0),0)</f>
        <v>0</v>
      </c>
      <c r="DK29" s="74">
        <f>VLOOKUP($AX29&amp;"_"&amp;$DF$14,データシート1!$A:$BS,MATCH($DF$12&amp;"_"&amp;DK$20,データシート1!$A$1:$BS$1,0),0)</f>
        <v>0</v>
      </c>
      <c r="DL29" s="78">
        <f t="shared" si="12"/>
        <v>4</v>
      </c>
      <c r="DM29" s="18"/>
      <c r="DN29" s="139">
        <f t="shared" si="26"/>
        <v>0.55000000000000004</v>
      </c>
      <c r="DO29" s="140">
        <f t="shared" si="27"/>
        <v>0</v>
      </c>
      <c r="DP29" s="140">
        <f t="shared" si="13"/>
        <v>0</v>
      </c>
      <c r="DQ29" s="140">
        <f t="shared" si="13"/>
        <v>0.45</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08234</v>
      </c>
      <c r="AY30" s="20" t="str">
        <f>IF(IFERROR(比較地域マスタ!$Z15,"")=0,"",IFERROR(比較地域マスタ!$Z15,""))</f>
        <v>鉾田市</v>
      </c>
      <c r="BB30" s="122" t="str">
        <f t="shared" si="0"/>
        <v>08234</v>
      </c>
      <c r="BC30" s="123" t="str">
        <f t="shared" si="0"/>
        <v>鉾田市</v>
      </c>
      <c r="BD30" s="40">
        <f t="shared" si="14"/>
        <v>375.41539688280682</v>
      </c>
      <c r="BE30" s="40">
        <f t="shared" si="15"/>
        <v>130.60964757104506</v>
      </c>
      <c r="BF30" s="40">
        <f>VLOOKUP($AX30&amp;"_"&amp;$BC$14,データシート1!$A:$BS,MATCH($BC$12&amp;"_"&amp;BF$20,データシート1!$A$1:$BS$1,0),0)</f>
        <v>76.008608830426667</v>
      </c>
      <c r="BG30" s="40">
        <f>VLOOKUP($AX30&amp;"_"&amp;$BC$14,データシート1!$A:$BS,MATCH($BC$12&amp;"_"&amp;BG$20,データシート1!$A$1:$BS$1,0),0)</f>
        <v>3.1347420605272456</v>
      </c>
      <c r="BH30" s="40">
        <f>VLOOKUP($AX30&amp;"_"&amp;$BC$14,データシート1!$A:$BS,MATCH($BC$12&amp;"_"&amp;BH$20,データシート1!$A$1:$BS$1,0),0)</f>
        <v>51.466296680091141</v>
      </c>
      <c r="BI30" s="40">
        <f>VLOOKUP($AX30&amp;"_"&amp;$BC$14,データシート1!$A:$BS,MATCH($BC$12&amp;"_"&amp;BI$20,データシート1!$A$1:$BS$1,0),0)</f>
        <v>39.601966366657024</v>
      </c>
      <c r="BJ30" s="40">
        <f>VLOOKUP($AX30&amp;"_"&amp;$BC$14,データシート1!$A:$BS,MATCH($BC$12&amp;"_"&amp;BJ$20,データシート1!$A$1:$BS$1,0),0)</f>
        <v>62.963888892182574</v>
      </c>
      <c r="BK30" s="40">
        <f t="shared" si="1"/>
        <v>134.76972369435558</v>
      </c>
      <c r="BL30" s="40">
        <f t="shared" si="2"/>
        <v>131.93005737648173</v>
      </c>
      <c r="BM30" s="40">
        <f>VLOOKUP($AX30&amp;"_"&amp;$BC$14,データシート1!$A:$BS,MATCH($BC$12&amp;"_"&amp;BM$20,データシート1!$A$1:$BS$1,0),0)</f>
        <v>52.555739386380509</v>
      </c>
      <c r="BN30" s="40">
        <f>VLOOKUP($AX30&amp;"_"&amp;$BC$14,データシート1!$A:$BS,MATCH($BC$12&amp;"_"&amp;BN$20,データシート1!$A$1:$BS$1,0),0)</f>
        <v>79.374317990101204</v>
      </c>
      <c r="BO30" s="40">
        <f>VLOOKUP($AX30&amp;"_"&amp;$BC$14,データシート1!$A:$BS,MATCH($BC$12&amp;"_"&amp;BO$20,データシート1!$A$1:$BS$1,0),0)</f>
        <v>2.8396663178738577</v>
      </c>
      <c r="BP30" s="40">
        <f>VLOOKUP($AX30&amp;"_"&amp;$BC$14,データシート1!$A:$BS,MATCH($BC$12&amp;"_"&amp;BP$20,データシート1!$A$1:$BS$1,0),0)</f>
        <v>0</v>
      </c>
      <c r="BQ30" s="40">
        <f>VLOOKUP($AX30&amp;"_"&amp;$BC$14,データシート1!$A:$BS,MATCH($BC$12&amp;"_"&amp;BQ$20,データシート1!$A$1:$BS$1,0),0)</f>
        <v>7.4701703585665511</v>
      </c>
      <c r="BR30" s="41">
        <f t="shared" si="3"/>
        <v>375.41539688280682</v>
      </c>
      <c r="BT30" s="134" t="str">
        <f t="shared" si="4"/>
        <v>鉾田市</v>
      </c>
      <c r="BU30" s="38">
        <f t="shared" si="25"/>
        <v>375.41539688280682</v>
      </c>
      <c r="BV30" s="69">
        <f t="shared" si="16"/>
        <v>0.34790700822485815</v>
      </c>
      <c r="BW30" s="69">
        <f t="shared" si="5"/>
        <v>0.20246534761640111</v>
      </c>
      <c r="BX30" s="69">
        <f t="shared" si="5"/>
        <v>8.3500625881516941E-3</v>
      </c>
      <c r="BY30" s="69">
        <f t="shared" si="5"/>
        <v>0.13709159802030532</v>
      </c>
      <c r="BZ30" s="69">
        <f t="shared" si="5"/>
        <v>0.1054883915137331</v>
      </c>
      <c r="CA30" s="69">
        <f t="shared" si="5"/>
        <v>0.16771791837786015</v>
      </c>
      <c r="CB30" s="69">
        <f t="shared" si="5"/>
        <v>0.35898826956323943</v>
      </c>
      <c r="CC30" s="69">
        <f t="shared" si="5"/>
        <v>0.35142420495253757</v>
      </c>
      <c r="CD30" s="69">
        <f t="shared" si="5"/>
        <v>0.13999356399009602</v>
      </c>
      <c r="CE30" s="69">
        <f t="shared" si="5"/>
        <v>0.21143064096244149</v>
      </c>
      <c r="CF30" s="69">
        <f t="shared" si="5"/>
        <v>7.5640646107019271E-3</v>
      </c>
      <c r="CG30" s="69">
        <f t="shared" si="5"/>
        <v>0</v>
      </c>
      <c r="CH30" s="69">
        <f t="shared" si="5"/>
        <v>1.989841232030904E-2</v>
      </c>
      <c r="CI30" s="135">
        <f t="shared" si="6"/>
        <v>1</v>
      </c>
      <c r="CK30" s="136" t="str">
        <f t="shared" si="7"/>
        <v>鉾田市</v>
      </c>
      <c r="CL30" s="137">
        <f t="shared" si="17"/>
        <v>130.60964757104506</v>
      </c>
      <c r="CM30" s="75">
        <f t="shared" si="18"/>
        <v>0.17098277512656573</v>
      </c>
      <c r="CN30" s="76">
        <f t="shared" si="19"/>
        <v>76.008608830426667</v>
      </c>
      <c r="CO30" s="75">
        <f t="shared" si="20"/>
        <v>0.29380882433754502</v>
      </c>
      <c r="CP30" s="76">
        <f t="shared" si="8"/>
        <v>3.1347420605272456</v>
      </c>
      <c r="CQ30" s="75">
        <f t="shared" si="21"/>
        <v>0</v>
      </c>
      <c r="CR30" s="76">
        <f t="shared" si="9"/>
        <v>51.466296680091141</v>
      </c>
      <c r="CS30" s="75">
        <f t="shared" si="22"/>
        <v>0</v>
      </c>
      <c r="CT30" s="76">
        <f t="shared" si="10"/>
        <v>39.601966366657024</v>
      </c>
      <c r="CU30" s="77">
        <f t="shared" si="23"/>
        <v>0</v>
      </c>
      <c r="CV30" s="18"/>
      <c r="CW30" s="1078">
        <f t="shared" si="24"/>
        <v>22.332000000000001</v>
      </c>
      <c r="CX30" s="1081">
        <f>VLOOKUP($AX30&amp;"_"&amp;$CW$14,データシート1!$A:$BS,MATCH($CW$12&amp;"_"&amp;CX$20,データシート1!$A$1:$BS$1,0),0)</f>
        <v>22.332000000000001</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0</v>
      </c>
      <c r="DB30" s="1081">
        <f>VLOOKUP($AX30&amp;"_"&amp;$CW$14,データシート1!$A:$BS,MATCH($CW$12&amp;"_"&amp;DB$20,データシート1!$A$1:$BS$1,0),0)</f>
        <v>0</v>
      </c>
      <c r="DC30" s="1081">
        <f>VLOOKUP($AX30&amp;"_"&amp;$CW$14,データシート1!$A:$BS,MATCH($CW$12&amp;"_"&amp;DC$20,データシート1!$A$1:$BS$1,0),0)</f>
        <v>0</v>
      </c>
      <c r="DD30" s="1080">
        <f t="shared" si="11"/>
        <v>22.332000000000001</v>
      </c>
      <c r="DE30" s="18"/>
      <c r="DF30" s="138">
        <f>VLOOKUP($AX30&amp;"_"&amp;$DF$14,データシート1!$A:$BS,MATCH($DF$12&amp;"_"&amp;DF$20,データシート1!$A$1:$BS$1,0),0)</f>
        <v>1</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0</v>
      </c>
      <c r="DJ30" s="74">
        <f>VLOOKUP($AX30&amp;"_"&amp;$DF$14,データシート1!$A:$BS,MATCH($DF$12&amp;"_"&amp;DJ$20,データシート1!$A$1:$BS$1,0),0)</f>
        <v>0</v>
      </c>
      <c r="DK30" s="74">
        <f>VLOOKUP($AX30&amp;"_"&amp;$DF$14,データシート1!$A:$BS,MATCH($DF$12&amp;"_"&amp;DK$20,データシート1!$A$1:$BS$1,0),0)</f>
        <v>0</v>
      </c>
      <c r="DL30" s="78">
        <f t="shared" si="12"/>
        <v>1</v>
      </c>
      <c r="DM30" s="18"/>
      <c r="DN30" s="139">
        <f t="shared" si="26"/>
        <v>1</v>
      </c>
      <c r="DO30" s="140">
        <f t="shared" si="27"/>
        <v>0</v>
      </c>
      <c r="DP30" s="140">
        <f t="shared" si="13"/>
        <v>0</v>
      </c>
      <c r="DQ30" s="140">
        <f t="shared" si="13"/>
        <v>0</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43210</v>
      </c>
      <c r="AY31" s="20" t="str">
        <f>IF(IFERROR(比較地域マスタ!$Z16,"")=0,"",IFERROR(比較地域マスタ!$Z16,""))</f>
        <v>菊池市</v>
      </c>
      <c r="BB31" s="122" t="str">
        <f t="shared" si="0"/>
        <v>43210</v>
      </c>
      <c r="BC31" s="123" t="str">
        <f t="shared" si="0"/>
        <v>菊池市</v>
      </c>
      <c r="BD31" s="40">
        <f t="shared" si="14"/>
        <v>395.23557487959033</v>
      </c>
      <c r="BE31" s="40">
        <f t="shared" si="15"/>
        <v>194.92044786359614</v>
      </c>
      <c r="BF31" s="40">
        <f>VLOOKUP($AX31&amp;"_"&amp;$BC$14,データシート1!$A:$BS,MATCH($BC$12&amp;"_"&amp;BF$20,データシート1!$A$1:$BS$1,0),0)</f>
        <v>167.49002168109121</v>
      </c>
      <c r="BG31" s="40">
        <f>VLOOKUP($AX31&amp;"_"&amp;$BC$14,データシート1!$A:$BS,MATCH($BC$12&amp;"_"&amp;BG$20,データシート1!$A$1:$BS$1,0),0)</f>
        <v>2.6948892911585687</v>
      </c>
      <c r="BH31" s="40">
        <f>VLOOKUP($AX31&amp;"_"&amp;$BC$14,データシート1!$A:$BS,MATCH($BC$12&amp;"_"&amp;BH$20,データシート1!$A$1:$BS$1,0),0)</f>
        <v>24.735536891346349</v>
      </c>
      <c r="BI31" s="40">
        <f>VLOOKUP($AX31&amp;"_"&amp;$BC$14,データシート1!$A:$BS,MATCH($BC$12&amp;"_"&amp;BI$20,データシート1!$A$1:$BS$1,0),0)</f>
        <v>47.58849050317869</v>
      </c>
      <c r="BJ31" s="40">
        <f>VLOOKUP($AX31&amp;"_"&amp;$BC$14,データシート1!$A:$BS,MATCH($BC$12&amp;"_"&amp;BJ$20,データシート1!$A$1:$BS$1,0),0)</f>
        <v>43.999754064036743</v>
      </c>
      <c r="BK31" s="40">
        <f t="shared" si="1"/>
        <v>104.8148360393108</v>
      </c>
      <c r="BL31" s="40">
        <f t="shared" si="2"/>
        <v>101.98519346051582</v>
      </c>
      <c r="BM31" s="40">
        <f>VLOOKUP($AX31&amp;"_"&amp;$BC$14,データシート1!$A:$BS,MATCH($BC$12&amp;"_"&amp;BM$20,データシート1!$A$1:$BS$1,0),0)</f>
        <v>45.40323282257301</v>
      </c>
      <c r="BN31" s="40">
        <f>VLOOKUP($AX31&amp;"_"&amp;$BC$14,データシート1!$A:$BS,MATCH($BC$12&amp;"_"&amp;BN$20,データシート1!$A$1:$BS$1,0),0)</f>
        <v>56.581960637942807</v>
      </c>
      <c r="BO31" s="40">
        <f>VLOOKUP($AX31&amp;"_"&amp;$BC$14,データシート1!$A:$BS,MATCH($BC$12&amp;"_"&amp;BO$20,データシート1!$A$1:$BS$1,0),0)</f>
        <v>2.8296425787949842</v>
      </c>
      <c r="BP31" s="40">
        <f>VLOOKUP($AX31&amp;"_"&amp;$BC$14,データシート1!$A:$BS,MATCH($BC$12&amp;"_"&amp;BP$20,データシート1!$A$1:$BS$1,0),0)</f>
        <v>0</v>
      </c>
      <c r="BQ31" s="40">
        <f>VLOOKUP($AX31&amp;"_"&amp;$BC$14,データシート1!$A:$BS,MATCH($BC$12&amp;"_"&amp;BQ$20,データシート1!$A$1:$BS$1,0),0)</f>
        <v>3.9120464094679508</v>
      </c>
      <c r="BR31" s="41">
        <f t="shared" si="3"/>
        <v>395.23557487959033</v>
      </c>
      <c r="BT31" s="134" t="str">
        <f t="shared" si="4"/>
        <v>菊池市</v>
      </c>
      <c r="BU31" s="38">
        <f t="shared" si="25"/>
        <v>395.23557487959033</v>
      </c>
      <c r="BV31" s="69">
        <f t="shared" si="16"/>
        <v>0.49317536237212256</v>
      </c>
      <c r="BW31" s="69">
        <f t="shared" si="5"/>
        <v>0.42377263669171866</v>
      </c>
      <c r="BX31" s="69">
        <f t="shared" si="5"/>
        <v>6.8184380719766291E-3</v>
      </c>
      <c r="BY31" s="69">
        <f t="shared" si="5"/>
        <v>6.2584287608427214E-2</v>
      </c>
      <c r="BZ31" s="69">
        <f t="shared" si="5"/>
        <v>0.12040538232844213</v>
      </c>
      <c r="CA31" s="69">
        <f t="shared" si="5"/>
        <v>0.11132538885812948</v>
      </c>
      <c r="CB31" s="69">
        <f t="shared" si="5"/>
        <v>0.26519585457671152</v>
      </c>
      <c r="CC31" s="69">
        <f t="shared" si="5"/>
        <v>0.25803647227754206</v>
      </c>
      <c r="CD31" s="69">
        <f t="shared" si="5"/>
        <v>0.1148763818550626</v>
      </c>
      <c r="CE31" s="69">
        <f t="shared" si="5"/>
        <v>0.14316009042247946</v>
      </c>
      <c r="CF31" s="69">
        <f t="shared" si="5"/>
        <v>7.1593822991694077E-3</v>
      </c>
      <c r="CG31" s="69">
        <f t="shared" si="5"/>
        <v>0</v>
      </c>
      <c r="CH31" s="69">
        <f t="shared" si="5"/>
        <v>9.8980118645943423E-3</v>
      </c>
      <c r="CI31" s="135">
        <f t="shared" si="6"/>
        <v>1</v>
      </c>
      <c r="CK31" s="136" t="str">
        <f t="shared" si="7"/>
        <v>菊池市</v>
      </c>
      <c r="CL31" s="137">
        <f t="shared" si="17"/>
        <v>194.92044786359614</v>
      </c>
      <c r="CM31" s="75">
        <f t="shared" si="18"/>
        <v>0.51667745023075673</v>
      </c>
      <c r="CN31" s="76">
        <f t="shared" si="19"/>
        <v>167.49002168109121</v>
      </c>
      <c r="CO31" s="75">
        <f t="shared" si="20"/>
        <v>0.60129552190134905</v>
      </c>
      <c r="CP31" s="76">
        <f t="shared" si="8"/>
        <v>2.6948892911585687</v>
      </c>
      <c r="CQ31" s="75">
        <f t="shared" si="21"/>
        <v>0</v>
      </c>
      <c r="CR31" s="76">
        <f t="shared" si="9"/>
        <v>24.735536891346349</v>
      </c>
      <c r="CS31" s="75">
        <f t="shared" si="22"/>
        <v>0</v>
      </c>
      <c r="CT31" s="76">
        <f t="shared" si="10"/>
        <v>47.58849050317869</v>
      </c>
      <c r="CU31" s="77">
        <f t="shared" si="23"/>
        <v>0</v>
      </c>
      <c r="CV31" s="18"/>
      <c r="CW31" s="1078">
        <f t="shared" si="24"/>
        <v>100.711</v>
      </c>
      <c r="CX31" s="1081">
        <f>VLOOKUP($AX31&amp;"_"&amp;$CW$14,データシート1!$A:$BS,MATCH($CW$12&amp;"_"&amp;CX$20,データシート1!$A$1:$BS$1,0),0)</f>
        <v>100.711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0</v>
      </c>
      <c r="DB31" s="1081">
        <f>VLOOKUP($AX31&amp;"_"&amp;$CW$14,データシート1!$A:$BS,MATCH($CW$12&amp;"_"&amp;DB$20,データシート1!$A$1:$BS$1,0),0)</f>
        <v>0</v>
      </c>
      <c r="DC31" s="1081">
        <f>VLOOKUP($AX31&amp;"_"&amp;$CW$14,データシート1!$A:$BS,MATCH($CW$12&amp;"_"&amp;DC$20,データシート1!$A$1:$BS$1,0),0)</f>
        <v>0</v>
      </c>
      <c r="DD31" s="1080">
        <f t="shared" si="11"/>
        <v>100.711</v>
      </c>
      <c r="DE31" s="18"/>
      <c r="DF31" s="138">
        <f>VLOOKUP($AX31&amp;"_"&amp;$DF$14,データシート1!$A:$BS,MATCH($DF$12&amp;"_"&amp;DF$20,データシート1!$A$1:$BS$1,0),0)</f>
        <v>12</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0</v>
      </c>
      <c r="DJ31" s="74">
        <f>VLOOKUP($AX31&amp;"_"&amp;$DF$14,データシート1!$A:$BS,MATCH($DF$12&amp;"_"&amp;DJ$20,データシート1!$A$1:$BS$1,0),0)</f>
        <v>0</v>
      </c>
      <c r="DK31" s="74">
        <f>VLOOKUP($AX31&amp;"_"&amp;$DF$14,データシート1!$A:$BS,MATCH($DF$12&amp;"_"&amp;DK$20,データシート1!$A$1:$BS$1,0),0)</f>
        <v>0</v>
      </c>
      <c r="DL31" s="78">
        <f t="shared" si="12"/>
        <v>12</v>
      </c>
      <c r="DM31" s="18"/>
      <c r="DN31" s="139">
        <f t="shared" si="26"/>
        <v>1</v>
      </c>
      <c r="DO31" s="140">
        <f t="shared" si="27"/>
        <v>0</v>
      </c>
      <c r="DP31" s="140">
        <f t="shared" si="13"/>
        <v>0</v>
      </c>
      <c r="DQ31" s="140">
        <f t="shared" si="13"/>
        <v>0</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46216</v>
      </c>
      <c r="AY32" s="20" t="str">
        <f>IF(IFERROR(比較地域マスタ!$Z17,"")=0,"",IFERROR(比較地域マスタ!$Z17,""))</f>
        <v>日置市</v>
      </c>
      <c r="AZ32" s="18"/>
      <c r="BA32" s="18"/>
      <c r="BB32" s="122" t="str">
        <f t="shared" si="0"/>
        <v>46216</v>
      </c>
      <c r="BC32" s="123" t="str">
        <f t="shared" si="0"/>
        <v>日置市</v>
      </c>
      <c r="BD32" s="40">
        <f t="shared" si="14"/>
        <v>233.20390033766739</v>
      </c>
      <c r="BE32" s="40">
        <f t="shared" si="15"/>
        <v>42.835528385579352</v>
      </c>
      <c r="BF32" s="40">
        <f>VLOOKUP($AX32&amp;"_"&amp;$BC$14,データシート1!$A:$BS,MATCH($BC$12&amp;"_"&amp;BF$20,データシート1!$A$1:$BS$1,0),0)</f>
        <v>24.434415143574789</v>
      </c>
      <c r="BG32" s="40">
        <f>VLOOKUP($AX32&amp;"_"&amp;$BC$14,データシート1!$A:$BS,MATCH($BC$12&amp;"_"&amp;BG$20,データシート1!$A$1:$BS$1,0),0)</f>
        <v>3.5598391945381809</v>
      </c>
      <c r="BH32" s="40">
        <f>VLOOKUP($AX32&amp;"_"&amp;$BC$14,データシート1!$A:$BS,MATCH($BC$12&amp;"_"&amp;BH$20,データシート1!$A$1:$BS$1,0),0)</f>
        <v>14.84127404746638</v>
      </c>
      <c r="BI32" s="40">
        <f>VLOOKUP($AX32&amp;"_"&amp;$BC$14,データシート1!$A:$BS,MATCH($BC$12&amp;"_"&amp;BI$20,データシート1!$A$1:$BS$1,0),0)</f>
        <v>48.656610655233827</v>
      </c>
      <c r="BJ32" s="40">
        <f>VLOOKUP($AX32&amp;"_"&amp;$BC$14,データシート1!$A:$BS,MATCH($BC$12&amp;"_"&amp;BJ$20,データシート1!$A$1:$BS$1,0),0)</f>
        <v>45.900085469026934</v>
      </c>
      <c r="BK32" s="40">
        <f t="shared" si="1"/>
        <v>89.538085551785102</v>
      </c>
      <c r="BL32" s="40">
        <f t="shared" si="2"/>
        <v>86.720766275740033</v>
      </c>
      <c r="BM32" s="40">
        <f>VLOOKUP($AX32&amp;"_"&amp;$BC$14,データシート1!$A:$BS,MATCH($BC$12&amp;"_"&amp;BM$20,データシート1!$A$1:$BS$1,0),0)</f>
        <v>42.439231863436966</v>
      </c>
      <c r="BN32" s="40">
        <f>VLOOKUP($AX32&amp;"_"&amp;$BC$14,データシート1!$A:$BS,MATCH($BC$12&amp;"_"&amp;BN$20,データシート1!$A$1:$BS$1,0),0)</f>
        <v>44.28153441230306</v>
      </c>
      <c r="BO32" s="40">
        <f>VLOOKUP($AX32&amp;"_"&amp;$BC$14,データシート1!$A:$BS,MATCH($BC$12&amp;"_"&amp;BO$20,データシート1!$A$1:$BS$1,0),0)</f>
        <v>2.8173192760450747</v>
      </c>
      <c r="BP32" s="40">
        <f>VLOOKUP($AX32&amp;"_"&amp;$BC$14,データシート1!$A:$BS,MATCH($BC$12&amp;"_"&amp;BP$20,データシート1!$A$1:$BS$1,0),0)</f>
        <v>0</v>
      </c>
      <c r="BQ32" s="40">
        <f>VLOOKUP($AX32&amp;"_"&amp;$BC$14,データシート1!$A:$BS,MATCH($BC$12&amp;"_"&amp;BQ$20,データシート1!$A$1:$BS$1,0),0)</f>
        <v>6.2735902760421682</v>
      </c>
      <c r="BR32" s="41">
        <f t="shared" si="3"/>
        <v>233.20390033766739</v>
      </c>
      <c r="BS32" s="23"/>
      <c r="BT32" s="134" t="str">
        <f t="shared" si="4"/>
        <v>日置市</v>
      </c>
      <c r="BU32" s="38">
        <f t="shared" si="25"/>
        <v>233.20390033766739</v>
      </c>
      <c r="BV32" s="69">
        <f t="shared" si="16"/>
        <v>0.18368272710514569</v>
      </c>
      <c r="BW32" s="69">
        <f t="shared" si="5"/>
        <v>0.10477704321495052</v>
      </c>
      <c r="BX32" s="69">
        <f t="shared" si="5"/>
        <v>1.5264921338724244E-2</v>
      </c>
      <c r="BY32" s="69">
        <f t="shared" si="5"/>
        <v>6.3640762551470914E-2</v>
      </c>
      <c r="BZ32" s="69">
        <f t="shared" si="5"/>
        <v>0.20864406892329643</v>
      </c>
      <c r="CA32" s="69">
        <f t="shared" si="5"/>
        <v>0.1968238327170598</v>
      </c>
      <c r="CB32" s="69">
        <f t="shared" si="5"/>
        <v>0.3839476330461819</v>
      </c>
      <c r="CC32" s="69">
        <f t="shared" si="5"/>
        <v>0.37186670613215633</v>
      </c>
      <c r="CD32" s="69">
        <f t="shared" si="5"/>
        <v>0.18198337078405255</v>
      </c>
      <c r="CE32" s="69">
        <f t="shared" si="5"/>
        <v>0.18988333534810373</v>
      </c>
      <c r="CF32" s="69">
        <f t="shared" si="5"/>
        <v>1.2080926914025621E-2</v>
      </c>
      <c r="CG32" s="69">
        <f t="shared" si="5"/>
        <v>0</v>
      </c>
      <c r="CH32" s="69">
        <f t="shared" si="5"/>
        <v>2.6901738208316105E-2</v>
      </c>
      <c r="CI32" s="135">
        <f t="shared" si="6"/>
        <v>1</v>
      </c>
      <c r="CJ32" s="18"/>
      <c r="CK32" s="136" t="str">
        <f t="shared" si="7"/>
        <v>日置市</v>
      </c>
      <c r="CL32" s="137">
        <f t="shared" si="17"/>
        <v>42.835528385579352</v>
      </c>
      <c r="CM32" s="75">
        <f t="shared" si="18"/>
        <v>0.32834893206861909</v>
      </c>
      <c r="CN32" s="76">
        <f t="shared" si="19"/>
        <v>24.434415143574789</v>
      </c>
      <c r="CO32" s="75">
        <f t="shared" si="20"/>
        <v>0.57562253556531295</v>
      </c>
      <c r="CP32" s="76">
        <f t="shared" si="8"/>
        <v>3.5598391945381809</v>
      </c>
      <c r="CQ32" s="75">
        <f t="shared" si="21"/>
        <v>0</v>
      </c>
      <c r="CR32" s="76">
        <f t="shared" si="9"/>
        <v>14.84127404746638</v>
      </c>
      <c r="CS32" s="75">
        <f t="shared" si="22"/>
        <v>0</v>
      </c>
      <c r="CT32" s="76">
        <f t="shared" si="10"/>
        <v>48.656610655233827</v>
      </c>
      <c r="CU32" s="77">
        <f t="shared" si="23"/>
        <v>4.0138430805186434E-2</v>
      </c>
      <c r="CV32" s="18"/>
      <c r="CW32" s="1078">
        <f t="shared" si="24"/>
        <v>14.065</v>
      </c>
      <c r="CX32" s="1081">
        <f>VLOOKUP($AX32&amp;"_"&amp;$CW$14,データシート1!$A:$BS,MATCH($CW$12&amp;"_"&amp;CX$20,データシート1!$A$1:$BS$1,0),0)</f>
        <v>14.065</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1.9530000000000001</v>
      </c>
      <c r="DB32" s="1081">
        <f>VLOOKUP($AX32&amp;"_"&amp;$CW$14,データシート1!$A:$BS,MATCH($CW$12&amp;"_"&amp;DB$20,データシート1!$A$1:$BS$1,0),0)</f>
        <v>0</v>
      </c>
      <c r="DC32" s="1081">
        <f>VLOOKUP($AX32&amp;"_"&amp;$CW$14,データシート1!$A:$BS,MATCH($CW$12&amp;"_"&amp;DC$20,データシート1!$A$1:$BS$1,0),0)</f>
        <v>0</v>
      </c>
      <c r="DD32" s="1080">
        <f t="shared" si="11"/>
        <v>16.018000000000001</v>
      </c>
      <c r="DE32" s="18"/>
      <c r="DF32" s="138">
        <f>VLOOKUP($AX32&amp;"_"&amp;$DF$14,データシート1!$A:$BS,MATCH($DF$12&amp;"_"&amp;DF$20,データシート1!$A$1:$BS$1,0),0)</f>
        <v>4</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1</v>
      </c>
      <c r="DJ32" s="74">
        <f>VLOOKUP($AX32&amp;"_"&amp;$DF$14,データシート1!$A:$BS,MATCH($DF$12&amp;"_"&amp;DJ$20,データシート1!$A$1:$BS$1,0),0)</f>
        <v>0</v>
      </c>
      <c r="DK32" s="74">
        <f>VLOOKUP($AX32&amp;"_"&amp;$DF$14,データシート1!$A:$BS,MATCH($DF$12&amp;"_"&amp;DK$20,データシート1!$A$1:$BS$1,0),0)</f>
        <v>0</v>
      </c>
      <c r="DL32" s="78">
        <f t="shared" si="12"/>
        <v>5</v>
      </c>
      <c r="DM32" s="18"/>
      <c r="DN32" s="139">
        <f t="shared" si="26"/>
        <v>0.88</v>
      </c>
      <c r="DO32" s="140">
        <f t="shared" si="27"/>
        <v>0</v>
      </c>
      <c r="DP32" s="140">
        <f t="shared" si="13"/>
        <v>0</v>
      </c>
      <c r="DQ32" s="140">
        <f t="shared" si="13"/>
        <v>0.12</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40343</v>
      </c>
      <c r="AY33" s="20" t="str">
        <f>IF(IFERROR(比較地域マスタ!$Z18,"")=0,"",IFERROR(比較地域マスタ!$Z18,""))</f>
        <v>志免町</v>
      </c>
      <c r="BB33" s="122" t="str">
        <f t="shared" si="0"/>
        <v>40343</v>
      </c>
      <c r="BC33" s="123" t="str">
        <f t="shared" si="0"/>
        <v>志免町</v>
      </c>
      <c r="BD33" s="40">
        <f t="shared" si="14"/>
        <v>202.63768921092418</v>
      </c>
      <c r="BE33" s="40">
        <f t="shared" si="15"/>
        <v>52.622407363771643</v>
      </c>
      <c r="BF33" s="40">
        <f>VLOOKUP($AX33&amp;"_"&amp;$BC$14,データシート1!$A:$BS,MATCH($BC$12&amp;"_"&amp;BF$20,データシート1!$A$1:$BS$1,0),0)</f>
        <v>50.573872950104317</v>
      </c>
      <c r="BG33" s="40">
        <f>VLOOKUP($AX33&amp;"_"&amp;$BC$14,データシート1!$A:$BS,MATCH($BC$12&amp;"_"&amp;BG$20,データシート1!$A$1:$BS$1,0),0)</f>
        <v>1.9634823209611376</v>
      </c>
      <c r="BH33" s="40">
        <f>VLOOKUP($AX33&amp;"_"&amp;$BC$14,データシート1!$A:$BS,MATCH($BC$12&amp;"_"&amp;BH$20,データシート1!$A$1:$BS$1,0),0)</f>
        <v>8.5052092706195709E-2</v>
      </c>
      <c r="BI33" s="40">
        <f>VLOOKUP($AX33&amp;"_"&amp;$BC$14,データシート1!$A:$BS,MATCH($BC$12&amp;"_"&amp;BI$20,データシート1!$A$1:$BS$1,0),0)</f>
        <v>48.931588741002429</v>
      </c>
      <c r="BJ33" s="40">
        <f>VLOOKUP($AX33&amp;"_"&amp;$BC$14,データシート1!$A:$BS,MATCH($BC$12&amp;"_"&amp;BJ$20,データシート1!$A$1:$BS$1,0),0)</f>
        <v>38.356091537324069</v>
      </c>
      <c r="BK33" s="40">
        <f t="shared" si="1"/>
        <v>62.727601568826017</v>
      </c>
      <c r="BL33" s="40">
        <f t="shared" si="2"/>
        <v>59.979210239740965</v>
      </c>
      <c r="BM33" s="40">
        <f>VLOOKUP($AX33&amp;"_"&amp;$BC$14,データシート1!$A:$BS,MATCH($BC$12&amp;"_"&amp;BM$20,データシート1!$A$1:$BS$1,0),0)</f>
        <v>34.51843609917352</v>
      </c>
      <c r="BN33" s="40">
        <f>VLOOKUP($AX33&amp;"_"&amp;$BC$14,データシート1!$A:$BS,MATCH($BC$12&amp;"_"&amp;BN$20,データシート1!$A$1:$BS$1,0),0)</f>
        <v>25.460774140567448</v>
      </c>
      <c r="BO33" s="40">
        <f>VLOOKUP($AX33&amp;"_"&amp;$BC$14,データシート1!$A:$BS,MATCH($BC$12&amp;"_"&amp;BO$20,データシート1!$A$1:$BS$1,0),0)</f>
        <v>2.7483913290850555</v>
      </c>
      <c r="BP33" s="40">
        <f>VLOOKUP($AX33&amp;"_"&amp;$BC$14,データシート1!$A:$BS,MATCH($BC$12&amp;"_"&amp;BP$20,データシート1!$A$1:$BS$1,0),0)</f>
        <v>0</v>
      </c>
      <c r="BQ33" s="40">
        <f>VLOOKUP($AX33&amp;"_"&amp;$BC$14,データシート1!$A:$BS,MATCH($BC$12&amp;"_"&amp;BQ$20,データシート1!$A$1:$BS$1,0),0)</f>
        <v>0</v>
      </c>
      <c r="BR33" s="41">
        <f t="shared" si="3"/>
        <v>202.63768921092418</v>
      </c>
      <c r="BT33" s="134" t="str">
        <f t="shared" si="4"/>
        <v>志免町</v>
      </c>
      <c r="BU33" s="38">
        <f t="shared" si="25"/>
        <v>202.63768921092418</v>
      </c>
      <c r="BV33" s="69">
        <f t="shared" si="16"/>
        <v>0.25968716663067226</v>
      </c>
      <c r="BW33" s="69">
        <f t="shared" si="5"/>
        <v>0.24957782112024737</v>
      </c>
      <c r="BX33" s="69">
        <f t="shared" si="5"/>
        <v>9.6896205666723838E-3</v>
      </c>
      <c r="BY33" s="69">
        <f t="shared" si="5"/>
        <v>4.1972494375251966E-4</v>
      </c>
      <c r="BZ33" s="69">
        <f t="shared" si="5"/>
        <v>0.2414732862950775</v>
      </c>
      <c r="CA33" s="69">
        <f t="shared" si="5"/>
        <v>0.18928409461578233</v>
      </c>
      <c r="CB33" s="69">
        <f t="shared" si="5"/>
        <v>0.30955545245846783</v>
      </c>
      <c r="CC33" s="69">
        <f t="shared" si="5"/>
        <v>0.29599237177102339</v>
      </c>
      <c r="CD33" s="69">
        <f t="shared" si="5"/>
        <v>0.17034558691223289</v>
      </c>
      <c r="CE33" s="69">
        <f t="shared" si="5"/>
        <v>0.12564678485879052</v>
      </c>
      <c r="CF33" s="69">
        <f t="shared" si="5"/>
        <v>1.3563080687444445E-2</v>
      </c>
      <c r="CG33" s="69">
        <f t="shared" si="5"/>
        <v>0</v>
      </c>
      <c r="CH33" s="69">
        <f t="shared" si="5"/>
        <v>0</v>
      </c>
      <c r="CI33" s="135">
        <f t="shared" si="6"/>
        <v>1</v>
      </c>
      <c r="CK33" s="136" t="str">
        <f t="shared" si="7"/>
        <v>志免町</v>
      </c>
      <c r="CL33" s="137">
        <f t="shared" si="17"/>
        <v>52.622407363771643</v>
      </c>
      <c r="CM33" s="75">
        <f t="shared" si="18"/>
        <v>0</v>
      </c>
      <c r="CN33" s="76">
        <f t="shared" si="19"/>
        <v>50.573872950104317</v>
      </c>
      <c r="CO33" s="75">
        <f t="shared" si="20"/>
        <v>0</v>
      </c>
      <c r="CP33" s="76">
        <f t="shared" si="8"/>
        <v>1.9634823209611376</v>
      </c>
      <c r="CQ33" s="75">
        <f t="shared" si="21"/>
        <v>0</v>
      </c>
      <c r="CR33" s="76">
        <f t="shared" si="9"/>
        <v>8.5052092706195709E-2</v>
      </c>
      <c r="CS33" s="75">
        <f t="shared" si="22"/>
        <v>0</v>
      </c>
      <c r="CT33" s="76">
        <f t="shared" si="10"/>
        <v>48.931588741002429</v>
      </c>
      <c r="CU33" s="77">
        <f t="shared" si="23"/>
        <v>0.10563728121234321</v>
      </c>
      <c r="CV33" s="18"/>
      <c r="CW33" s="1078">
        <f t="shared" si="24"/>
        <v>0</v>
      </c>
      <c r="CX33" s="1081">
        <f>VLOOKUP($AX33&amp;"_"&amp;$CW$14,データシート1!$A:$BS,MATCH($CW$12&amp;"_"&amp;CX$20,データシート1!$A$1:$BS$1,0),0)</f>
        <v>0</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5.1690000000000005</v>
      </c>
      <c r="DB33" s="1081">
        <f>VLOOKUP($AX33&amp;"_"&amp;$CW$14,データシート1!$A:$BS,MATCH($CW$12&amp;"_"&amp;DB$20,データシート1!$A$1:$BS$1,0),0)</f>
        <v>0</v>
      </c>
      <c r="DC33" s="1081">
        <f>VLOOKUP($AX33&amp;"_"&amp;$CW$14,データシート1!$A:$BS,MATCH($CW$12&amp;"_"&amp;DC$20,データシート1!$A$1:$BS$1,0),0)</f>
        <v>0</v>
      </c>
      <c r="DD33" s="1080">
        <f t="shared" si="11"/>
        <v>5.1690000000000005</v>
      </c>
      <c r="DE33" s="18"/>
      <c r="DF33" s="138">
        <f>VLOOKUP($AX33&amp;"_"&amp;$DF$14,データシート1!$A:$BS,MATCH($DF$12&amp;"_"&amp;DF$20,データシート1!$A$1:$BS$1,0),0)</f>
        <v>0</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2</v>
      </c>
      <c r="DJ33" s="74">
        <f>VLOOKUP($AX33&amp;"_"&amp;$DF$14,データシート1!$A:$BS,MATCH($DF$12&amp;"_"&amp;DJ$20,データシート1!$A$1:$BS$1,0),0)</f>
        <v>0</v>
      </c>
      <c r="DK33" s="74">
        <f>VLOOKUP($AX33&amp;"_"&amp;$DF$14,データシート1!$A:$BS,MATCH($DF$12&amp;"_"&amp;DK$20,データシート1!$A$1:$BS$1,0),0)</f>
        <v>0</v>
      </c>
      <c r="DL33" s="78">
        <f t="shared" si="12"/>
        <v>2</v>
      </c>
      <c r="DM33" s="18"/>
      <c r="DN33" s="139">
        <f t="shared" si="26"/>
        <v>0</v>
      </c>
      <c r="DO33" s="140">
        <f t="shared" si="27"/>
        <v>0</v>
      </c>
      <c r="DP33" s="140">
        <f t="shared" si="13"/>
        <v>0</v>
      </c>
      <c r="DQ33" s="140">
        <f t="shared" si="13"/>
        <v>1</v>
      </c>
      <c r="DR33" s="140">
        <f t="shared" si="13"/>
        <v>0</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10210</v>
      </c>
      <c r="AY34" s="20" t="str">
        <f>IF(IFERROR(比較地域マスタ!$Z19,"")=0,"",IFERROR(比較地域マスタ!$Z19,""))</f>
        <v>富岡市</v>
      </c>
      <c r="BB34" s="122" t="str">
        <f t="shared" si="0"/>
        <v>10210</v>
      </c>
      <c r="BC34" s="123" t="str">
        <f t="shared" si="0"/>
        <v>富岡市</v>
      </c>
      <c r="BD34" s="40">
        <f t="shared" si="14"/>
        <v>379.25622494620023</v>
      </c>
      <c r="BE34" s="40">
        <f t="shared" si="15"/>
        <v>170.81470428688624</v>
      </c>
      <c r="BF34" s="40">
        <f>VLOOKUP($AX34&amp;"_"&amp;$BC$14,データシート1!$A:$BS,MATCH($BC$12&amp;"_"&amp;BF$20,データシート1!$A$1:$BS$1,0),0)</f>
        <v>162.90373202993121</v>
      </c>
      <c r="BG34" s="40">
        <f>VLOOKUP($AX34&amp;"_"&amp;$BC$14,データシート1!$A:$BS,MATCH($BC$12&amp;"_"&amp;BG$20,データシート1!$A$1:$BS$1,0),0)</f>
        <v>2.9802620843700725</v>
      </c>
      <c r="BH34" s="40">
        <f>VLOOKUP($AX34&amp;"_"&amp;$BC$14,データシート1!$A:$BS,MATCH($BC$12&amp;"_"&amp;BH$20,データシート1!$A$1:$BS$1,0),0)</f>
        <v>4.930710172584944</v>
      </c>
      <c r="BI34" s="40">
        <f>VLOOKUP($AX34&amp;"_"&amp;$BC$14,データシート1!$A:$BS,MATCH($BC$12&amp;"_"&amp;BI$20,データシート1!$A$1:$BS$1,0),0)</f>
        <v>50.369986095834562</v>
      </c>
      <c r="BJ34" s="40">
        <f>VLOOKUP($AX34&amp;"_"&amp;$BC$14,データシート1!$A:$BS,MATCH($BC$12&amp;"_"&amp;BJ$20,データシート1!$A$1:$BS$1,0),0)</f>
        <v>53.259179764389792</v>
      </c>
      <c r="BK34" s="40">
        <f t="shared" si="1"/>
        <v>96.700970249089622</v>
      </c>
      <c r="BL34" s="40">
        <f t="shared" si="2"/>
        <v>93.885125052320845</v>
      </c>
      <c r="BM34" s="40">
        <f>VLOOKUP($AX34&amp;"_"&amp;$BC$14,データシート1!$A:$BS,MATCH($BC$12&amp;"_"&amp;BM$20,データシート1!$A$1:$BS$1,0),0)</f>
        <v>48.796859983056905</v>
      </c>
      <c r="BN34" s="40">
        <f>VLOOKUP($AX34&amp;"_"&amp;$BC$14,データシート1!$A:$BS,MATCH($BC$12&amp;"_"&amp;BN$20,データシート1!$A$1:$BS$1,0),0)</f>
        <v>45.08826506926394</v>
      </c>
      <c r="BO34" s="40">
        <f>VLOOKUP($AX34&amp;"_"&amp;$BC$14,データシート1!$A:$BS,MATCH($BC$12&amp;"_"&amp;BO$20,データシート1!$A$1:$BS$1,0),0)</f>
        <v>2.8158451967687701</v>
      </c>
      <c r="BP34" s="40">
        <f>VLOOKUP($AX34&amp;"_"&amp;$BC$14,データシート1!$A:$BS,MATCH($BC$12&amp;"_"&amp;BP$20,データシート1!$A$1:$BS$1,0),0)</f>
        <v>0</v>
      </c>
      <c r="BQ34" s="40">
        <f>VLOOKUP($AX34&amp;"_"&amp;$BC$14,データシート1!$A:$BS,MATCH($BC$12&amp;"_"&amp;BQ$20,データシート1!$A$1:$BS$1,0),0)</f>
        <v>8.1113845500000004</v>
      </c>
      <c r="BR34" s="41">
        <f t="shared" si="3"/>
        <v>379.25622494620023</v>
      </c>
      <c r="BT34" s="134" t="str">
        <f t="shared" si="4"/>
        <v>富岡市</v>
      </c>
      <c r="BU34" s="38">
        <f t="shared" si="25"/>
        <v>379.25622494620023</v>
      </c>
      <c r="BV34" s="69">
        <f t="shared" si="16"/>
        <v>0.45039393700424385</v>
      </c>
      <c r="BW34" s="69">
        <f t="shared" si="5"/>
        <v>0.42953476123705042</v>
      </c>
      <c r="BX34" s="69">
        <f t="shared" si="5"/>
        <v>7.8581757881306773E-3</v>
      </c>
      <c r="BY34" s="69">
        <f t="shared" si="5"/>
        <v>1.3000999979062689E-2</v>
      </c>
      <c r="BZ34" s="69">
        <f t="shared" si="5"/>
        <v>0.13281254936021114</v>
      </c>
      <c r="CA34" s="69">
        <f t="shared" si="5"/>
        <v>0.14043060142768896</v>
      </c>
      <c r="CB34" s="69">
        <f t="shared" si="5"/>
        <v>0.25497530136204682</v>
      </c>
      <c r="CC34" s="69">
        <f t="shared" si="5"/>
        <v>0.24755065013274077</v>
      </c>
      <c r="CD34" s="69">
        <f t="shared" si="5"/>
        <v>0.12866462505652751</v>
      </c>
      <c r="CE34" s="69">
        <f t="shared" si="5"/>
        <v>0.11888602507621326</v>
      </c>
      <c r="CF34" s="69">
        <f t="shared" si="5"/>
        <v>7.4246512293060308E-3</v>
      </c>
      <c r="CG34" s="69">
        <f t="shared" si="5"/>
        <v>0</v>
      </c>
      <c r="CH34" s="69">
        <f t="shared" si="5"/>
        <v>2.1387610845809184E-2</v>
      </c>
      <c r="CI34" s="135">
        <f t="shared" si="6"/>
        <v>1</v>
      </c>
      <c r="CK34" s="136" t="str">
        <f t="shared" si="7"/>
        <v>富岡市</v>
      </c>
      <c r="CL34" s="137">
        <f t="shared" si="17"/>
        <v>170.81470428688624</v>
      </c>
      <c r="CM34" s="75">
        <f t="shared" si="18"/>
        <v>0.22601684182386828</v>
      </c>
      <c r="CN34" s="76">
        <f t="shared" si="19"/>
        <v>162.90373202993121</v>
      </c>
      <c r="CO34" s="75">
        <f t="shared" si="20"/>
        <v>0.2369927288891486</v>
      </c>
      <c r="CP34" s="76">
        <f t="shared" si="8"/>
        <v>2.9802620843700725</v>
      </c>
      <c r="CQ34" s="75">
        <f t="shared" si="21"/>
        <v>0</v>
      </c>
      <c r="CR34" s="76">
        <f t="shared" si="9"/>
        <v>4.930710172584944</v>
      </c>
      <c r="CS34" s="75">
        <f t="shared" si="22"/>
        <v>0</v>
      </c>
      <c r="CT34" s="76">
        <f t="shared" si="10"/>
        <v>50.369986095834562</v>
      </c>
      <c r="CU34" s="77">
        <f t="shared" si="23"/>
        <v>7.1828489154560179E-2</v>
      </c>
      <c r="CV34" s="18"/>
      <c r="CW34" s="1078">
        <f t="shared" si="24"/>
        <v>38.606999999999999</v>
      </c>
      <c r="CX34" s="1081">
        <f>VLOOKUP($AX34&amp;"_"&amp;$CW$14,データシート1!$A:$BS,MATCH($CW$12&amp;"_"&amp;CX$20,データシート1!$A$1:$BS$1,0),0)</f>
        <v>38.606999999999999</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3.6179999999999999</v>
      </c>
      <c r="DB34" s="1081">
        <f>VLOOKUP($AX34&amp;"_"&amp;$CW$14,データシート1!$A:$BS,MATCH($CW$12&amp;"_"&amp;DB$20,データシート1!$A$1:$BS$1,0),0)</f>
        <v>0</v>
      </c>
      <c r="DC34" s="1081">
        <f>VLOOKUP($AX34&amp;"_"&amp;$CW$14,データシート1!$A:$BS,MATCH($CW$12&amp;"_"&amp;DC$20,データシート1!$A$1:$BS$1,0),0)</f>
        <v>0</v>
      </c>
      <c r="DD34" s="1080">
        <f t="shared" si="11"/>
        <v>42.225000000000001</v>
      </c>
      <c r="DE34" s="18"/>
      <c r="DF34" s="138">
        <f>VLOOKUP($AX34&amp;"_"&amp;$DF$14,データシート1!$A:$BS,MATCH($DF$12&amp;"_"&amp;DF$20,データシート1!$A$1:$BS$1,0),0)</f>
        <v>7</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1</v>
      </c>
      <c r="DJ34" s="74">
        <f>VLOOKUP($AX34&amp;"_"&amp;$DF$14,データシート1!$A:$BS,MATCH($DF$12&amp;"_"&amp;DJ$20,データシート1!$A$1:$BS$1,0),0)</f>
        <v>0</v>
      </c>
      <c r="DK34" s="74">
        <f>VLOOKUP($AX34&amp;"_"&amp;$DF$14,データシート1!$A:$BS,MATCH($DF$12&amp;"_"&amp;DK$20,データシート1!$A$1:$BS$1,0),0)</f>
        <v>0</v>
      </c>
      <c r="DL34" s="78">
        <f t="shared" si="12"/>
        <v>8</v>
      </c>
      <c r="DM34" s="18"/>
      <c r="DN34" s="139">
        <f t="shared" si="26"/>
        <v>0.91</v>
      </c>
      <c r="DO34" s="140">
        <f t="shared" si="27"/>
        <v>0</v>
      </c>
      <c r="DP34" s="140">
        <f t="shared" si="13"/>
        <v>0</v>
      </c>
      <c r="DQ34" s="140">
        <f t="shared" si="13"/>
        <v>0.09</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25212</v>
      </c>
      <c r="AY35" s="20" t="str">
        <f>IF(IFERROR(比較地域マスタ!$Z20,"")=0,"",IFERROR(比較地域マスタ!$Z20,""))</f>
        <v>高島市</v>
      </c>
      <c r="BB35" s="122" t="str">
        <f t="shared" si="0"/>
        <v>25212</v>
      </c>
      <c r="BC35" s="123" t="str">
        <f t="shared" si="0"/>
        <v>高島市</v>
      </c>
      <c r="BD35" s="40">
        <f t="shared" si="14"/>
        <v>256.27927105310494</v>
      </c>
      <c r="BE35" s="40">
        <f t="shared" si="15"/>
        <v>56.226899177959602</v>
      </c>
      <c r="BF35" s="40">
        <f>VLOOKUP($AX35&amp;"_"&amp;$BC$14,データシート1!$A:$BS,MATCH($BC$12&amp;"_"&amp;BF$20,データシート1!$A$1:$BS$1,0),0)</f>
        <v>42.140718406666792</v>
      </c>
      <c r="BG35" s="40">
        <f>VLOOKUP($AX35&amp;"_"&amp;$BC$14,データシート1!$A:$BS,MATCH($BC$12&amp;"_"&amp;BG$20,データシート1!$A$1:$BS$1,0),0)</f>
        <v>3.4552230974893767</v>
      </c>
      <c r="BH35" s="40">
        <f>VLOOKUP($AX35&amp;"_"&amp;$BC$14,データシート1!$A:$BS,MATCH($BC$12&amp;"_"&amp;BH$20,データシート1!$A$1:$BS$1,0),0)</f>
        <v>10.630957673803431</v>
      </c>
      <c r="BI35" s="40">
        <f>VLOOKUP($AX35&amp;"_"&amp;$BC$14,データシート1!$A:$BS,MATCH($BC$12&amp;"_"&amp;BI$20,データシート1!$A$1:$BS$1,0),0)</f>
        <v>47.267641675521709</v>
      </c>
      <c r="BJ35" s="40">
        <f>VLOOKUP($AX35&amp;"_"&amp;$BC$14,データシート1!$A:$BS,MATCH($BC$12&amp;"_"&amp;BJ$20,データシート1!$A$1:$BS$1,0),0)</f>
        <v>47.385242154121592</v>
      </c>
      <c r="BK35" s="40">
        <f t="shared" si="1"/>
        <v>95.983642085502055</v>
      </c>
      <c r="BL35" s="40">
        <f t="shared" si="2"/>
        <v>93.180297080996354</v>
      </c>
      <c r="BM35" s="40">
        <f>VLOOKUP($AX35&amp;"_"&amp;$BC$14,データシート1!$A:$BS,MATCH($BC$12&amp;"_"&amp;BM$20,データシート1!$A$1:$BS$1,0),0)</f>
        <v>42.072580186716642</v>
      </c>
      <c r="BN35" s="40">
        <f>VLOOKUP($AX35&amp;"_"&amp;$BC$14,データシート1!$A:$BS,MATCH($BC$12&amp;"_"&amp;BN$20,データシート1!$A$1:$BS$1,0),0)</f>
        <v>51.107716894279712</v>
      </c>
      <c r="BO35" s="40">
        <f>VLOOKUP($AX35&amp;"_"&amp;$BC$14,データシート1!$A:$BS,MATCH($BC$12&amp;"_"&amp;BO$20,データシート1!$A$1:$BS$1,0),0)</f>
        <v>2.803345004505704</v>
      </c>
      <c r="BP35" s="40">
        <f>VLOOKUP($AX35&amp;"_"&amp;$BC$14,データシート1!$A:$BS,MATCH($BC$12&amp;"_"&amp;BP$20,データシート1!$A$1:$BS$1,0),0)</f>
        <v>0</v>
      </c>
      <c r="BQ35" s="40">
        <f>VLOOKUP($AX35&amp;"_"&amp;$BC$14,データシート1!$A:$BS,MATCH($BC$12&amp;"_"&amp;BQ$20,データシート1!$A$1:$BS$1,0),0)</f>
        <v>9.4158459600000004</v>
      </c>
      <c r="BR35" s="41">
        <f t="shared" si="3"/>
        <v>256.27927105310494</v>
      </c>
      <c r="BT35" s="134" t="str">
        <f t="shared" si="4"/>
        <v>高島市</v>
      </c>
      <c r="BU35" s="38">
        <f t="shared" si="25"/>
        <v>256.27927105310494</v>
      </c>
      <c r="BV35" s="69">
        <f t="shared" si="16"/>
        <v>0.21939698418413459</v>
      </c>
      <c r="BW35" s="69">
        <f t="shared" si="5"/>
        <v>0.16443280111380759</v>
      </c>
      <c r="BX35" s="69">
        <f t="shared" si="5"/>
        <v>1.3482257395579225E-2</v>
      </c>
      <c r="BY35" s="69">
        <f t="shared" si="5"/>
        <v>4.1481925674747747E-2</v>
      </c>
      <c r="BZ35" s="69">
        <f t="shared" si="5"/>
        <v>0.18443802138693902</v>
      </c>
      <c r="CA35" s="69">
        <f t="shared" si="5"/>
        <v>0.18489689766716502</v>
      </c>
      <c r="CB35" s="69">
        <f t="shared" si="5"/>
        <v>0.37452752885976798</v>
      </c>
      <c r="CC35" s="69">
        <f t="shared" si="5"/>
        <v>0.3635888954190446</v>
      </c>
      <c r="CD35" s="69">
        <f t="shared" si="5"/>
        <v>0.16416692623571014</v>
      </c>
      <c r="CE35" s="69">
        <f t="shared" si="5"/>
        <v>0.19942196918333446</v>
      </c>
      <c r="CF35" s="69">
        <f t="shared" si="5"/>
        <v>1.0938633440723376E-2</v>
      </c>
      <c r="CG35" s="69">
        <f t="shared" si="5"/>
        <v>0</v>
      </c>
      <c r="CH35" s="69">
        <f t="shared" si="5"/>
        <v>3.6740567901993502E-2</v>
      </c>
      <c r="CI35" s="135">
        <f t="shared" si="6"/>
        <v>1</v>
      </c>
      <c r="CK35" s="136" t="str">
        <f t="shared" si="7"/>
        <v>高島市</v>
      </c>
      <c r="CL35" s="137">
        <f t="shared" si="17"/>
        <v>56.226899177959602</v>
      </c>
      <c r="CM35" s="75">
        <f t="shared" si="18"/>
        <v>0.61694670179496136</v>
      </c>
      <c r="CN35" s="76">
        <f t="shared" si="19"/>
        <v>42.140718406666792</v>
      </c>
      <c r="CO35" s="75">
        <f t="shared" si="20"/>
        <v>0.82317058919698183</v>
      </c>
      <c r="CP35" s="76">
        <f t="shared" si="8"/>
        <v>3.4552230974893767</v>
      </c>
      <c r="CQ35" s="75">
        <f t="shared" si="21"/>
        <v>0</v>
      </c>
      <c r="CR35" s="76">
        <f t="shared" si="9"/>
        <v>10.630957673803431</v>
      </c>
      <c r="CS35" s="75">
        <f t="shared" si="22"/>
        <v>0</v>
      </c>
      <c r="CT35" s="76">
        <f t="shared" si="10"/>
        <v>47.267641675521709</v>
      </c>
      <c r="CU35" s="77">
        <f t="shared" si="23"/>
        <v>0</v>
      </c>
      <c r="CV35" s="18"/>
      <c r="CW35" s="1078">
        <f t="shared" si="24"/>
        <v>34.689</v>
      </c>
      <c r="CX35" s="1081">
        <f>VLOOKUP($AX35&amp;"_"&amp;$CW$14,データシート1!$A:$BS,MATCH($CW$12&amp;"_"&amp;CX$20,データシート1!$A$1:$BS$1,0),0)</f>
        <v>34.689</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0</v>
      </c>
      <c r="DB35" s="1081">
        <f>VLOOKUP($AX35&amp;"_"&amp;$CW$14,データシート1!$A:$BS,MATCH($CW$12&amp;"_"&amp;DB$20,データシート1!$A$1:$BS$1,0),0)</f>
        <v>0</v>
      </c>
      <c r="DC35" s="1081">
        <f>VLOOKUP($AX35&amp;"_"&amp;$CW$14,データシート1!$A:$BS,MATCH($CW$12&amp;"_"&amp;DC$20,データシート1!$A$1:$BS$1,0),0)</f>
        <v>0</v>
      </c>
      <c r="DD35" s="1080">
        <f t="shared" si="11"/>
        <v>34.689</v>
      </c>
      <c r="DE35" s="18"/>
      <c r="DF35" s="138">
        <f>VLOOKUP($AX35&amp;"_"&amp;$DF$14,データシート1!$A:$BS,MATCH($DF$12&amp;"_"&amp;DF$20,データシート1!$A$1:$BS$1,0),0)</f>
        <v>8</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0</v>
      </c>
      <c r="DJ35" s="74">
        <f>VLOOKUP($AX35&amp;"_"&amp;$DF$14,データシート1!$A:$BS,MATCH($DF$12&amp;"_"&amp;DJ$20,データシート1!$A$1:$BS$1,0),0)</f>
        <v>0</v>
      </c>
      <c r="DK35" s="74">
        <f>VLOOKUP($AX35&amp;"_"&amp;$DF$14,データシート1!$A:$BS,MATCH($DF$12&amp;"_"&amp;DK$20,データシート1!$A$1:$BS$1,0),0)</f>
        <v>0</v>
      </c>
      <c r="DL35" s="78">
        <f t="shared" si="12"/>
        <v>8</v>
      </c>
      <c r="DM35" s="18"/>
      <c r="DN35" s="139">
        <f t="shared" si="26"/>
        <v>1</v>
      </c>
      <c r="DO35" s="140">
        <f t="shared" si="27"/>
        <v>0</v>
      </c>
      <c r="DP35" s="140">
        <f t="shared" si="13"/>
        <v>0</v>
      </c>
      <c r="DQ35" s="140">
        <f t="shared" si="13"/>
        <v>0</v>
      </c>
      <c r="DR35" s="140">
        <f t="shared" si="13"/>
        <v>0</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39204</v>
      </c>
      <c r="AY36" s="20" t="str">
        <f>IF(IFERROR(比較地域マスタ!$Z21,"")=0,"",IFERROR(比較地域マスタ!$Z21,""))</f>
        <v>南国市</v>
      </c>
      <c r="BB36" s="122" t="str">
        <f t="shared" si="0"/>
        <v>39204</v>
      </c>
      <c r="BC36" s="123" t="str">
        <f t="shared" si="0"/>
        <v>南国市</v>
      </c>
      <c r="BD36" s="40">
        <f t="shared" si="14"/>
        <v>592.8487765249821</v>
      </c>
      <c r="BE36" s="40">
        <f t="shared" si="15"/>
        <v>330.04692837159553</v>
      </c>
      <c r="BF36" s="40">
        <f>VLOOKUP($AX36&amp;"_"&amp;$BC$14,データシート1!$A:$BS,MATCH($BC$12&amp;"_"&amp;BF$20,データシート1!$A$1:$BS$1,0),0)</f>
        <v>307.43873870130699</v>
      </c>
      <c r="BG36" s="40">
        <f>VLOOKUP($AX36&amp;"_"&amp;$BC$14,データシート1!$A:$BS,MATCH($BC$12&amp;"_"&amp;BG$20,データシート1!$A$1:$BS$1,0),0)</f>
        <v>4.6032253834262695</v>
      </c>
      <c r="BH36" s="40">
        <f>VLOOKUP($AX36&amp;"_"&amp;$BC$14,データシート1!$A:$BS,MATCH($BC$12&amp;"_"&amp;BH$20,データシート1!$A$1:$BS$1,0),0)</f>
        <v>18.004964286862297</v>
      </c>
      <c r="BI36" s="40">
        <f>VLOOKUP($AX36&amp;"_"&amp;$BC$14,データシート1!$A:$BS,MATCH($BC$12&amp;"_"&amp;BI$20,データシート1!$A$1:$BS$1,0),0)</f>
        <v>91.346866453678331</v>
      </c>
      <c r="BJ36" s="40">
        <f>VLOOKUP($AX36&amp;"_"&amp;$BC$14,データシート1!$A:$BS,MATCH($BC$12&amp;"_"&amp;BJ$20,データシート1!$A$1:$BS$1,0),0)</f>
        <v>68.259276157981319</v>
      </c>
      <c r="BK36" s="40">
        <f t="shared" si="1"/>
        <v>97.134154550415587</v>
      </c>
      <c r="BL36" s="40">
        <f t="shared" si="2"/>
        <v>94.366364338054353</v>
      </c>
      <c r="BM36" s="40">
        <f>VLOOKUP($AX36&amp;"_"&amp;$BC$14,データシート1!$A:$BS,MATCH($BC$12&amp;"_"&amp;BM$20,データシート1!$A$1:$BS$1,0),0)</f>
        <v>43.05918107254805</v>
      </c>
      <c r="BN36" s="40">
        <f>VLOOKUP($AX36&amp;"_"&amp;$BC$14,データシート1!$A:$BS,MATCH($BC$12&amp;"_"&amp;BN$20,データシート1!$A$1:$BS$1,0),0)</f>
        <v>51.307183265506303</v>
      </c>
      <c r="BO36" s="40">
        <f>VLOOKUP($AX36&amp;"_"&amp;$BC$14,データシート1!$A:$BS,MATCH($BC$12&amp;"_"&amp;BO$20,データシート1!$A$1:$BS$1,0),0)</f>
        <v>2.7677902123612284</v>
      </c>
      <c r="BP36" s="40">
        <f>VLOOKUP($AX36&amp;"_"&amp;$BC$14,データシート1!$A:$BS,MATCH($BC$12&amp;"_"&amp;BP$20,データシート1!$A$1:$BS$1,0),0)</f>
        <v>0</v>
      </c>
      <c r="BQ36" s="40">
        <f>VLOOKUP($AX36&amp;"_"&amp;$BC$14,データシート1!$A:$BS,MATCH($BC$12&amp;"_"&amp;BQ$20,データシート1!$A$1:$BS$1,0),0)</f>
        <v>6.0615509913112549</v>
      </c>
      <c r="BR36" s="41">
        <f t="shared" si="3"/>
        <v>592.8487765249821</v>
      </c>
      <c r="BT36" s="134" t="str">
        <f t="shared" si="4"/>
        <v>南国市</v>
      </c>
      <c r="BU36" s="38">
        <f t="shared" si="25"/>
        <v>592.8487765249821</v>
      </c>
      <c r="BV36" s="69">
        <f t="shared" si="16"/>
        <v>0.5567135185910056</v>
      </c>
      <c r="BW36" s="69">
        <f t="shared" si="5"/>
        <v>0.5185786846071897</v>
      </c>
      <c r="BX36" s="69">
        <f t="shared" si="5"/>
        <v>7.7645861233084515E-3</v>
      </c>
      <c r="BY36" s="69">
        <f t="shared" si="5"/>
        <v>3.037024786050745E-2</v>
      </c>
      <c r="BZ36" s="69">
        <f t="shared" si="5"/>
        <v>0.15408122622621126</v>
      </c>
      <c r="CA36" s="69">
        <f t="shared" si="5"/>
        <v>0.1151377532700448</v>
      </c>
      <c r="CB36" s="69">
        <f t="shared" si="5"/>
        <v>0.16384305474959929</v>
      </c>
      <c r="CC36" s="69">
        <f t="shared" si="5"/>
        <v>0.15917442706247678</v>
      </c>
      <c r="CD36" s="69">
        <f t="shared" si="5"/>
        <v>7.2630968937714549E-2</v>
      </c>
      <c r="CE36" s="69">
        <f t="shared" si="5"/>
        <v>8.6543458124762218E-2</v>
      </c>
      <c r="CF36" s="69">
        <f t="shared" si="5"/>
        <v>4.668627687122495E-3</v>
      </c>
      <c r="CG36" s="69">
        <f t="shared" si="5"/>
        <v>0</v>
      </c>
      <c r="CH36" s="69">
        <f t="shared" si="5"/>
        <v>1.0224447163138957E-2</v>
      </c>
      <c r="CI36" s="135">
        <f t="shared" si="6"/>
        <v>1</v>
      </c>
      <c r="CK36" s="136" t="str">
        <f t="shared" si="7"/>
        <v>南国市</v>
      </c>
      <c r="CL36" s="137">
        <f t="shared" si="17"/>
        <v>330.04692837159553</v>
      </c>
      <c r="CM36" s="75">
        <f t="shared" si="18"/>
        <v>0.24172320098121544</v>
      </c>
      <c r="CN36" s="76">
        <f t="shared" si="19"/>
        <v>307.43873870130699</v>
      </c>
      <c r="CO36" s="75">
        <f t="shared" si="20"/>
        <v>0.25949885280238055</v>
      </c>
      <c r="CP36" s="76">
        <f t="shared" si="8"/>
        <v>4.6032253834262695</v>
      </c>
      <c r="CQ36" s="75">
        <f t="shared" si="21"/>
        <v>0</v>
      </c>
      <c r="CR36" s="76">
        <f t="shared" si="9"/>
        <v>18.004964286862297</v>
      </c>
      <c r="CS36" s="75">
        <f t="shared" si="22"/>
        <v>0</v>
      </c>
      <c r="CT36" s="76">
        <f t="shared" si="10"/>
        <v>91.346866453678331</v>
      </c>
      <c r="CU36" s="77">
        <f t="shared" si="23"/>
        <v>0.15003251378031404</v>
      </c>
      <c r="CV36" s="18"/>
      <c r="CW36" s="1078">
        <f t="shared" si="24"/>
        <v>79.78</v>
      </c>
      <c r="CX36" s="1081">
        <f>VLOOKUP($AX36&amp;"_"&amp;$CW$14,データシート1!$A:$BS,MATCH($CW$12&amp;"_"&amp;CX$20,データシート1!$A$1:$BS$1,0),0)</f>
        <v>79.78</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13.705</v>
      </c>
      <c r="DB36" s="1081">
        <f>VLOOKUP($AX36&amp;"_"&amp;$CW$14,データシート1!$A:$BS,MATCH($CW$12&amp;"_"&amp;DB$20,データシート1!$A$1:$BS$1,0),0)</f>
        <v>0</v>
      </c>
      <c r="DC36" s="1081">
        <f>VLOOKUP($AX36&amp;"_"&amp;$CW$14,データシート1!$A:$BS,MATCH($CW$12&amp;"_"&amp;DC$20,データシート1!$A$1:$BS$1,0),0)</f>
        <v>0</v>
      </c>
      <c r="DD36" s="1080">
        <f t="shared" si="11"/>
        <v>93.484999999999999</v>
      </c>
      <c r="DE36" s="18"/>
      <c r="DF36" s="138">
        <f>VLOOKUP($AX36&amp;"_"&amp;$DF$14,データシート1!$A:$BS,MATCH($DF$12&amp;"_"&amp;DF$20,データシート1!$A$1:$BS$1,0),0)</f>
        <v>4</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2</v>
      </c>
      <c r="DJ36" s="74">
        <f>VLOOKUP($AX36&amp;"_"&amp;$DF$14,データシート1!$A:$BS,MATCH($DF$12&amp;"_"&amp;DJ$20,データシート1!$A$1:$BS$1,0),0)</f>
        <v>0</v>
      </c>
      <c r="DK36" s="74">
        <f>VLOOKUP($AX36&amp;"_"&amp;$DF$14,データシート1!$A:$BS,MATCH($DF$12&amp;"_"&amp;DK$20,データシート1!$A$1:$BS$1,0),0)</f>
        <v>0</v>
      </c>
      <c r="DL36" s="78">
        <f t="shared" si="12"/>
        <v>6</v>
      </c>
      <c r="DM36" s="18"/>
      <c r="DN36" s="139">
        <f t="shared" si="26"/>
        <v>0.85</v>
      </c>
      <c r="DO36" s="140">
        <f t="shared" si="27"/>
        <v>0</v>
      </c>
      <c r="DP36" s="140">
        <f t="shared" si="13"/>
        <v>0</v>
      </c>
      <c r="DQ36" s="140">
        <f t="shared" si="13"/>
        <v>0.15</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24215</v>
      </c>
      <c r="AY37" s="20" t="str">
        <f>IF(IFERROR(比較地域マスタ!$Z22,"")=0,"",IFERROR(比較地域マスタ!$Z22,""))</f>
        <v>志摩市</v>
      </c>
      <c r="BB37" s="122" t="str">
        <f t="shared" si="0"/>
        <v>24215</v>
      </c>
      <c r="BC37" s="123" t="str">
        <f t="shared" si="0"/>
        <v>志摩市</v>
      </c>
      <c r="BD37" s="40">
        <f t="shared" si="14"/>
        <v>252.04781495434406</v>
      </c>
      <c r="BE37" s="40">
        <f t="shared" si="15"/>
        <v>32.741984983309464</v>
      </c>
      <c r="BF37" s="40">
        <f>VLOOKUP($AX37&amp;"_"&amp;$BC$14,データシート1!$A:$BS,MATCH($BC$12&amp;"_"&amp;BF$20,データシート1!$A$1:$BS$1,0),0)</f>
        <v>15.170522476862169</v>
      </c>
      <c r="BG37" s="40">
        <f>VLOOKUP($AX37&amp;"_"&amp;$BC$14,データシート1!$A:$BS,MATCH($BC$12&amp;"_"&amp;BG$20,データシート1!$A$1:$BS$1,0),0)</f>
        <v>2.9388896804932494</v>
      </c>
      <c r="BH37" s="40">
        <f>VLOOKUP($AX37&amp;"_"&amp;$BC$14,データシート1!$A:$BS,MATCH($BC$12&amp;"_"&amp;BH$20,データシート1!$A$1:$BS$1,0),0)</f>
        <v>14.63257282595405</v>
      </c>
      <c r="BI37" s="40">
        <f>VLOOKUP($AX37&amp;"_"&amp;$BC$14,データシート1!$A:$BS,MATCH($BC$12&amp;"_"&amp;BI$20,データシート1!$A$1:$BS$1,0),0)</f>
        <v>54.051741170658708</v>
      </c>
      <c r="BJ37" s="40">
        <f>VLOOKUP($AX37&amp;"_"&amp;$BC$14,データシート1!$A:$BS,MATCH($BC$12&amp;"_"&amp;BJ$20,データシート1!$A$1:$BS$1,0),0)</f>
        <v>64.820182756120943</v>
      </c>
      <c r="BK37" s="40">
        <f t="shared" si="1"/>
        <v>93.479877412408143</v>
      </c>
      <c r="BL37" s="40">
        <f t="shared" si="2"/>
        <v>88.185645177876495</v>
      </c>
      <c r="BM37" s="40">
        <f>VLOOKUP($AX37&amp;"_"&amp;$BC$14,データシート1!$A:$BS,MATCH($BC$12&amp;"_"&amp;BM$20,データシート1!$A$1:$BS$1,0),0)</f>
        <v>44.307476094053875</v>
      </c>
      <c r="BN37" s="40">
        <f>VLOOKUP($AX37&amp;"_"&amp;$BC$14,データシート1!$A:$BS,MATCH($BC$12&amp;"_"&amp;BN$20,データシート1!$A$1:$BS$1,0),0)</f>
        <v>43.878169083822627</v>
      </c>
      <c r="BO37" s="40">
        <f>VLOOKUP($AX37&amp;"_"&amp;$BC$14,データシート1!$A:$BS,MATCH($BC$12&amp;"_"&amp;BO$20,データシート1!$A$1:$BS$1,0),0)</f>
        <v>2.8520485837948195</v>
      </c>
      <c r="BP37" s="40">
        <f>VLOOKUP($AX37&amp;"_"&amp;$BC$14,データシート1!$A:$BS,MATCH($BC$12&amp;"_"&amp;BP$20,データシート1!$A$1:$BS$1,0),0)</f>
        <v>2.4421836507368249</v>
      </c>
      <c r="BQ37" s="40">
        <f>VLOOKUP($AX37&amp;"_"&amp;$BC$14,データシート1!$A:$BS,MATCH($BC$12&amp;"_"&amp;BQ$20,データシート1!$A$1:$BS$1,0),0)</f>
        <v>6.9540286318467857</v>
      </c>
      <c r="BR37" s="41">
        <f t="shared" si="3"/>
        <v>252.04781495434406</v>
      </c>
      <c r="BT37" s="134" t="str">
        <f t="shared" si="4"/>
        <v>志摩市</v>
      </c>
      <c r="BU37" s="38">
        <f t="shared" si="25"/>
        <v>252.04781495434406</v>
      </c>
      <c r="BV37" s="69">
        <f t="shared" si="16"/>
        <v>0.12990386363492318</v>
      </c>
      <c r="BW37" s="69">
        <f t="shared" si="5"/>
        <v>6.018906563268623E-2</v>
      </c>
      <c r="BX37" s="69">
        <f t="shared" si="5"/>
        <v>1.1660048237377499E-2</v>
      </c>
      <c r="BY37" s="69">
        <f t="shared" si="5"/>
        <v>5.805474976485947E-2</v>
      </c>
      <c r="BZ37" s="69">
        <f t="shared" si="5"/>
        <v>0.21445034617915509</v>
      </c>
      <c r="CA37" s="69">
        <f t="shared" si="5"/>
        <v>0.25717415073748001</v>
      </c>
      <c r="CB37" s="69">
        <f t="shared" si="5"/>
        <v>0.37088152273544245</v>
      </c>
      <c r="CC37" s="69">
        <f t="shared" si="5"/>
        <v>0.34987665016596331</v>
      </c>
      <c r="CD37" s="69">
        <f t="shared" si="5"/>
        <v>0.17578996311505313</v>
      </c>
      <c r="CE37" s="69">
        <f t="shared" si="5"/>
        <v>0.17408668705091024</v>
      </c>
      <c r="CF37" s="69">
        <f t="shared" si="5"/>
        <v>1.1315506084872981E-2</v>
      </c>
      <c r="CG37" s="69">
        <f t="shared" si="5"/>
        <v>9.6893664846061135E-3</v>
      </c>
      <c r="CH37" s="69">
        <f t="shared" si="5"/>
        <v>2.759011671299923E-2</v>
      </c>
      <c r="CI37" s="135">
        <f t="shared" si="6"/>
        <v>1</v>
      </c>
      <c r="CK37" s="136" t="str">
        <f t="shared" si="7"/>
        <v>志摩市</v>
      </c>
      <c r="CL37" s="137">
        <f t="shared" si="17"/>
        <v>32.741984983309464</v>
      </c>
      <c r="CM37" s="75">
        <f t="shared" si="18"/>
        <v>8.5272777488085955E-2</v>
      </c>
      <c r="CN37" s="76">
        <f t="shared" si="19"/>
        <v>15.170522476862169</v>
      </c>
      <c r="CO37" s="75">
        <f t="shared" si="20"/>
        <v>0.18404112345229456</v>
      </c>
      <c r="CP37" s="76">
        <f t="shared" si="8"/>
        <v>2.9388896804932494</v>
      </c>
      <c r="CQ37" s="75">
        <f t="shared" si="21"/>
        <v>0</v>
      </c>
      <c r="CR37" s="76">
        <f t="shared" si="9"/>
        <v>14.63257282595405</v>
      </c>
      <c r="CS37" s="75">
        <f t="shared" si="22"/>
        <v>0</v>
      </c>
      <c r="CT37" s="76">
        <f t="shared" si="10"/>
        <v>54.051741170658708</v>
      </c>
      <c r="CU37" s="77">
        <f t="shared" si="23"/>
        <v>0.243692427195116</v>
      </c>
      <c r="CV37" s="18"/>
      <c r="CW37" s="1078">
        <f t="shared" si="24"/>
        <v>2.7919999999999998</v>
      </c>
      <c r="CX37" s="1081">
        <f>VLOOKUP($AX37&amp;"_"&amp;$CW$14,データシート1!$A:$BS,MATCH($CW$12&amp;"_"&amp;CX$20,データシート1!$A$1:$BS$1,0),0)</f>
        <v>2.7919999999999998</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13.172000000000001</v>
      </c>
      <c r="DB37" s="1081">
        <f>VLOOKUP($AX37&amp;"_"&amp;$CW$14,データシート1!$A:$BS,MATCH($CW$12&amp;"_"&amp;DB$20,データシート1!$A$1:$BS$1,0),0)</f>
        <v>0</v>
      </c>
      <c r="DC37" s="1081">
        <f>VLOOKUP($AX37&amp;"_"&amp;$CW$14,データシート1!$A:$BS,MATCH($CW$12&amp;"_"&amp;DC$20,データシート1!$A$1:$BS$1,0),0)</f>
        <v>0</v>
      </c>
      <c r="DD37" s="1080">
        <f t="shared" si="11"/>
        <v>15.964</v>
      </c>
      <c r="DE37" s="18"/>
      <c r="DF37" s="138">
        <f>VLOOKUP($AX37&amp;"_"&amp;$DF$14,データシート1!$A:$BS,MATCH($DF$12&amp;"_"&amp;DF$20,データシート1!$A$1:$BS$1,0),0)</f>
        <v>1</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3</v>
      </c>
      <c r="DJ37" s="74">
        <f>VLOOKUP($AX37&amp;"_"&amp;$DF$14,データシート1!$A:$BS,MATCH($DF$12&amp;"_"&amp;DJ$20,データシート1!$A$1:$BS$1,0),0)</f>
        <v>0</v>
      </c>
      <c r="DK37" s="74">
        <f>VLOOKUP($AX37&amp;"_"&amp;$DF$14,データシート1!$A:$BS,MATCH($DF$12&amp;"_"&amp;DK$20,データシート1!$A$1:$BS$1,0),0)</f>
        <v>0</v>
      </c>
      <c r="DL37" s="78">
        <f t="shared" si="12"/>
        <v>4</v>
      </c>
      <c r="DM37" s="18"/>
      <c r="DN37" s="139">
        <f t="shared" si="26"/>
        <v>0.17</v>
      </c>
      <c r="DO37" s="140">
        <f t="shared" si="27"/>
        <v>0</v>
      </c>
      <c r="DP37" s="140">
        <f t="shared" ref="DP37:DP68" si="29">IF($DD37=0,0,ROUND(CZ37/$DD37,2))</f>
        <v>0</v>
      </c>
      <c r="DQ37" s="140">
        <f t="shared" ref="DQ37:DQ68" si="30">IF($DD37=0,0,ROUND(DA37/$DD37,2))</f>
        <v>0.83</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19209</v>
      </c>
      <c r="AY38" s="20" t="str">
        <f>IF(IFERROR(比較地域マスタ!$Z23,"")=0,"",IFERROR(比較地域マスタ!$Z23,""))</f>
        <v>北杜市</v>
      </c>
      <c r="BB38" s="122" t="str">
        <f t="shared" si="0"/>
        <v>19209</v>
      </c>
      <c r="BC38" s="123" t="str">
        <f t="shared" si="0"/>
        <v>北杜市</v>
      </c>
      <c r="BD38" s="40">
        <f t="shared" si="14"/>
        <v>359.58380603116711</v>
      </c>
      <c r="BE38" s="40">
        <f t="shared" si="15"/>
        <v>130.69222073998162</v>
      </c>
      <c r="BF38" s="40">
        <f>VLOOKUP($AX38&amp;"_"&amp;$BC$14,データシート1!$A:$BS,MATCH($BC$12&amp;"_"&amp;BF$20,データシート1!$A$1:$BS$1,0),0)</f>
        <v>97.240825539846057</v>
      </c>
      <c r="BG38" s="40">
        <f>VLOOKUP($AX38&amp;"_"&amp;$BC$14,データシート1!$A:$BS,MATCH($BC$12&amp;"_"&amp;BG$20,データシート1!$A$1:$BS$1,0),0)</f>
        <v>3.0357826734874416</v>
      </c>
      <c r="BH38" s="40">
        <f>VLOOKUP($AX38&amp;"_"&amp;$BC$14,データシート1!$A:$BS,MATCH($BC$12&amp;"_"&amp;BH$20,データシート1!$A$1:$BS$1,0),0)</f>
        <v>30.415612526648108</v>
      </c>
      <c r="BI38" s="40">
        <f>VLOOKUP($AX38&amp;"_"&amp;$BC$14,データシート1!$A:$BS,MATCH($BC$12&amp;"_"&amp;BI$20,データシート1!$A$1:$BS$1,0),0)</f>
        <v>53.015876625070788</v>
      </c>
      <c r="BJ38" s="40">
        <f>VLOOKUP($AX38&amp;"_"&amp;$BC$14,データシート1!$A:$BS,MATCH($BC$12&amp;"_"&amp;BJ$20,データシート1!$A$1:$BS$1,0),0)</f>
        <v>61.369113984656728</v>
      </c>
      <c r="BK38" s="40">
        <f t="shared" si="1"/>
        <v>111.55244769304666</v>
      </c>
      <c r="BL38" s="40">
        <f t="shared" si="2"/>
        <v>108.80883238081684</v>
      </c>
      <c r="BM38" s="40">
        <f>VLOOKUP($AX38&amp;"_"&amp;$BC$14,データシート1!$A:$BS,MATCH($BC$12&amp;"_"&amp;BM$20,データシート1!$A$1:$BS$1,0),0)</f>
        <v>46.296071638403411</v>
      </c>
      <c r="BN38" s="40">
        <f>VLOOKUP($AX38&amp;"_"&amp;$BC$14,データシート1!$A:$BS,MATCH($BC$12&amp;"_"&amp;BN$20,データシート1!$A$1:$BS$1,0),0)</f>
        <v>62.512760742413427</v>
      </c>
      <c r="BO38" s="40">
        <f>VLOOKUP($AX38&amp;"_"&amp;$BC$14,データシート1!$A:$BS,MATCH($BC$12&amp;"_"&amp;BO$20,データシート1!$A$1:$BS$1,0),0)</f>
        <v>2.7436153122298275</v>
      </c>
      <c r="BP38" s="40">
        <f>VLOOKUP($AX38&amp;"_"&amp;$BC$14,データシート1!$A:$BS,MATCH($BC$12&amp;"_"&amp;BP$20,データシート1!$A$1:$BS$1,0),0)</f>
        <v>0</v>
      </c>
      <c r="BQ38" s="40">
        <f>VLOOKUP($AX38&amp;"_"&amp;$BC$14,データシート1!$A:$BS,MATCH($BC$12&amp;"_"&amp;BQ$20,データシート1!$A$1:$BS$1,0),0)</f>
        <v>2.9541469884112899</v>
      </c>
      <c r="BR38" s="41">
        <f t="shared" si="3"/>
        <v>359.58380603116711</v>
      </c>
      <c r="BT38" s="134" t="str">
        <f t="shared" si="4"/>
        <v>北杜市</v>
      </c>
      <c r="BU38" s="38">
        <f t="shared" si="25"/>
        <v>359.58380603116711</v>
      </c>
      <c r="BV38" s="69">
        <f t="shared" si="16"/>
        <v>0.36345413377334851</v>
      </c>
      <c r="BW38" s="69">
        <f t="shared" si="5"/>
        <v>0.27042604229907302</v>
      </c>
      <c r="BX38" s="69">
        <f t="shared" si="5"/>
        <v>8.4424899635894991E-3</v>
      </c>
      <c r="BY38" s="69">
        <f t="shared" si="5"/>
        <v>8.458560151068599E-2</v>
      </c>
      <c r="BZ38" s="69">
        <f t="shared" si="5"/>
        <v>0.14743677478199785</v>
      </c>
      <c r="CA38" s="69">
        <f t="shared" si="5"/>
        <v>0.17066706830323033</v>
      </c>
      <c r="CB38" s="69">
        <f t="shared" si="5"/>
        <v>0.31022656143580002</v>
      </c>
      <c r="CC38" s="69">
        <f t="shared" si="5"/>
        <v>0.30259658682011331</v>
      </c>
      <c r="CD38" s="69">
        <f t="shared" si="5"/>
        <v>0.12874904504011694</v>
      </c>
      <c r="CE38" s="69">
        <f t="shared" si="5"/>
        <v>0.17384754177999634</v>
      </c>
      <c r="CF38" s="69">
        <f t="shared" si="5"/>
        <v>7.6299746156867345E-3</v>
      </c>
      <c r="CG38" s="69">
        <f t="shared" si="5"/>
        <v>0</v>
      </c>
      <c r="CH38" s="69">
        <f t="shared" si="5"/>
        <v>8.2154617056231886E-3</v>
      </c>
      <c r="CI38" s="135">
        <f t="shared" si="6"/>
        <v>1</v>
      </c>
      <c r="CK38" s="136" t="str">
        <f t="shared" si="7"/>
        <v>北杜市</v>
      </c>
      <c r="CL38" s="137">
        <f t="shared" si="17"/>
        <v>130.69222073998162</v>
      </c>
      <c r="CM38" s="75">
        <f t="shared" si="18"/>
        <v>1</v>
      </c>
      <c r="CN38" s="76">
        <f t="shared" si="19"/>
        <v>97.240825539846057</v>
      </c>
      <c r="CO38" s="75">
        <f t="shared" si="20"/>
        <v>1</v>
      </c>
      <c r="CP38" s="76">
        <f t="shared" si="8"/>
        <v>3.0357826734874416</v>
      </c>
      <c r="CQ38" s="75">
        <f t="shared" si="21"/>
        <v>0</v>
      </c>
      <c r="CR38" s="76">
        <f t="shared" si="9"/>
        <v>30.415612526648108</v>
      </c>
      <c r="CS38" s="75">
        <f t="shared" si="22"/>
        <v>0</v>
      </c>
      <c r="CT38" s="76">
        <f t="shared" si="10"/>
        <v>53.015876625070788</v>
      </c>
      <c r="CU38" s="77">
        <f t="shared" si="23"/>
        <v>9.3141909826779293E-2</v>
      </c>
      <c r="CV38" s="18"/>
      <c r="CW38" s="1078">
        <f t="shared" si="24"/>
        <v>134.74100000000001</v>
      </c>
      <c r="CX38" s="1081">
        <f>VLOOKUP($AX38&amp;"_"&amp;$CW$14,データシート1!$A:$BS,MATCH($CW$12&amp;"_"&amp;CX$20,データシート1!$A$1:$BS$1,0),0)</f>
        <v>134.74100000000001</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4.9379999999999997</v>
      </c>
      <c r="DB38" s="1081">
        <f>VLOOKUP($AX38&amp;"_"&amp;$CW$14,データシート1!$A:$BS,MATCH($CW$12&amp;"_"&amp;DB$20,データシート1!$A$1:$BS$1,0),0)</f>
        <v>0</v>
      </c>
      <c r="DC38" s="1081">
        <f>VLOOKUP($AX38&amp;"_"&amp;$CW$14,データシート1!$A:$BS,MATCH($CW$12&amp;"_"&amp;DC$20,データシート1!$A$1:$BS$1,0),0)</f>
        <v>0</v>
      </c>
      <c r="DD38" s="1080">
        <f t="shared" si="11"/>
        <v>139.679</v>
      </c>
      <c r="DE38" s="18"/>
      <c r="DF38" s="138">
        <f>VLOOKUP($AX38&amp;"_"&amp;$DF$14,データシート1!$A:$BS,MATCH($DF$12&amp;"_"&amp;DF$20,データシート1!$A$1:$BS$1,0),0)</f>
        <v>13</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14</v>
      </c>
      <c r="DM38" s="18"/>
      <c r="DN38" s="139">
        <f t="shared" si="26"/>
        <v>0.96</v>
      </c>
      <c r="DO38" s="140">
        <f t="shared" si="27"/>
        <v>0</v>
      </c>
      <c r="DP38" s="140">
        <f t="shared" si="29"/>
        <v>0</v>
      </c>
      <c r="DQ38" s="140">
        <f t="shared" si="30"/>
        <v>0.04</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47215</v>
      </c>
      <c r="AY39" s="20" t="str">
        <f>IF(IFERROR(比較地域マスタ!$Z24,"")=0,"",IFERROR(比較地域マスタ!$Z24,""))</f>
        <v>南城市</v>
      </c>
      <c r="BB39" s="122" t="str">
        <f t="shared" si="0"/>
        <v>47215</v>
      </c>
      <c r="BC39" s="123" t="str">
        <f t="shared" si="0"/>
        <v>南城市</v>
      </c>
      <c r="BD39" s="40">
        <f t="shared" si="14"/>
        <v>250.49831088318547</v>
      </c>
      <c r="BE39" s="40">
        <f t="shared" si="15"/>
        <v>51.707274011931759</v>
      </c>
      <c r="BF39" s="40">
        <f>VLOOKUP($AX39&amp;"_"&amp;$BC$14,データシート1!$A:$BS,MATCH($BC$12&amp;"_"&amp;BF$20,データシート1!$A$1:$BS$1,0),0)</f>
        <v>38.69067316055952</v>
      </c>
      <c r="BG39" s="40">
        <f>VLOOKUP($AX39&amp;"_"&amp;$BC$14,データシート1!$A:$BS,MATCH($BC$12&amp;"_"&amp;BG$20,データシート1!$A$1:$BS$1,0),0)</f>
        <v>2.8953203412654718</v>
      </c>
      <c r="BH39" s="40">
        <f>VLOOKUP($AX39&amp;"_"&amp;$BC$14,データシート1!$A:$BS,MATCH($BC$12&amp;"_"&amp;BH$20,データシート1!$A$1:$BS$1,0),0)</f>
        <v>10.121280510106764</v>
      </c>
      <c r="BI39" s="40">
        <f>VLOOKUP($AX39&amp;"_"&amp;$BC$14,データシート1!$A:$BS,MATCH($BC$12&amp;"_"&amp;BI$20,データシート1!$A$1:$BS$1,0),0)</f>
        <v>51.714900725812775</v>
      </c>
      <c r="BJ39" s="40">
        <f>VLOOKUP($AX39&amp;"_"&amp;$BC$14,データシート1!$A:$BS,MATCH($BC$12&amp;"_"&amp;BJ$20,データシート1!$A$1:$BS$1,0),0)</f>
        <v>58.527513822650697</v>
      </c>
      <c r="BK39" s="40">
        <f t="shared" si="1"/>
        <v>82.868607729196654</v>
      </c>
      <c r="BL39" s="40">
        <f t="shared" si="2"/>
        <v>77.362095855922419</v>
      </c>
      <c r="BM39" s="40">
        <f>VLOOKUP($AX39&amp;"_"&amp;$BC$14,データシート1!$A:$BS,MATCH($BC$12&amp;"_"&amp;BM$20,データシート1!$A$1:$BS$1,0),0)</f>
        <v>39.818092205050853</v>
      </c>
      <c r="BN39" s="40">
        <f>VLOOKUP($AX39&amp;"_"&amp;$BC$14,データシート1!$A:$BS,MATCH($BC$12&amp;"_"&amp;BN$20,データシート1!$A$1:$BS$1,0),0)</f>
        <v>37.544003650871566</v>
      </c>
      <c r="BO39" s="40">
        <f>VLOOKUP($AX39&amp;"_"&amp;$BC$14,データシート1!$A:$BS,MATCH($BC$12&amp;"_"&amp;BO$20,データシート1!$A$1:$BS$1,0),0)</f>
        <v>2.6488614963489452</v>
      </c>
      <c r="BP39" s="40">
        <f>VLOOKUP($AX39&amp;"_"&amp;$BC$14,データシート1!$A:$BS,MATCH($BC$12&amp;"_"&amp;BP$20,データシート1!$A$1:$BS$1,0),0)</f>
        <v>2.8576503769252914</v>
      </c>
      <c r="BQ39" s="40">
        <f>VLOOKUP($AX39&amp;"_"&amp;$BC$14,データシート1!$A:$BS,MATCH($BC$12&amp;"_"&amp;BQ$20,データシート1!$A$1:$BS$1,0),0)</f>
        <v>5.6800145935935582</v>
      </c>
      <c r="BR39" s="41">
        <f t="shared" si="3"/>
        <v>250.49831088318547</v>
      </c>
      <c r="BT39" s="134" t="str">
        <f t="shared" si="4"/>
        <v>南城市</v>
      </c>
      <c r="BU39" s="38">
        <f t="shared" si="25"/>
        <v>250.49831088318547</v>
      </c>
      <c r="BV39" s="69">
        <f t="shared" si="16"/>
        <v>0.20641765539107504</v>
      </c>
      <c r="BW39" s="69">
        <f t="shared" si="5"/>
        <v>0.15445482655810039</v>
      </c>
      <c r="BX39" s="69">
        <f t="shared" si="5"/>
        <v>1.1558242972008073E-2</v>
      </c>
      <c r="BY39" s="69">
        <f t="shared" si="5"/>
        <v>4.0404585860966576E-2</v>
      </c>
      <c r="BZ39" s="69">
        <f t="shared" si="5"/>
        <v>0.20644810155996984</v>
      </c>
      <c r="CA39" s="69">
        <f t="shared" si="5"/>
        <v>0.23364434521055014</v>
      </c>
      <c r="CB39" s="69">
        <f t="shared" si="5"/>
        <v>0.33081503598577422</v>
      </c>
      <c r="CC39" s="69">
        <f t="shared" si="5"/>
        <v>0.30883280443355399</v>
      </c>
      <c r="CD39" s="69">
        <f t="shared" si="5"/>
        <v>0.15895553173457991</v>
      </c>
      <c r="CE39" s="69">
        <f t="shared" si="5"/>
        <v>0.14987727269897405</v>
      </c>
      <c r="CF39" s="69">
        <f t="shared" si="5"/>
        <v>1.0574368693384864E-2</v>
      </c>
      <c r="CG39" s="69">
        <f t="shared" si="5"/>
        <v>1.1407862858835386E-2</v>
      </c>
      <c r="CH39" s="69">
        <f t="shared" si="5"/>
        <v>2.2674861852630662E-2</v>
      </c>
      <c r="CI39" s="135">
        <f t="shared" si="6"/>
        <v>1</v>
      </c>
      <c r="CK39" s="136" t="str">
        <f t="shared" si="7"/>
        <v>南城市</v>
      </c>
      <c r="CL39" s="137">
        <f t="shared" si="17"/>
        <v>51.707274011931759</v>
      </c>
      <c r="CM39" s="75">
        <f t="shared" si="18"/>
        <v>0</v>
      </c>
      <c r="CN39" s="76">
        <f t="shared" si="19"/>
        <v>38.69067316055952</v>
      </c>
      <c r="CO39" s="75">
        <f t="shared" si="20"/>
        <v>0</v>
      </c>
      <c r="CP39" s="76">
        <f t="shared" si="8"/>
        <v>2.8953203412654718</v>
      </c>
      <c r="CQ39" s="75">
        <f t="shared" si="21"/>
        <v>0</v>
      </c>
      <c r="CR39" s="76">
        <f t="shared" si="9"/>
        <v>10.121280510106764</v>
      </c>
      <c r="CS39" s="75">
        <f t="shared" si="22"/>
        <v>0</v>
      </c>
      <c r="CT39" s="76">
        <f t="shared" si="10"/>
        <v>51.714900725812775</v>
      </c>
      <c r="CU39" s="77">
        <f t="shared" si="23"/>
        <v>0.12385211825037949</v>
      </c>
      <c r="CV39" s="18"/>
      <c r="CW39" s="1078">
        <f t="shared" si="24"/>
        <v>0</v>
      </c>
      <c r="CX39" s="1081">
        <f>VLOOKUP($AX39&amp;"_"&amp;$CW$14,データシート1!$A:$BS,MATCH($CW$12&amp;"_"&amp;CX$20,データシート1!$A$1:$BS$1,0),0)</f>
        <v>0</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6.4050000000000002</v>
      </c>
      <c r="DB39" s="1081">
        <f>VLOOKUP($AX39&amp;"_"&amp;$CW$14,データシート1!$A:$BS,MATCH($CW$12&amp;"_"&amp;DB$20,データシート1!$A$1:$BS$1,0),0)</f>
        <v>0</v>
      </c>
      <c r="DC39" s="1081">
        <f>VLOOKUP($AX39&amp;"_"&amp;$CW$14,データシート1!$A:$BS,MATCH($CW$12&amp;"_"&amp;DC$20,データシート1!$A$1:$BS$1,0),0)</f>
        <v>0</v>
      </c>
      <c r="DD39" s="1080">
        <f t="shared" si="11"/>
        <v>6.4050000000000002</v>
      </c>
      <c r="DE39" s="18"/>
      <c r="DF39" s="138">
        <f>VLOOKUP($AX39&amp;"_"&amp;$DF$14,データシート1!$A:$BS,MATCH($DF$12&amp;"_"&amp;DF$20,データシート1!$A$1:$BS$1,0),0)</f>
        <v>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1</v>
      </c>
      <c r="DJ39" s="74">
        <f>VLOOKUP($AX39&amp;"_"&amp;$DF$14,データシート1!$A:$BS,MATCH($DF$12&amp;"_"&amp;DJ$20,データシート1!$A$1:$BS$1,0),0)</f>
        <v>0</v>
      </c>
      <c r="DK39" s="74">
        <f>VLOOKUP($AX39&amp;"_"&amp;$DF$14,データシート1!$A:$BS,MATCH($DF$12&amp;"_"&amp;DK$20,データシート1!$A$1:$BS$1,0),0)</f>
        <v>0</v>
      </c>
      <c r="DL39" s="78">
        <f t="shared" si="12"/>
        <v>1</v>
      </c>
      <c r="DM39" s="18"/>
      <c r="DN39" s="139">
        <f t="shared" si="26"/>
        <v>0</v>
      </c>
      <c r="DO39" s="140">
        <f t="shared" si="27"/>
        <v>0</v>
      </c>
      <c r="DP39" s="140">
        <f t="shared" si="29"/>
        <v>0</v>
      </c>
      <c r="DQ39" s="140">
        <f t="shared" si="30"/>
        <v>1</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37206</v>
      </c>
      <c r="AY40" s="20" t="str">
        <f>IF(IFERROR(比較地域マスタ!$Z25,"")=0,"",IFERROR(比較地域マスタ!$Z25,""))</f>
        <v>さぬき市</v>
      </c>
      <c r="BB40" s="122" t="str">
        <f t="shared" si="0"/>
        <v>37206</v>
      </c>
      <c r="BC40" s="123" t="str">
        <f t="shared" si="0"/>
        <v>さぬき市</v>
      </c>
      <c r="BD40" s="40">
        <f t="shared" si="14"/>
        <v>420.98307015057583</v>
      </c>
      <c r="BE40" s="40">
        <f t="shared" si="15"/>
        <v>202.95536020303868</v>
      </c>
      <c r="BF40" s="40">
        <f>VLOOKUP($AX40&amp;"_"&amp;$BC$14,データシート1!$A:$BS,MATCH($BC$12&amp;"_"&amp;BF$20,データシート1!$A$1:$BS$1,0),0)</f>
        <v>175.167856123143</v>
      </c>
      <c r="BG40" s="40">
        <f>VLOOKUP($AX40&amp;"_"&amp;$BC$14,データシート1!$A:$BS,MATCH($BC$12&amp;"_"&amp;BG$20,データシート1!$A$1:$BS$1,0),0)</f>
        <v>2.3252254010848343</v>
      </c>
      <c r="BH40" s="40">
        <f>VLOOKUP($AX40&amp;"_"&amp;$BC$14,データシート1!$A:$BS,MATCH($BC$12&amp;"_"&amp;BH$20,データシート1!$A$1:$BS$1,0),0)</f>
        <v>25.462278678810861</v>
      </c>
      <c r="BI40" s="40">
        <f>VLOOKUP($AX40&amp;"_"&amp;$BC$14,データシート1!$A:$BS,MATCH($BC$12&amp;"_"&amp;BI$20,データシート1!$A$1:$BS$1,0),0)</f>
        <v>50.965258008320959</v>
      </c>
      <c r="BJ40" s="40">
        <f>VLOOKUP($AX40&amp;"_"&amp;$BC$14,データシート1!$A:$BS,MATCH($BC$12&amp;"_"&amp;BJ$20,データシート1!$A$1:$BS$1,0),0)</f>
        <v>73.948152644436959</v>
      </c>
      <c r="BK40" s="40">
        <f t="shared" si="1"/>
        <v>86.171083685166266</v>
      </c>
      <c r="BL40" s="40">
        <f t="shared" si="2"/>
        <v>83.090214877275486</v>
      </c>
      <c r="BM40" s="40">
        <f>VLOOKUP($AX40&amp;"_"&amp;$BC$14,データシート1!$A:$BS,MATCH($BC$12&amp;"_"&amp;BM$20,データシート1!$A$1:$BS$1,0),0)</f>
        <v>43.555980100165279</v>
      </c>
      <c r="BN40" s="40">
        <f>VLOOKUP($AX40&amp;"_"&amp;$BC$14,データシート1!$A:$BS,MATCH($BC$12&amp;"_"&amp;BN$20,データシート1!$A$1:$BS$1,0),0)</f>
        <v>39.534234777110214</v>
      </c>
      <c r="BO40" s="40">
        <f>VLOOKUP($AX40&amp;"_"&amp;$BC$14,データシート1!$A:$BS,MATCH($BC$12&amp;"_"&amp;BO$20,データシート1!$A$1:$BS$1,0),0)</f>
        <v>2.7895476224794895</v>
      </c>
      <c r="BP40" s="40">
        <f>VLOOKUP($AX40&amp;"_"&amp;$BC$14,データシート1!$A:$BS,MATCH($BC$12&amp;"_"&amp;BP$20,データシート1!$A$1:$BS$1,0),0)</f>
        <v>0.29132118541129098</v>
      </c>
      <c r="BQ40" s="40">
        <f>VLOOKUP($AX40&amp;"_"&amp;$BC$14,データシート1!$A:$BS,MATCH($BC$12&amp;"_"&amp;BQ$20,データシート1!$A$1:$BS$1,0),0)</f>
        <v>6.943215609612996</v>
      </c>
      <c r="BR40" s="41">
        <f t="shared" si="3"/>
        <v>420.98307015057583</v>
      </c>
      <c r="BT40" s="134" t="str">
        <f t="shared" si="4"/>
        <v>さぬき市</v>
      </c>
      <c r="BU40" s="38">
        <f t="shared" si="25"/>
        <v>420.98307015057583</v>
      </c>
      <c r="BV40" s="69">
        <f t="shared" si="16"/>
        <v>0.48209862722138985</v>
      </c>
      <c r="BW40" s="69">
        <f t="shared" si="5"/>
        <v>0.4160924002489923</v>
      </c>
      <c r="BX40" s="69">
        <f t="shared" si="5"/>
        <v>5.5233228268613162E-3</v>
      </c>
      <c r="BY40" s="69">
        <f t="shared" si="5"/>
        <v>6.0482904145536302E-2</v>
      </c>
      <c r="BZ40" s="69">
        <f t="shared" si="5"/>
        <v>0.12106248830883359</v>
      </c>
      <c r="CA40" s="69">
        <f t="shared" si="5"/>
        <v>0.17565588235647442</v>
      </c>
      <c r="CB40" s="69">
        <f t="shared" si="5"/>
        <v>0.2046901402812823</v>
      </c>
      <c r="CC40" s="69">
        <f t="shared" si="5"/>
        <v>0.19737186782251376</v>
      </c>
      <c r="CD40" s="69">
        <f t="shared" si="5"/>
        <v>0.103462545618726</v>
      </c>
      <c r="CE40" s="69">
        <f t="shared" si="5"/>
        <v>9.3909322203787768E-2</v>
      </c>
      <c r="CF40" s="69">
        <f t="shared" si="5"/>
        <v>6.6262703188556572E-3</v>
      </c>
      <c r="CG40" s="69">
        <f t="shared" si="5"/>
        <v>6.9200213991287625E-4</v>
      </c>
      <c r="CH40" s="69">
        <f t="shared" si="5"/>
        <v>1.6492861832019919E-2</v>
      </c>
      <c r="CI40" s="135">
        <f t="shared" si="6"/>
        <v>1</v>
      </c>
      <c r="CK40" s="136" t="str">
        <f t="shared" si="7"/>
        <v>さぬき市</v>
      </c>
      <c r="CL40" s="137">
        <f t="shared" si="17"/>
        <v>202.95536020303868</v>
      </c>
      <c r="CM40" s="75">
        <f t="shared" si="18"/>
        <v>0.13638959804908646</v>
      </c>
      <c r="CN40" s="76">
        <f t="shared" si="19"/>
        <v>175.167856123143</v>
      </c>
      <c r="CO40" s="75">
        <f t="shared" si="20"/>
        <v>0.15802556823290831</v>
      </c>
      <c r="CP40" s="76">
        <f t="shared" si="8"/>
        <v>2.3252254010848343</v>
      </c>
      <c r="CQ40" s="75">
        <f t="shared" si="21"/>
        <v>0</v>
      </c>
      <c r="CR40" s="76">
        <f t="shared" si="9"/>
        <v>25.462278678810861</v>
      </c>
      <c r="CS40" s="75">
        <f t="shared" si="22"/>
        <v>0</v>
      </c>
      <c r="CT40" s="76">
        <f t="shared" si="10"/>
        <v>50.965258008320959</v>
      </c>
      <c r="CU40" s="77">
        <f t="shared" si="23"/>
        <v>0.40019418711997889</v>
      </c>
      <c r="CV40" s="18"/>
      <c r="CW40" s="1078">
        <f t="shared" si="24"/>
        <v>27.681000000000001</v>
      </c>
      <c r="CX40" s="1081">
        <f>VLOOKUP($AX40&amp;"_"&amp;$CW$14,データシート1!$A:$BS,MATCH($CW$12&amp;"_"&amp;CX$20,データシート1!$A$1:$BS$1,0),0)</f>
        <v>27.681000000000001</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20.396000000000001</v>
      </c>
      <c r="DB40" s="1081">
        <f>VLOOKUP($AX40&amp;"_"&amp;$CW$14,データシート1!$A:$BS,MATCH($CW$12&amp;"_"&amp;DB$20,データシート1!$A$1:$BS$1,0),0)</f>
        <v>0</v>
      </c>
      <c r="DC40" s="1081">
        <f>VLOOKUP($AX40&amp;"_"&amp;$CW$14,データシート1!$A:$BS,MATCH($CW$12&amp;"_"&amp;DC$20,データシート1!$A$1:$BS$1,0),0)</f>
        <v>0</v>
      </c>
      <c r="DD40" s="1080">
        <f t="shared" si="11"/>
        <v>48.076999999999998</v>
      </c>
      <c r="DE40" s="18"/>
      <c r="DF40" s="138">
        <f>VLOOKUP($AX40&amp;"_"&amp;$DF$14,データシート1!$A:$BS,MATCH($DF$12&amp;"_"&amp;DF$20,データシート1!$A$1:$BS$1,0),0)</f>
        <v>6</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2</v>
      </c>
      <c r="DJ40" s="74">
        <f>VLOOKUP($AX40&amp;"_"&amp;$DF$14,データシート1!$A:$BS,MATCH($DF$12&amp;"_"&amp;DJ$20,データシート1!$A$1:$BS$1,0),0)</f>
        <v>0</v>
      </c>
      <c r="DK40" s="74">
        <f>VLOOKUP($AX40&amp;"_"&amp;$DF$14,データシート1!$A:$BS,MATCH($DF$12&amp;"_"&amp;DK$20,データシート1!$A$1:$BS$1,0),0)</f>
        <v>0</v>
      </c>
      <c r="DL40" s="78">
        <f t="shared" si="12"/>
        <v>8</v>
      </c>
      <c r="DM40" s="18"/>
      <c r="DN40" s="139">
        <f t="shared" si="26"/>
        <v>0.57999999999999996</v>
      </c>
      <c r="DO40" s="140">
        <f t="shared" si="27"/>
        <v>0</v>
      </c>
      <c r="DP40" s="140">
        <f t="shared" si="29"/>
        <v>0</v>
      </c>
      <c r="DQ40" s="140">
        <f t="shared" si="30"/>
        <v>0.42</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40206</v>
      </c>
      <c r="AY41" s="20" t="str">
        <f>IF(IFERROR(比較地域マスタ!$Z26,"")=0,"",IFERROR(比較地域マスタ!$Z26,""))</f>
        <v>田川市</v>
      </c>
      <c r="BB41" s="122" t="str">
        <f t="shared" si="0"/>
        <v>40206</v>
      </c>
      <c r="BC41" s="123" t="str">
        <f t="shared" si="0"/>
        <v>田川市</v>
      </c>
      <c r="BD41" s="40">
        <f t="shared" si="14"/>
        <v>339.53503311262159</v>
      </c>
      <c r="BE41" s="40">
        <f t="shared" si="15"/>
        <v>118.35491702588452</v>
      </c>
      <c r="BF41" s="40">
        <f>VLOOKUP($AX41&amp;"_"&amp;$BC$14,データシート1!$A:$BS,MATCH($BC$12&amp;"_"&amp;BF$20,データシート1!$A$1:$BS$1,0),0)</f>
        <v>112.9026777008673</v>
      </c>
      <c r="BG41" s="40">
        <f>VLOOKUP($AX41&amp;"_"&amp;$BC$14,データシート1!$A:$BS,MATCH($BC$12&amp;"_"&amp;BG$20,データシート1!$A$1:$BS$1,0),0)</f>
        <v>2.5888188705753006</v>
      </c>
      <c r="BH41" s="40">
        <f>VLOOKUP($AX41&amp;"_"&amp;$BC$14,データシート1!$A:$BS,MATCH($BC$12&amp;"_"&amp;BH$20,データシート1!$A$1:$BS$1,0),0)</f>
        <v>2.8634204544419224</v>
      </c>
      <c r="BI41" s="40">
        <f>VLOOKUP($AX41&amp;"_"&amp;$BC$14,データシート1!$A:$BS,MATCH($BC$12&amp;"_"&amp;BI$20,データシート1!$A$1:$BS$1,0),0)</f>
        <v>76.680950250702494</v>
      </c>
      <c r="BJ41" s="40">
        <f>VLOOKUP($AX41&amp;"_"&amp;$BC$14,データシート1!$A:$BS,MATCH($BC$12&amp;"_"&amp;BJ$20,データシート1!$A$1:$BS$1,0),0)</f>
        <v>45.71604362839863</v>
      </c>
      <c r="BK41" s="40">
        <f t="shared" si="1"/>
        <v>89.814834110090629</v>
      </c>
      <c r="BL41" s="40">
        <f t="shared" si="2"/>
        <v>87.056478005097759</v>
      </c>
      <c r="BM41" s="40">
        <f>VLOOKUP($AX41&amp;"_"&amp;$BC$14,データシート1!$A:$BS,MATCH($BC$12&amp;"_"&amp;BM$20,データシート1!$A$1:$BS$1,0),0)</f>
        <v>45.399034520931174</v>
      </c>
      <c r="BN41" s="40">
        <f>VLOOKUP($AX41&amp;"_"&amp;$BC$14,データシート1!$A:$BS,MATCH($BC$12&amp;"_"&amp;BN$20,データシート1!$A$1:$BS$1,0),0)</f>
        <v>41.657443484166585</v>
      </c>
      <c r="BO41" s="40">
        <f>VLOOKUP($AX41&amp;"_"&amp;$BC$14,データシート1!$A:$BS,MATCH($BC$12&amp;"_"&amp;BO$20,データシート1!$A$1:$BS$1,0),0)</f>
        <v>2.7583561049928766</v>
      </c>
      <c r="BP41" s="40">
        <f>VLOOKUP($AX41&amp;"_"&amp;$BC$14,データシート1!$A:$BS,MATCH($BC$12&amp;"_"&amp;BP$20,データシート1!$A$1:$BS$1,0),0)</f>
        <v>0</v>
      </c>
      <c r="BQ41" s="40">
        <f>VLOOKUP($AX41&amp;"_"&amp;$BC$14,データシート1!$A:$BS,MATCH($BC$12&amp;"_"&amp;BQ$20,データシート1!$A$1:$BS$1,0),0)</f>
        <v>8.9682880975453134</v>
      </c>
      <c r="BR41" s="41">
        <f t="shared" si="3"/>
        <v>339.53503311262159</v>
      </c>
      <c r="BT41" s="134" t="str">
        <f t="shared" si="4"/>
        <v>田川市</v>
      </c>
      <c r="BU41" s="38">
        <f t="shared" si="25"/>
        <v>339.53503311262159</v>
      </c>
      <c r="BV41" s="69">
        <f t="shared" si="16"/>
        <v>0.34857939677354871</v>
      </c>
      <c r="BW41" s="69">
        <f t="shared" si="5"/>
        <v>0.33252143870355261</v>
      </c>
      <c r="BX41" s="69">
        <f t="shared" si="5"/>
        <v>7.6246001681853134E-3</v>
      </c>
      <c r="BY41" s="69">
        <f t="shared" si="5"/>
        <v>8.4333579018108108E-3</v>
      </c>
      <c r="BZ41" s="69">
        <f t="shared" si="5"/>
        <v>0.22584105548032776</v>
      </c>
      <c r="CA41" s="69">
        <f t="shared" si="5"/>
        <v>0.13464308295172273</v>
      </c>
      <c r="CB41" s="69">
        <f t="shared" si="5"/>
        <v>0.26452302516983461</v>
      </c>
      <c r="CC41" s="69">
        <f t="shared" si="5"/>
        <v>0.25639910322956772</v>
      </c>
      <c r="CD41" s="69">
        <f t="shared" si="5"/>
        <v>0.13370942640217218</v>
      </c>
      <c r="CE41" s="69">
        <f t="shared" si="5"/>
        <v>0.12268967682739554</v>
      </c>
      <c r="CF41" s="69">
        <f t="shared" si="5"/>
        <v>8.1239219402669052E-3</v>
      </c>
      <c r="CG41" s="69">
        <f t="shared" si="5"/>
        <v>0</v>
      </c>
      <c r="CH41" s="69">
        <f t="shared" si="5"/>
        <v>2.6413439624566194E-2</v>
      </c>
      <c r="CI41" s="135">
        <f t="shared" si="6"/>
        <v>1</v>
      </c>
      <c r="CK41" s="136" t="str">
        <f t="shared" si="7"/>
        <v>田川市</v>
      </c>
      <c r="CL41" s="137">
        <f t="shared" si="17"/>
        <v>118.35491702588452</v>
      </c>
      <c r="CM41" s="75">
        <f t="shared" si="18"/>
        <v>1</v>
      </c>
      <c r="CN41" s="76">
        <f t="shared" si="19"/>
        <v>112.9026777008673</v>
      </c>
      <c r="CO41" s="75">
        <f t="shared" si="20"/>
        <v>1</v>
      </c>
      <c r="CP41" s="76">
        <f t="shared" si="8"/>
        <v>2.5888188705753006</v>
      </c>
      <c r="CQ41" s="75">
        <f t="shared" si="21"/>
        <v>1</v>
      </c>
      <c r="CR41" s="76">
        <f t="shared" si="9"/>
        <v>2.8634204544419224</v>
      </c>
      <c r="CS41" s="75">
        <f t="shared" si="22"/>
        <v>0</v>
      </c>
      <c r="CT41" s="76">
        <f t="shared" si="10"/>
        <v>76.680950250702494</v>
      </c>
      <c r="CU41" s="77">
        <f t="shared" si="23"/>
        <v>6.9143639752318103E-2</v>
      </c>
      <c r="CV41" s="18"/>
      <c r="CW41" s="1078">
        <f t="shared" si="24"/>
        <v>1087.6860000000001</v>
      </c>
      <c r="CX41" s="1081">
        <f>VLOOKUP($AX41&amp;"_"&amp;$CW$14,データシート1!$A:$BS,MATCH($CW$12&amp;"_"&amp;CX$20,データシート1!$A$1:$BS$1,0),0)</f>
        <v>1080.7180000000001</v>
      </c>
      <c r="CY41" s="1081">
        <f>VLOOKUP($AX41&amp;"_"&amp;$CW$14,データシート1!$A:$BS,MATCH($CW$12&amp;"_"&amp;CY$20,データシート1!$A$1:$BS$1,0),0)</f>
        <v>6.968</v>
      </c>
      <c r="CZ41" s="1081">
        <f>VLOOKUP($AX41&amp;"_"&amp;$CW$14,データシート1!$A:$BS,MATCH($CW$12&amp;"_"&amp;CZ$20,データシート1!$A$1:$BS$1,0),0)</f>
        <v>0</v>
      </c>
      <c r="DA41" s="1081">
        <f>VLOOKUP($AX41&amp;"_"&amp;$CW$14,データシート1!$A:$BS,MATCH($CW$12&amp;"_"&amp;DA$20,データシート1!$A$1:$BS$1,0),0)</f>
        <v>5.3019999999999996</v>
      </c>
      <c r="DB41" s="1081">
        <f>VLOOKUP($AX41&amp;"_"&amp;$CW$14,データシート1!$A:$BS,MATCH($CW$12&amp;"_"&amp;DB$20,データシート1!$A$1:$BS$1,0),0)</f>
        <v>0</v>
      </c>
      <c r="DC41" s="1081">
        <f>VLOOKUP($AX41&amp;"_"&amp;$CW$14,データシート1!$A:$BS,MATCH($CW$12&amp;"_"&amp;DC$20,データシート1!$A$1:$BS$1,0),0)</f>
        <v>0</v>
      </c>
      <c r="DD41" s="1080">
        <f t="shared" si="11"/>
        <v>1092.9880000000001</v>
      </c>
      <c r="DE41" s="18"/>
      <c r="DF41" s="138">
        <f>VLOOKUP($AX41&amp;"_"&amp;$DF$14,データシート1!$A:$BS,MATCH($DF$12&amp;"_"&amp;DF$20,データシート1!$A$1:$BS$1,0),0)</f>
        <v>7</v>
      </c>
      <c r="DG41" s="74">
        <f>VLOOKUP($AX41&amp;"_"&amp;$DF$14,データシート1!$A:$BS,MATCH($DF$12&amp;"_"&amp;DG$20,データシート1!$A$1:$BS$1,0),0)</f>
        <v>1</v>
      </c>
      <c r="DH41" s="74">
        <f>VLOOKUP($AX41&amp;"_"&amp;$DF$14,データシート1!$A:$BS,MATCH($DF$12&amp;"_"&amp;DH$20,データシート1!$A$1:$BS$1,0),0)</f>
        <v>0</v>
      </c>
      <c r="DI41" s="74">
        <f>VLOOKUP($AX41&amp;"_"&amp;$DF$14,データシート1!$A:$BS,MATCH($DF$12&amp;"_"&amp;DI$20,データシート1!$A$1:$BS$1,0),0)</f>
        <v>2</v>
      </c>
      <c r="DJ41" s="74">
        <f>VLOOKUP($AX41&amp;"_"&amp;$DF$14,データシート1!$A:$BS,MATCH($DF$12&amp;"_"&amp;DJ$20,データシート1!$A$1:$BS$1,0),0)</f>
        <v>0</v>
      </c>
      <c r="DK41" s="74">
        <f>VLOOKUP($AX41&amp;"_"&amp;$DF$14,データシート1!$A:$BS,MATCH($DF$12&amp;"_"&amp;DK$20,データシート1!$A$1:$BS$1,0),0)</f>
        <v>0</v>
      </c>
      <c r="DL41" s="78">
        <f t="shared" si="12"/>
        <v>10</v>
      </c>
      <c r="DM41" s="18"/>
      <c r="DN41" s="139">
        <f t="shared" si="26"/>
        <v>0.99</v>
      </c>
      <c r="DO41" s="140">
        <f t="shared" si="27"/>
        <v>0.01</v>
      </c>
      <c r="DP41" s="140">
        <f t="shared" si="29"/>
        <v>0</v>
      </c>
      <c r="DQ41" s="140">
        <f t="shared" si="30"/>
        <v>0</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33205</v>
      </c>
      <c r="AY42" s="20" t="str">
        <f>IF(IFERROR(比較地域マスタ!$Z27,"")=0,"",IFERROR(比較地域マスタ!$Z27,""))</f>
        <v>笠岡市</v>
      </c>
      <c r="BB42" s="122" t="str">
        <f t="shared" si="0"/>
        <v>33205</v>
      </c>
      <c r="BC42" s="123" t="str">
        <f t="shared" si="0"/>
        <v>笠岡市</v>
      </c>
      <c r="BD42" s="40">
        <f t="shared" si="14"/>
        <v>833.78171953605829</v>
      </c>
      <c r="BE42" s="40">
        <f t="shared" si="15"/>
        <v>615.66786790486753</v>
      </c>
      <c r="BF42" s="40">
        <f>VLOOKUP($AX42&amp;"_"&amp;$BC$14,データシート1!$A:$BS,MATCH($BC$12&amp;"_"&amp;BF$20,データシート1!$A$1:$BS$1,0),0)</f>
        <v>588.55972948993474</v>
      </c>
      <c r="BG42" s="40">
        <f>VLOOKUP($AX42&amp;"_"&amp;$BC$14,データシート1!$A:$BS,MATCH($BC$12&amp;"_"&amp;BG$20,データシート1!$A$1:$BS$1,0),0)</f>
        <v>2.4879142488519972</v>
      </c>
      <c r="BH42" s="40">
        <f>VLOOKUP($AX42&amp;"_"&amp;$BC$14,データシート1!$A:$BS,MATCH($BC$12&amp;"_"&amp;BH$20,データシート1!$A$1:$BS$1,0),0)</f>
        <v>24.620224166080792</v>
      </c>
      <c r="BI42" s="40">
        <f>VLOOKUP($AX42&amp;"_"&amp;$BC$14,データシート1!$A:$BS,MATCH($BC$12&amp;"_"&amp;BI$20,データシート1!$A$1:$BS$1,0),0)</f>
        <v>51.214430384986912</v>
      </c>
      <c r="BJ42" s="40">
        <f>VLOOKUP($AX42&amp;"_"&amp;$BC$14,データシート1!$A:$BS,MATCH($BC$12&amp;"_"&amp;BJ$20,データシート1!$A$1:$BS$1,0),0)</f>
        <v>68.483309116739093</v>
      </c>
      <c r="BK42" s="40">
        <f t="shared" si="1"/>
        <v>92.436269054692104</v>
      </c>
      <c r="BL42" s="40">
        <f t="shared" si="2"/>
        <v>79.24586151226886</v>
      </c>
      <c r="BM42" s="40">
        <f>VLOOKUP($AX42&amp;"_"&amp;$BC$14,データシート1!$A:$BS,MATCH($BC$12&amp;"_"&amp;BM$20,データシート1!$A$1:$BS$1,0),0)</f>
        <v>42.149549050150306</v>
      </c>
      <c r="BN42" s="40">
        <f>VLOOKUP($AX42&amp;"_"&amp;$BC$14,データシート1!$A:$BS,MATCH($BC$12&amp;"_"&amp;BN$20,データシート1!$A$1:$BS$1,0),0)</f>
        <v>37.096312462118554</v>
      </c>
      <c r="BO42" s="40">
        <f>VLOOKUP($AX42&amp;"_"&amp;$BC$14,データシート1!$A:$BS,MATCH($BC$12&amp;"_"&amp;BO$20,データシート1!$A$1:$BS$1,0),0)</f>
        <v>2.7807031468216596</v>
      </c>
      <c r="BP42" s="40">
        <f>VLOOKUP($AX42&amp;"_"&amp;$BC$14,データシート1!$A:$BS,MATCH($BC$12&amp;"_"&amp;BP$20,データシート1!$A$1:$BS$1,0),0)</f>
        <v>10.409704395601587</v>
      </c>
      <c r="BQ42" s="40">
        <f>VLOOKUP($AX42&amp;"_"&amp;$BC$14,データシート1!$A:$BS,MATCH($BC$12&amp;"_"&amp;BQ$20,データシート1!$A$1:$BS$1,0),0)</f>
        <v>5.9798430747726323</v>
      </c>
      <c r="BR42" s="41">
        <f t="shared" si="3"/>
        <v>833.78171953605829</v>
      </c>
      <c r="BT42" s="134" t="str">
        <f t="shared" si="4"/>
        <v>笠岡市</v>
      </c>
      <c r="BU42" s="38">
        <f t="shared" si="25"/>
        <v>833.78171953605829</v>
      </c>
      <c r="BV42" s="69">
        <f t="shared" si="16"/>
        <v>0.73840413321539844</v>
      </c>
      <c r="BW42" s="69">
        <f t="shared" si="5"/>
        <v>0.70589186078273269</v>
      </c>
      <c r="BX42" s="69">
        <f t="shared" si="5"/>
        <v>2.9838915756468598E-3</v>
      </c>
      <c r="BY42" s="69">
        <f t="shared" si="5"/>
        <v>2.9528380857018838E-2</v>
      </c>
      <c r="BZ42" s="69">
        <f t="shared" si="5"/>
        <v>6.1424266309753339E-2</v>
      </c>
      <c r="CA42" s="69">
        <f t="shared" ref="CA42:CH68" si="32">BJ42/$BR42</f>
        <v>8.2135776681270131E-2</v>
      </c>
      <c r="CB42" s="69">
        <f t="shared" si="32"/>
        <v>0.11086387106942867</v>
      </c>
      <c r="CC42" s="69">
        <f t="shared" si="32"/>
        <v>9.504389416976386E-2</v>
      </c>
      <c r="CD42" s="69">
        <f t="shared" si="32"/>
        <v>5.0552258537886398E-2</v>
      </c>
      <c r="CE42" s="69">
        <f t="shared" si="32"/>
        <v>4.4491635631877469E-2</v>
      </c>
      <c r="CF42" s="69">
        <f t="shared" si="32"/>
        <v>3.3350493080718155E-3</v>
      </c>
      <c r="CG42" s="69">
        <f t="shared" si="32"/>
        <v>1.2484927591592995E-2</v>
      </c>
      <c r="CH42" s="69">
        <f t="shared" si="32"/>
        <v>7.1719527241494337E-3</v>
      </c>
      <c r="CI42" s="135">
        <f t="shared" si="6"/>
        <v>1</v>
      </c>
      <c r="CK42" s="136" t="str">
        <f t="shared" si="7"/>
        <v>笠岡市</v>
      </c>
      <c r="CL42" s="137">
        <f t="shared" si="17"/>
        <v>615.66786790486753</v>
      </c>
      <c r="CM42" s="75">
        <f t="shared" si="18"/>
        <v>0.36390562457389641</v>
      </c>
      <c r="CN42" s="76">
        <f t="shared" si="19"/>
        <v>588.55972948993474</v>
      </c>
      <c r="CO42" s="75">
        <f t="shared" si="20"/>
        <v>0.38066654712201387</v>
      </c>
      <c r="CP42" s="76">
        <f t="shared" si="8"/>
        <v>2.4879142488519972</v>
      </c>
      <c r="CQ42" s="75">
        <f t="shared" si="21"/>
        <v>0</v>
      </c>
      <c r="CR42" s="76">
        <f t="shared" si="9"/>
        <v>24.620224166080792</v>
      </c>
      <c r="CS42" s="75">
        <f t="shared" si="22"/>
        <v>0</v>
      </c>
      <c r="CT42" s="76">
        <f t="shared" si="10"/>
        <v>51.214430384986912</v>
      </c>
      <c r="CU42" s="77">
        <f t="shared" si="23"/>
        <v>0</v>
      </c>
      <c r="CV42" s="18"/>
      <c r="CW42" s="1078">
        <f t="shared" si="24"/>
        <v>224.04499999999999</v>
      </c>
      <c r="CX42" s="1081">
        <f>VLOOKUP($AX42&amp;"_"&amp;$CW$14,データシート1!$A:$BS,MATCH($CW$12&amp;"_"&amp;CX$20,データシート1!$A$1:$BS$1,0),0)</f>
        <v>224.04499999999999</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0</v>
      </c>
      <c r="DB42" s="1081">
        <f>VLOOKUP($AX42&amp;"_"&amp;$CW$14,データシート1!$A:$BS,MATCH($CW$12&amp;"_"&amp;DB$20,データシート1!$A$1:$BS$1,0),0)</f>
        <v>0</v>
      </c>
      <c r="DC42" s="1081">
        <f>VLOOKUP($AX42&amp;"_"&amp;$CW$14,データシート1!$A:$BS,MATCH($CW$12&amp;"_"&amp;DC$20,データシート1!$A$1:$BS$1,0),0)</f>
        <v>0</v>
      </c>
      <c r="DD42" s="1080">
        <f t="shared" si="11"/>
        <v>224.04499999999999</v>
      </c>
      <c r="DE42" s="18"/>
      <c r="DF42" s="138">
        <f>VLOOKUP($AX42&amp;"_"&amp;$DF$14,データシート1!$A:$BS,MATCH($DF$12&amp;"_"&amp;DF$20,データシート1!$A$1:$BS$1,0),0)</f>
        <v>14</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0</v>
      </c>
      <c r="DJ42" s="74">
        <f>VLOOKUP($AX42&amp;"_"&amp;$DF$14,データシート1!$A:$BS,MATCH($DF$12&amp;"_"&amp;DJ$20,データシート1!$A$1:$BS$1,0),0)</f>
        <v>0</v>
      </c>
      <c r="DK42" s="74">
        <f>VLOOKUP($AX42&amp;"_"&amp;$DF$14,データシート1!$A:$BS,MATCH($DF$12&amp;"_"&amp;DK$20,データシート1!$A$1:$BS$1,0),0)</f>
        <v>0</v>
      </c>
      <c r="DL42" s="78">
        <f t="shared" si="12"/>
        <v>14</v>
      </c>
      <c r="DM42" s="18"/>
      <c r="DN42" s="139">
        <f t="shared" si="26"/>
        <v>1</v>
      </c>
      <c r="DO42" s="140">
        <f t="shared" si="27"/>
        <v>0</v>
      </c>
      <c r="DP42" s="140">
        <f t="shared" si="29"/>
        <v>0</v>
      </c>
      <c r="DQ42" s="140">
        <f t="shared" si="30"/>
        <v>0</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28212</v>
      </c>
      <c r="AY43" s="20" t="str">
        <f>IF(IFERROR(比較地域マスタ!$Z28,"")=0,"",IFERROR(比較地域マスタ!$Z28,""))</f>
        <v>赤穂市</v>
      </c>
      <c r="AZ43" s="26"/>
      <c r="BB43" s="122" t="str">
        <f t="shared" si="0"/>
        <v>28212</v>
      </c>
      <c r="BC43" s="123" t="str">
        <f t="shared" si="0"/>
        <v>赤穂市</v>
      </c>
      <c r="BD43" s="40">
        <f t="shared" si="14"/>
        <v>724.40198255952612</v>
      </c>
      <c r="BE43" s="40">
        <f t="shared" si="15"/>
        <v>541.36029450645071</v>
      </c>
      <c r="BF43" s="40">
        <f>VLOOKUP($AX43&amp;"_"&amp;$BC$14,データシート1!$A:$BS,MATCH($BC$12&amp;"_"&amp;BF$20,データシート1!$A$1:$BS$1,0),0)</f>
        <v>529.93256192790898</v>
      </c>
      <c r="BG43" s="40">
        <f>VLOOKUP($AX43&amp;"_"&amp;$BC$14,データシート1!$A:$BS,MATCH($BC$12&amp;"_"&amp;BG$20,データシート1!$A$1:$BS$1,0),0)</f>
        <v>1.8553023381428446</v>
      </c>
      <c r="BH43" s="40">
        <f>VLOOKUP($AX43&amp;"_"&amp;$BC$14,データシート1!$A:$BS,MATCH($BC$12&amp;"_"&amp;BH$20,データシート1!$A$1:$BS$1,0),0)</f>
        <v>9.5724302403989832</v>
      </c>
      <c r="BI43" s="40">
        <f>VLOOKUP($AX43&amp;"_"&amp;$BC$14,データシート1!$A:$BS,MATCH($BC$12&amp;"_"&amp;BI$20,データシート1!$A$1:$BS$1,0),0)</f>
        <v>42.162961944251165</v>
      </c>
      <c r="BJ43" s="40">
        <f>VLOOKUP($AX43&amp;"_"&amp;$BC$14,データシート1!$A:$BS,MATCH($BC$12&amp;"_"&amp;BJ$20,データシート1!$A$1:$BS$1,0),0)</f>
        <v>40.191961318292613</v>
      </c>
      <c r="BK43" s="40">
        <f t="shared" si="1"/>
        <v>94.080397172331573</v>
      </c>
      <c r="BL43" s="40">
        <f t="shared" si="2"/>
        <v>62.248987567155297</v>
      </c>
      <c r="BM43" s="40">
        <f>VLOOKUP($AX43&amp;"_"&amp;$BC$14,データシート1!$A:$BS,MATCH($BC$12&amp;"_"&amp;BM$20,データシート1!$A$1:$BS$1,0),0)</f>
        <v>38.219938713392047</v>
      </c>
      <c r="BN43" s="40">
        <f>VLOOKUP($AX43&amp;"_"&amp;$BC$14,データシート1!$A:$BS,MATCH($BC$12&amp;"_"&amp;BN$20,データシート1!$A$1:$BS$1,0),0)</f>
        <v>24.029048853763253</v>
      </c>
      <c r="BO43" s="40">
        <f>VLOOKUP($AX43&amp;"_"&amp;$BC$14,データシート1!$A:$BS,MATCH($BC$12&amp;"_"&amp;BO$20,データシート1!$A$1:$BS$1,0),0)</f>
        <v>2.7531673459402835</v>
      </c>
      <c r="BP43" s="40">
        <f>VLOOKUP($AX43&amp;"_"&amp;$BC$14,データシート1!$A:$BS,MATCH($BC$12&amp;"_"&amp;BP$20,データシート1!$A$1:$BS$1,0),0)</f>
        <v>29.078242259235996</v>
      </c>
      <c r="BQ43" s="40">
        <f>VLOOKUP($AX43&amp;"_"&amp;$BC$14,データシート1!$A:$BS,MATCH($BC$12&amp;"_"&amp;BQ$20,データシート1!$A$1:$BS$1,0),0)</f>
        <v>6.6063676182000011</v>
      </c>
      <c r="BR43" s="41">
        <f t="shared" si="3"/>
        <v>724.40198255952612</v>
      </c>
      <c r="BT43" s="134" t="str">
        <f t="shared" si="4"/>
        <v>赤穂市</v>
      </c>
      <c r="BU43" s="38">
        <f t="shared" si="25"/>
        <v>724.40198255952612</v>
      </c>
      <c r="BV43" s="69">
        <f t="shared" si="16"/>
        <v>0.74732028285409291</v>
      </c>
      <c r="BW43" s="69">
        <f t="shared" si="16"/>
        <v>0.73154488072423651</v>
      </c>
      <c r="BX43" s="69">
        <f t="shared" si="16"/>
        <v>2.5611502767945412E-3</v>
      </c>
      <c r="BY43" s="69">
        <f t="shared" si="16"/>
        <v>1.321425185306197E-2</v>
      </c>
      <c r="BZ43" s="69">
        <f t="shared" si="16"/>
        <v>5.8203819094029767E-2</v>
      </c>
      <c r="CA43" s="69">
        <f t="shared" si="32"/>
        <v>5.5482953230308045E-2</v>
      </c>
      <c r="CB43" s="69">
        <f t="shared" si="32"/>
        <v>0.12987319118028604</v>
      </c>
      <c r="CC43" s="69">
        <f t="shared" si="32"/>
        <v>8.5931553289254184E-2</v>
      </c>
      <c r="CD43" s="69">
        <f t="shared" si="32"/>
        <v>5.2760676576767113E-2</v>
      </c>
      <c r="CE43" s="69">
        <f t="shared" si="32"/>
        <v>3.3170876712487078E-2</v>
      </c>
      <c r="CF43" s="69">
        <f t="shared" si="32"/>
        <v>3.800607138335721E-3</v>
      </c>
      <c r="CG43" s="69">
        <f t="shared" si="32"/>
        <v>4.014103075269615E-2</v>
      </c>
      <c r="CH43" s="69">
        <f t="shared" si="32"/>
        <v>9.119753641283191E-3</v>
      </c>
      <c r="CI43" s="135">
        <f t="shared" si="6"/>
        <v>1</v>
      </c>
      <c r="CJ43" s="26"/>
      <c r="CK43" s="136" t="str">
        <f t="shared" si="7"/>
        <v>赤穂市</v>
      </c>
      <c r="CL43" s="137">
        <f t="shared" si="17"/>
        <v>541.36029450645071</v>
      </c>
      <c r="CM43" s="75">
        <f t="shared" si="18"/>
        <v>1</v>
      </c>
      <c r="CN43" s="76">
        <f t="shared" si="19"/>
        <v>529.93256192790898</v>
      </c>
      <c r="CO43" s="75">
        <f t="shared" si="20"/>
        <v>1</v>
      </c>
      <c r="CP43" s="76">
        <f t="shared" si="8"/>
        <v>1.8553023381428446</v>
      </c>
      <c r="CQ43" s="75">
        <f t="shared" si="21"/>
        <v>0</v>
      </c>
      <c r="CR43" s="76">
        <f t="shared" si="9"/>
        <v>9.5724302403989832</v>
      </c>
      <c r="CS43" s="75">
        <f t="shared" si="22"/>
        <v>0.39248131411228826</v>
      </c>
      <c r="CT43" s="76">
        <f t="shared" si="10"/>
        <v>42.162961944251165</v>
      </c>
      <c r="CU43" s="77">
        <f t="shared" si="23"/>
        <v>0.10079936996882352</v>
      </c>
      <c r="CV43" s="18"/>
      <c r="CW43" s="1078">
        <f t="shared" si="24"/>
        <v>2714.7380000000003</v>
      </c>
      <c r="CX43" s="1081">
        <f>VLOOKUP($AX43&amp;"_"&amp;$CW$14,データシート1!$A:$BS,MATCH($CW$12&amp;"_"&amp;CX$20,データシート1!$A$1:$BS$1,0),0)</f>
        <v>2710.9810000000002</v>
      </c>
      <c r="CY43" s="1081">
        <f>VLOOKUP($AX43&amp;"_"&amp;$CW$14,データシート1!$A:$BS,MATCH($CW$12&amp;"_"&amp;CY$20,データシート1!$A$1:$BS$1,0),0)</f>
        <v>0</v>
      </c>
      <c r="CZ43" s="1081">
        <f>VLOOKUP($AX43&amp;"_"&amp;$CW$14,データシート1!$A:$BS,MATCH($CW$12&amp;"_"&amp;CZ$20,データシート1!$A$1:$BS$1,0),0)</f>
        <v>3.7570000000000001</v>
      </c>
      <c r="DA43" s="1081">
        <f>VLOOKUP($AX43&amp;"_"&amp;$CW$14,データシート1!$A:$BS,MATCH($CW$12&amp;"_"&amp;DA$20,データシート1!$A$1:$BS$1,0),0)</f>
        <v>4.25</v>
      </c>
      <c r="DB43" s="1081">
        <f>VLOOKUP($AX43&amp;"_"&amp;$CW$14,データシート1!$A:$BS,MATCH($CW$12&amp;"_"&amp;DB$20,データシート1!$A$1:$BS$1,0),0)</f>
        <v>0</v>
      </c>
      <c r="DC43" s="1081">
        <f>VLOOKUP($AX43&amp;"_"&amp;$CW$14,データシート1!$A:$BS,MATCH($CW$12&amp;"_"&amp;DC$20,データシート1!$A$1:$BS$1,0),0)</f>
        <v>0</v>
      </c>
      <c r="DD43" s="1080">
        <f t="shared" si="11"/>
        <v>2718.9880000000003</v>
      </c>
      <c r="DE43" s="18"/>
      <c r="DF43" s="138">
        <f>VLOOKUP($AX43&amp;"_"&amp;$DF$14,データシート1!$A:$BS,MATCH($DF$12&amp;"_"&amp;DF$20,データシート1!$A$1:$BS$1,0),0)</f>
        <v>18</v>
      </c>
      <c r="DG43" s="74">
        <f>VLOOKUP($AX43&amp;"_"&amp;$DF$14,データシート1!$A:$BS,MATCH($DF$12&amp;"_"&amp;DG$20,データシート1!$A$1:$BS$1,0),0)</f>
        <v>0</v>
      </c>
      <c r="DH43" s="74">
        <f>VLOOKUP($AX43&amp;"_"&amp;$DF$14,データシート1!$A:$BS,MATCH($DF$12&amp;"_"&amp;DH$20,データシート1!$A$1:$BS$1,0),0)</f>
        <v>1</v>
      </c>
      <c r="DI43" s="74">
        <f>VLOOKUP($AX43&amp;"_"&amp;$DF$14,データシート1!$A:$BS,MATCH($DF$12&amp;"_"&amp;DI$20,データシート1!$A$1:$BS$1,0),0)</f>
        <v>1</v>
      </c>
      <c r="DJ43" s="74">
        <f>VLOOKUP($AX43&amp;"_"&amp;$DF$14,データシート1!$A:$BS,MATCH($DF$12&amp;"_"&amp;DJ$20,データシート1!$A$1:$BS$1,0),0)</f>
        <v>0</v>
      </c>
      <c r="DK43" s="74">
        <f>VLOOKUP($AX43&amp;"_"&amp;$DF$14,データシート1!$A:$BS,MATCH($DF$12&amp;"_"&amp;DK$20,データシート1!$A$1:$BS$1,0),0)</f>
        <v>0</v>
      </c>
      <c r="DL43" s="78">
        <f t="shared" si="12"/>
        <v>20</v>
      </c>
      <c r="DM43" s="18"/>
      <c r="DN43" s="139">
        <f t="shared" si="26"/>
        <v>1</v>
      </c>
      <c r="DO43" s="140">
        <f t="shared" si="27"/>
        <v>0</v>
      </c>
      <c r="DP43" s="140">
        <f t="shared" si="29"/>
        <v>0</v>
      </c>
      <c r="DQ43" s="140">
        <f t="shared" si="30"/>
        <v>0</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10206</v>
      </c>
      <c r="AY44" s="20" t="str">
        <f>IF(IFERROR(比較地域マスタ!$Z29,"")=0,"",IFERROR(比較地域マスタ!$Z29,""))</f>
        <v>沼田市</v>
      </c>
      <c r="BB44" s="122" t="str">
        <f t="shared" si="0"/>
        <v>10206</v>
      </c>
      <c r="BC44" s="123" t="str">
        <f t="shared" si="0"/>
        <v>沼田市</v>
      </c>
      <c r="BD44" s="40">
        <f t="shared" si="14"/>
        <v>271.99319132163737</v>
      </c>
      <c r="BE44" s="40">
        <f t="shared" si="15"/>
        <v>50.325702007375526</v>
      </c>
      <c r="BF44" s="40">
        <f>VLOOKUP($AX44&amp;"_"&amp;$BC$14,データシート1!$A:$BS,MATCH($BC$12&amp;"_"&amp;BF$20,データシート1!$A$1:$BS$1,0),0)</f>
        <v>41.487800756382661</v>
      </c>
      <c r="BG44" s="40">
        <f>VLOOKUP($AX44&amp;"_"&amp;$BC$14,データシート1!$A:$BS,MATCH($BC$12&amp;"_"&amp;BG$20,データシート1!$A$1:$BS$1,0),0)</f>
        <v>4.0322453219155117</v>
      </c>
      <c r="BH44" s="40">
        <f>VLOOKUP($AX44&amp;"_"&amp;$BC$14,データシート1!$A:$BS,MATCH($BC$12&amp;"_"&amp;BH$20,データシート1!$A$1:$BS$1,0),0)</f>
        <v>4.8056559290773544</v>
      </c>
      <c r="BI44" s="40">
        <f>VLOOKUP($AX44&amp;"_"&amp;$BC$14,データシート1!$A:$BS,MATCH($BC$12&amp;"_"&amp;BI$20,データシート1!$A$1:$BS$1,0),0)</f>
        <v>54.909330472410424</v>
      </c>
      <c r="BJ44" s="40">
        <f>VLOOKUP($AX44&amp;"_"&amp;$BC$14,データシート1!$A:$BS,MATCH($BC$12&amp;"_"&amp;BJ$20,データシート1!$A$1:$BS$1,0),0)</f>
        <v>53.865764433282209</v>
      </c>
      <c r="BK44" s="40">
        <f t="shared" si="1"/>
        <v>105.70160288583882</v>
      </c>
      <c r="BL44" s="40">
        <f t="shared" si="2"/>
        <v>102.94961480331959</v>
      </c>
      <c r="BM44" s="40">
        <f>VLOOKUP($AX44&amp;"_"&amp;$BC$14,データシート1!$A:$BS,MATCH($BC$12&amp;"_"&amp;BM$20,データシート1!$A$1:$BS$1,0),0)</f>
        <v>47.449205156027631</v>
      </c>
      <c r="BN44" s="40">
        <f>VLOOKUP($AX44&amp;"_"&amp;$BC$14,データシート1!$A:$BS,MATCH($BC$12&amp;"_"&amp;BN$20,データシート1!$A$1:$BS$1,0),0)</f>
        <v>55.50040964729196</v>
      </c>
      <c r="BO44" s="40">
        <f>VLOOKUP($AX44&amp;"_"&amp;$BC$14,データシート1!$A:$BS,MATCH($BC$12&amp;"_"&amp;BO$20,データシート1!$A$1:$BS$1,0),0)</f>
        <v>2.7519880825192393</v>
      </c>
      <c r="BP44" s="40">
        <f>VLOOKUP($AX44&amp;"_"&amp;$BC$14,データシート1!$A:$BS,MATCH($BC$12&amp;"_"&amp;BP$20,データシート1!$A$1:$BS$1,0),0)</f>
        <v>0</v>
      </c>
      <c r="BQ44" s="40">
        <f>VLOOKUP($AX44&amp;"_"&amp;$BC$14,データシート1!$A:$BS,MATCH($BC$12&amp;"_"&amp;BQ$20,データシート1!$A$1:$BS$1,0),0)</f>
        <v>7.1907915227303612</v>
      </c>
      <c r="BR44" s="41">
        <f t="shared" si="3"/>
        <v>271.99319132163737</v>
      </c>
      <c r="BT44" s="134" t="str">
        <f t="shared" si="4"/>
        <v>沼田市</v>
      </c>
      <c r="BU44" s="38">
        <f t="shared" si="25"/>
        <v>271.99319132163737</v>
      </c>
      <c r="BV44" s="69">
        <f t="shared" si="16"/>
        <v>0.18502559480565961</v>
      </c>
      <c r="BW44" s="69">
        <f t="shared" si="16"/>
        <v>0.15253249743050556</v>
      </c>
      <c r="BX44" s="69">
        <f t="shared" si="16"/>
        <v>1.4824802423628691E-2</v>
      </c>
      <c r="BY44" s="69">
        <f t="shared" si="16"/>
        <v>1.7668294951525349E-2</v>
      </c>
      <c r="BZ44" s="69">
        <f t="shared" si="16"/>
        <v>0.20187759188236093</v>
      </c>
      <c r="CA44" s="69">
        <f t="shared" si="32"/>
        <v>0.19804085599181367</v>
      </c>
      <c r="CB44" s="69">
        <f t="shared" si="32"/>
        <v>0.38861856200232808</v>
      </c>
      <c r="CC44" s="69">
        <f t="shared" si="32"/>
        <v>0.37850070548854153</v>
      </c>
      <c r="CD44" s="69">
        <f t="shared" si="32"/>
        <v>0.1744499740065846</v>
      </c>
      <c r="CE44" s="69">
        <f t="shared" si="32"/>
        <v>0.2040507314819569</v>
      </c>
      <c r="CF44" s="69">
        <f t="shared" si="32"/>
        <v>1.0117856513786621E-2</v>
      </c>
      <c r="CG44" s="69">
        <f t="shared" si="32"/>
        <v>0</v>
      </c>
      <c r="CH44" s="69">
        <f t="shared" si="32"/>
        <v>2.6437395317837595E-2</v>
      </c>
      <c r="CI44" s="135">
        <f t="shared" si="6"/>
        <v>1</v>
      </c>
      <c r="CK44" s="136" t="str">
        <f t="shared" si="7"/>
        <v>沼田市</v>
      </c>
      <c r="CL44" s="137">
        <f t="shared" si="17"/>
        <v>50.325702007375526</v>
      </c>
      <c r="CM44" s="75">
        <f t="shared" si="18"/>
        <v>0.68831628011713197</v>
      </c>
      <c r="CN44" s="76">
        <f t="shared" si="19"/>
        <v>41.487800756382661</v>
      </c>
      <c r="CO44" s="75">
        <f t="shared" si="20"/>
        <v>0.83494423344845137</v>
      </c>
      <c r="CP44" s="76">
        <f t="shared" si="8"/>
        <v>4.0322453219155117</v>
      </c>
      <c r="CQ44" s="75">
        <f t="shared" si="21"/>
        <v>0</v>
      </c>
      <c r="CR44" s="76">
        <f t="shared" si="9"/>
        <v>4.8056559290773544</v>
      </c>
      <c r="CS44" s="75">
        <f t="shared" si="22"/>
        <v>0</v>
      </c>
      <c r="CT44" s="76">
        <f t="shared" si="10"/>
        <v>54.909330472410424</v>
      </c>
      <c r="CU44" s="77">
        <f t="shared" si="23"/>
        <v>0</v>
      </c>
      <c r="CV44" s="18"/>
      <c r="CW44" s="1078">
        <f t="shared" si="24"/>
        <v>34.64</v>
      </c>
      <c r="CX44" s="1081">
        <f>VLOOKUP($AX44&amp;"_"&amp;$CW$14,データシート1!$A:$BS,MATCH($CW$12&amp;"_"&amp;CX$20,データシート1!$A$1:$BS$1,0),0)</f>
        <v>34.64</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0</v>
      </c>
      <c r="DB44" s="1081">
        <f>VLOOKUP($AX44&amp;"_"&amp;$CW$14,データシート1!$A:$BS,MATCH($CW$12&amp;"_"&amp;DB$20,データシート1!$A$1:$BS$1,0),0)</f>
        <v>0</v>
      </c>
      <c r="DC44" s="1081">
        <f>VLOOKUP($AX44&amp;"_"&amp;$CW$14,データシート1!$A:$BS,MATCH($CW$12&amp;"_"&amp;DC$20,データシート1!$A$1:$BS$1,0),0)</f>
        <v>0</v>
      </c>
      <c r="DD44" s="1080">
        <f t="shared" si="11"/>
        <v>34.64</v>
      </c>
      <c r="DE44" s="18"/>
      <c r="DF44" s="138">
        <f>VLOOKUP($AX44&amp;"_"&amp;$DF$14,データシート1!$A:$BS,MATCH($DF$12&amp;"_"&amp;DF$20,データシート1!$A$1:$BS$1,0),0)</f>
        <v>4</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0</v>
      </c>
      <c r="DJ44" s="74">
        <f>VLOOKUP($AX44&amp;"_"&amp;$DF$14,データシート1!$A:$BS,MATCH($DF$12&amp;"_"&amp;DJ$20,データシート1!$A$1:$BS$1,0),0)</f>
        <v>0</v>
      </c>
      <c r="DK44" s="74">
        <f>VLOOKUP($AX44&amp;"_"&amp;$DF$14,データシート1!$A:$BS,MATCH($DF$12&amp;"_"&amp;DK$20,データシート1!$A$1:$BS$1,0),0)</f>
        <v>0</v>
      </c>
      <c r="DL44" s="78">
        <f t="shared" si="12"/>
        <v>4</v>
      </c>
      <c r="DM44" s="18"/>
      <c r="DN44" s="139">
        <f t="shared" si="26"/>
        <v>1</v>
      </c>
      <c r="DO44" s="140">
        <f t="shared" si="27"/>
        <v>0</v>
      </c>
      <c r="DP44" s="140">
        <f t="shared" si="29"/>
        <v>0</v>
      </c>
      <c r="DQ44" s="140">
        <f t="shared" si="30"/>
        <v>0</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01230</v>
      </c>
      <c r="AY45" s="20" t="str">
        <f>IF(IFERROR(比較地域マスタ!$Z30,"")=0,"",IFERROR(比較地域マスタ!$Z30,""))</f>
        <v>登別市</v>
      </c>
      <c r="BB45" s="122" t="str">
        <f t="shared" si="0"/>
        <v>01230</v>
      </c>
      <c r="BC45" s="123" t="str">
        <f t="shared" si="0"/>
        <v>登別市</v>
      </c>
      <c r="BD45" s="40">
        <f t="shared" si="14"/>
        <v>280.84068906895806</v>
      </c>
      <c r="BE45" s="40">
        <f t="shared" si="15"/>
        <v>42.881913765605432</v>
      </c>
      <c r="BF45" s="40">
        <f>VLOOKUP($AX45&amp;"_"&amp;$BC$14,データシート1!$A:$BS,MATCH($BC$12&amp;"_"&amp;BF$20,データシート1!$A$1:$BS$1,0),0)</f>
        <v>35.653012266504163</v>
      </c>
      <c r="BG45" s="40">
        <f>VLOOKUP($AX45&amp;"_"&amp;$BC$14,データシート1!$A:$BS,MATCH($BC$12&amp;"_"&amp;BG$20,データシート1!$A$1:$BS$1,0),0)</f>
        <v>4.2164571968142415</v>
      </c>
      <c r="BH45" s="40">
        <f>VLOOKUP($AX45&amp;"_"&amp;$BC$14,データシート1!$A:$BS,MATCH($BC$12&amp;"_"&amp;BH$20,データシート1!$A$1:$BS$1,0),0)</f>
        <v>3.0124443022870286</v>
      </c>
      <c r="BI45" s="40">
        <f>VLOOKUP($AX45&amp;"_"&amp;$BC$14,データシート1!$A:$BS,MATCH($BC$12&amp;"_"&amp;BI$20,データシート1!$A$1:$BS$1,0),0)</f>
        <v>54.614698251980535</v>
      </c>
      <c r="BJ45" s="40">
        <f>VLOOKUP($AX45&amp;"_"&amp;$BC$14,データシート1!$A:$BS,MATCH($BC$12&amp;"_"&amp;BJ$20,データシート1!$A$1:$BS$1,0),0)</f>
        <v>108.85517434055558</v>
      </c>
      <c r="BK45" s="40">
        <f t="shared" si="1"/>
        <v>65.553030369696515</v>
      </c>
      <c r="BL45" s="40">
        <f t="shared" si="2"/>
        <v>62.791608179808918</v>
      </c>
      <c r="BM45" s="40">
        <f>VLOOKUP($AX45&amp;"_"&amp;$BC$14,データシート1!$A:$BS,MATCH($BC$12&amp;"_"&amp;BM$20,データシート1!$A$1:$BS$1,0),0)</f>
        <v>39.298902235343832</v>
      </c>
      <c r="BN45" s="40">
        <f>VLOOKUP($AX45&amp;"_"&amp;$BC$14,データシート1!$A:$BS,MATCH($BC$12&amp;"_"&amp;BN$20,データシート1!$A$1:$BS$1,0),0)</f>
        <v>23.49270594446509</v>
      </c>
      <c r="BO45" s="40">
        <f>VLOOKUP($AX45&amp;"_"&amp;$BC$14,データシート1!$A:$BS,MATCH($BC$12&amp;"_"&amp;BO$20,データシート1!$A$1:$BS$1,0),0)</f>
        <v>2.7614221898875915</v>
      </c>
      <c r="BP45" s="40">
        <f>VLOOKUP($AX45&amp;"_"&amp;$BC$14,データシート1!$A:$BS,MATCH($BC$12&amp;"_"&amp;BP$20,データシート1!$A$1:$BS$1,0),0)</f>
        <v>0</v>
      </c>
      <c r="BQ45" s="40">
        <f>VLOOKUP($AX45&amp;"_"&amp;$BC$14,データシート1!$A:$BS,MATCH($BC$12&amp;"_"&amp;BQ$20,データシート1!$A$1:$BS$1,0),0)</f>
        <v>8.9358723411200014</v>
      </c>
      <c r="BR45" s="41">
        <f t="shared" si="3"/>
        <v>280.84068906895806</v>
      </c>
      <c r="BT45" s="134" t="str">
        <f t="shared" si="4"/>
        <v>登別市</v>
      </c>
      <c r="BU45" s="38">
        <f t="shared" si="25"/>
        <v>280.84068906895806</v>
      </c>
      <c r="BV45" s="69">
        <f t="shared" si="16"/>
        <v>0.15269124252531704</v>
      </c>
      <c r="BW45" s="69">
        <f t="shared" si="16"/>
        <v>0.12695102118108628</v>
      </c>
      <c r="BX45" s="69">
        <f t="shared" si="16"/>
        <v>1.5013697661804718E-2</v>
      </c>
      <c r="BY45" s="69">
        <f t="shared" si="16"/>
        <v>1.0726523682426048E-2</v>
      </c>
      <c r="BZ45" s="69">
        <f t="shared" si="16"/>
        <v>0.19446860934944635</v>
      </c>
      <c r="CA45" s="69">
        <f t="shared" si="32"/>
        <v>0.3876047117724708</v>
      </c>
      <c r="CB45" s="69">
        <f t="shared" si="32"/>
        <v>0.23341713975641373</v>
      </c>
      <c r="CC45" s="69">
        <f t="shared" si="32"/>
        <v>0.22358443994698707</v>
      </c>
      <c r="CD45" s="69">
        <f t="shared" si="32"/>
        <v>0.13993307866330693</v>
      </c>
      <c r="CE45" s="69">
        <f t="shared" si="32"/>
        <v>8.3651361283680142E-2</v>
      </c>
      <c r="CF45" s="69">
        <f t="shared" si="32"/>
        <v>9.8326998094266441E-3</v>
      </c>
      <c r="CG45" s="69">
        <f t="shared" si="32"/>
        <v>0</v>
      </c>
      <c r="CH45" s="69">
        <f t="shared" si="32"/>
        <v>3.1818296596352082E-2</v>
      </c>
      <c r="CI45" s="135">
        <f t="shared" si="6"/>
        <v>1</v>
      </c>
      <c r="CK45" s="136" t="str">
        <f t="shared" si="7"/>
        <v>登別市</v>
      </c>
      <c r="CL45" s="137">
        <f t="shared" si="17"/>
        <v>42.881913765605432</v>
      </c>
      <c r="CM45" s="75">
        <f t="shared" si="18"/>
        <v>0.30929123342060211</v>
      </c>
      <c r="CN45" s="76">
        <f t="shared" si="19"/>
        <v>35.653012266504163</v>
      </c>
      <c r="CO45" s="75">
        <f t="shared" si="20"/>
        <v>0.3720022280546692</v>
      </c>
      <c r="CP45" s="76">
        <f t="shared" si="8"/>
        <v>4.2164571968142415</v>
      </c>
      <c r="CQ45" s="75">
        <f t="shared" si="21"/>
        <v>0</v>
      </c>
      <c r="CR45" s="76">
        <f t="shared" si="9"/>
        <v>3.0124443022870286</v>
      </c>
      <c r="CS45" s="75">
        <f t="shared" si="22"/>
        <v>0</v>
      </c>
      <c r="CT45" s="76">
        <f t="shared" si="10"/>
        <v>54.614698251980535</v>
      </c>
      <c r="CU45" s="77">
        <f t="shared" si="23"/>
        <v>0.43629280693015465</v>
      </c>
      <c r="CV45" s="18"/>
      <c r="CW45" s="1078">
        <f t="shared" si="24"/>
        <v>13.263</v>
      </c>
      <c r="CX45" s="1081">
        <f>VLOOKUP($AX45&amp;"_"&amp;$CW$14,データシート1!$A:$BS,MATCH($CW$12&amp;"_"&amp;CX$20,データシート1!$A$1:$BS$1,0),0)</f>
        <v>13.263</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23.827999999999999</v>
      </c>
      <c r="DB45" s="1081">
        <f>VLOOKUP($AX45&amp;"_"&amp;$CW$14,データシート1!$A:$BS,MATCH($CW$12&amp;"_"&amp;DB$20,データシート1!$A$1:$BS$1,0),0)</f>
        <v>0</v>
      </c>
      <c r="DC45" s="1081">
        <f>VLOOKUP($AX45&amp;"_"&amp;$CW$14,データシート1!$A:$BS,MATCH($CW$12&amp;"_"&amp;DC$20,データシート1!$A$1:$BS$1,0),0)</f>
        <v>0</v>
      </c>
      <c r="DD45" s="1080">
        <f t="shared" si="11"/>
        <v>37.091000000000001</v>
      </c>
      <c r="DE45" s="18"/>
      <c r="DF45" s="138">
        <f>VLOOKUP($AX45&amp;"_"&amp;$DF$14,データシート1!$A:$BS,MATCH($DF$12&amp;"_"&amp;DF$20,データシート1!$A$1:$BS$1,0),0)</f>
        <v>1</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5</v>
      </c>
      <c r="DJ45" s="74">
        <f>VLOOKUP($AX45&amp;"_"&amp;$DF$14,データシート1!$A:$BS,MATCH($DF$12&amp;"_"&amp;DJ$20,データシート1!$A$1:$BS$1,0),0)</f>
        <v>0</v>
      </c>
      <c r="DK45" s="74">
        <f>VLOOKUP($AX45&amp;"_"&amp;$DF$14,データシート1!$A:$BS,MATCH($DF$12&amp;"_"&amp;DK$20,データシート1!$A$1:$BS$1,0),0)</f>
        <v>0</v>
      </c>
      <c r="DL45" s="78">
        <f t="shared" si="12"/>
        <v>6</v>
      </c>
      <c r="DM45" s="18"/>
      <c r="DN45" s="139">
        <f t="shared" si="26"/>
        <v>0.36</v>
      </c>
      <c r="DO45" s="140">
        <f t="shared" si="27"/>
        <v>0</v>
      </c>
      <c r="DP45" s="140">
        <f t="shared" si="29"/>
        <v>0</v>
      </c>
      <c r="DQ45" s="140">
        <f t="shared" si="30"/>
        <v>0.64</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11301</v>
      </c>
      <c r="AY46" s="20" t="str">
        <f>IF(IFERROR(比較地域マスタ!$Z31,"")=0,"",IFERROR(比較地域マスタ!$Z31,""))</f>
        <v>伊奈町</v>
      </c>
      <c r="BB46" s="122" t="str">
        <f t="shared" si="0"/>
        <v>11301</v>
      </c>
      <c r="BC46" s="123" t="str">
        <f t="shared" si="0"/>
        <v>伊奈町</v>
      </c>
      <c r="BD46" s="40">
        <f t="shared" si="14"/>
        <v>195.90017802279075</v>
      </c>
      <c r="BE46" s="40">
        <f t="shared" si="15"/>
        <v>51.539235645146775</v>
      </c>
      <c r="BF46" s="40">
        <f>VLOOKUP($AX46&amp;"_"&amp;$BC$14,データシート1!$A:$BS,MATCH($BC$12&amp;"_"&amp;BF$20,データシート1!$A$1:$BS$1,0),0)</f>
        <v>49.209713374970157</v>
      </c>
      <c r="BG46" s="40">
        <f>VLOOKUP($AX46&amp;"_"&amp;$BC$14,データシート1!$A:$BS,MATCH($BC$12&amp;"_"&amp;BG$20,データシート1!$A$1:$BS$1,0),0)</f>
        <v>2.1413789353912138</v>
      </c>
      <c r="BH46" s="40">
        <f>VLOOKUP($AX46&amp;"_"&amp;$BC$14,データシート1!$A:$BS,MATCH($BC$12&amp;"_"&amp;BH$20,データシート1!$A$1:$BS$1,0),0)</f>
        <v>0.18814333478539977</v>
      </c>
      <c r="BI46" s="40">
        <f>VLOOKUP($AX46&amp;"_"&amp;$BC$14,データシート1!$A:$BS,MATCH($BC$12&amp;"_"&amp;BI$20,データシート1!$A$1:$BS$1,0),0)</f>
        <v>35.066956758198337</v>
      </c>
      <c r="BJ46" s="40">
        <f>VLOOKUP($AX46&amp;"_"&amp;$BC$14,データシート1!$A:$BS,MATCH($BC$12&amp;"_"&amp;BJ$20,データシート1!$A$1:$BS$1,0),0)</f>
        <v>47.759566914450261</v>
      </c>
      <c r="BK46" s="40">
        <f t="shared" si="1"/>
        <v>58.179601404216072</v>
      </c>
      <c r="BL46" s="40">
        <f t="shared" si="2"/>
        <v>55.528676196880298</v>
      </c>
      <c r="BM46" s="40">
        <f>VLOOKUP($AX46&amp;"_"&amp;$BC$14,データシート1!$A:$BS,MATCH($BC$12&amp;"_"&amp;BM$20,データシート1!$A$1:$BS$1,0),0)</f>
        <v>33.463262953192142</v>
      </c>
      <c r="BN46" s="40">
        <f>VLOOKUP($AX46&amp;"_"&amp;$BC$14,データシート1!$A:$BS,MATCH($BC$12&amp;"_"&amp;BN$20,データシート1!$A$1:$BS$1,0),0)</f>
        <v>22.065413243688152</v>
      </c>
      <c r="BO46" s="40">
        <f>VLOOKUP($AX46&amp;"_"&amp;$BC$14,データシート1!$A:$BS,MATCH($BC$12&amp;"_"&amp;BO$20,データシート1!$A$1:$BS$1,0),0)</f>
        <v>2.6509252073357721</v>
      </c>
      <c r="BP46" s="40">
        <f>VLOOKUP($AX46&amp;"_"&amp;$BC$14,データシート1!$A:$BS,MATCH($BC$12&amp;"_"&amp;BP$20,データシート1!$A$1:$BS$1,0),0)</f>
        <v>0</v>
      </c>
      <c r="BQ46" s="40">
        <f>VLOOKUP($AX46&amp;"_"&amp;$BC$14,データシート1!$A:$BS,MATCH($BC$12&amp;"_"&amp;BQ$20,データシート1!$A$1:$BS$1,0),0)</f>
        <v>3.3548173007792998</v>
      </c>
      <c r="BR46" s="41">
        <f t="shared" si="3"/>
        <v>195.90017802279075</v>
      </c>
      <c r="BT46" s="134" t="str">
        <f t="shared" si="4"/>
        <v>伊奈町</v>
      </c>
      <c r="BU46" s="38">
        <f t="shared" si="25"/>
        <v>195.90017802279075</v>
      </c>
      <c r="BV46" s="69">
        <f t="shared" si="16"/>
        <v>0.26308927416671757</v>
      </c>
      <c r="BW46" s="69">
        <f t="shared" si="16"/>
        <v>0.25119790023491029</v>
      </c>
      <c r="BX46" s="69">
        <f t="shared" si="16"/>
        <v>1.0930969828634299E-2</v>
      </c>
      <c r="BY46" s="69">
        <f t="shared" si="16"/>
        <v>9.6040410317295086E-4</v>
      </c>
      <c r="BZ46" s="69">
        <f t="shared" si="16"/>
        <v>0.17900421077779061</v>
      </c>
      <c r="CA46" s="69">
        <f t="shared" si="32"/>
        <v>0.24379542375348928</v>
      </c>
      <c r="CB46" s="69">
        <f t="shared" si="32"/>
        <v>0.29698595474194789</v>
      </c>
      <c r="CC46" s="69">
        <f t="shared" si="32"/>
        <v>0.2834539343319033</v>
      </c>
      <c r="CD46" s="69">
        <f t="shared" si="32"/>
        <v>0.17081793028947156</v>
      </c>
      <c r="CE46" s="69">
        <f t="shared" si="32"/>
        <v>0.11263600404243171</v>
      </c>
      <c r="CF46" s="69">
        <f t="shared" si="32"/>
        <v>1.3532020410044584E-2</v>
      </c>
      <c r="CG46" s="69">
        <f t="shared" si="32"/>
        <v>0</v>
      </c>
      <c r="CH46" s="69">
        <f t="shared" si="32"/>
        <v>1.7125136560054606E-2</v>
      </c>
      <c r="CI46" s="135">
        <f t="shared" si="6"/>
        <v>1</v>
      </c>
      <c r="CK46" s="136" t="str">
        <f t="shared" si="7"/>
        <v>伊奈町</v>
      </c>
      <c r="CL46" s="137">
        <f t="shared" si="17"/>
        <v>51.539235645146775</v>
      </c>
      <c r="CM46" s="75">
        <f t="shared" si="18"/>
        <v>0.42870251612046539</v>
      </c>
      <c r="CN46" s="76">
        <f t="shared" si="19"/>
        <v>49.209713374970157</v>
      </c>
      <c r="CO46" s="75">
        <f t="shared" si="20"/>
        <v>0.44899672208288693</v>
      </c>
      <c r="CP46" s="76">
        <f t="shared" si="8"/>
        <v>2.1413789353912138</v>
      </c>
      <c r="CQ46" s="75">
        <f t="shared" si="21"/>
        <v>0</v>
      </c>
      <c r="CR46" s="76">
        <f t="shared" si="9"/>
        <v>0.18814333478539977</v>
      </c>
      <c r="CS46" s="75">
        <f t="shared" si="22"/>
        <v>0</v>
      </c>
      <c r="CT46" s="76">
        <f t="shared" si="10"/>
        <v>35.066956758198337</v>
      </c>
      <c r="CU46" s="77">
        <f t="shared" si="23"/>
        <v>0.22605326303790929</v>
      </c>
      <c r="CV46" s="18"/>
      <c r="CW46" s="1078">
        <f t="shared" si="24"/>
        <v>22.094999999999999</v>
      </c>
      <c r="CX46" s="1081">
        <f>VLOOKUP($AX46&amp;"_"&amp;$CW$14,データシート1!$A:$BS,MATCH($CW$12&amp;"_"&amp;CX$20,データシート1!$A$1:$BS$1,0),0)</f>
        <v>22.094999999999999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7.9269999999999996</v>
      </c>
      <c r="DB46" s="1081">
        <f>VLOOKUP($AX46&amp;"_"&amp;$CW$14,データシート1!$A:$BS,MATCH($CW$12&amp;"_"&amp;DB$20,データシート1!$A$1:$BS$1,0),0)</f>
        <v>0</v>
      </c>
      <c r="DC46" s="1081">
        <f>VLOOKUP($AX46&amp;"_"&amp;$CW$14,データシート1!$A:$BS,MATCH($CW$12&amp;"_"&amp;DC$20,データシート1!$A$1:$BS$1,0),0)</f>
        <v>0</v>
      </c>
      <c r="DD46" s="1080">
        <f t="shared" si="11"/>
        <v>30.021999999999998</v>
      </c>
      <c r="DE46" s="18"/>
      <c r="DF46" s="138">
        <f>VLOOKUP($AX46&amp;"_"&amp;$DF$14,データシート1!$A:$BS,MATCH($DF$12&amp;"_"&amp;DF$20,データシート1!$A$1:$BS$1,0),0)</f>
        <v>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1</v>
      </c>
      <c r="DJ46" s="74">
        <f>VLOOKUP($AX46&amp;"_"&amp;$DF$14,データシート1!$A:$BS,MATCH($DF$12&amp;"_"&amp;DJ$20,データシート1!$A$1:$BS$1,0),0)</f>
        <v>0</v>
      </c>
      <c r="DK46" s="74">
        <f>VLOOKUP($AX46&amp;"_"&amp;$DF$14,データシート1!$A:$BS,MATCH($DF$12&amp;"_"&amp;DK$20,データシート1!$A$1:$BS$1,0),0)</f>
        <v>0</v>
      </c>
      <c r="DL46" s="78">
        <f t="shared" si="12"/>
        <v>4</v>
      </c>
      <c r="DM46" s="18"/>
      <c r="DN46" s="139">
        <f t="shared" si="26"/>
        <v>0.74</v>
      </c>
      <c r="DO46" s="140">
        <f t="shared" si="27"/>
        <v>0</v>
      </c>
      <c r="DP46" s="140">
        <f t="shared" si="29"/>
        <v>0</v>
      </c>
      <c r="DQ46" s="140">
        <f t="shared" si="30"/>
        <v>0.26</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28224</v>
      </c>
      <c r="AY47" s="20" t="str">
        <f>IF(IFERROR(比較地域マスタ!$Z32,"")=0,"",IFERROR(比較地域マスタ!$Z32,""))</f>
        <v>南あわじ市</v>
      </c>
      <c r="BB47" s="122" t="str">
        <f t="shared" si="0"/>
        <v>28224</v>
      </c>
      <c r="BC47" s="123" t="str">
        <f t="shared" si="0"/>
        <v>南あわじ市</v>
      </c>
      <c r="BD47" s="40">
        <f t="shared" si="14"/>
        <v>315.56538859553285</v>
      </c>
      <c r="BE47" s="40">
        <f t="shared" si="15"/>
        <v>109.19387146200233</v>
      </c>
      <c r="BF47" s="40">
        <f>VLOOKUP($AX47&amp;"_"&amp;$BC$14,データシート1!$A:$BS,MATCH($BC$12&amp;"_"&amp;BF$20,データシート1!$A$1:$BS$1,0),0)</f>
        <v>95.413270509288964</v>
      </c>
      <c r="BG47" s="40">
        <f>VLOOKUP($AX47&amp;"_"&amp;$BC$14,データシート1!$A:$BS,MATCH($BC$12&amp;"_"&amp;BG$20,データシート1!$A$1:$BS$1,0),0)</f>
        <v>2.5566971245139198</v>
      </c>
      <c r="BH47" s="40">
        <f>VLOOKUP($AX47&amp;"_"&amp;$BC$14,データシート1!$A:$BS,MATCH($BC$12&amp;"_"&amp;BH$20,データシート1!$A$1:$BS$1,0),0)</f>
        <v>11.223903828199447</v>
      </c>
      <c r="BI47" s="40">
        <f>VLOOKUP($AX47&amp;"_"&amp;$BC$14,データシート1!$A:$BS,MATCH($BC$12&amp;"_"&amp;BI$20,データシート1!$A$1:$BS$1,0),0)</f>
        <v>44.96240394258146</v>
      </c>
      <c r="BJ47" s="40">
        <f>VLOOKUP($AX47&amp;"_"&amp;$BC$14,データシート1!$A:$BS,MATCH($BC$12&amp;"_"&amp;BJ$20,データシート1!$A$1:$BS$1,0),0)</f>
        <v>38.520480502900696</v>
      </c>
      <c r="BK47" s="40">
        <f t="shared" si="1"/>
        <v>116.49457936804835</v>
      </c>
      <c r="BL47" s="40">
        <f t="shared" si="2"/>
        <v>110.06954379318734</v>
      </c>
      <c r="BM47" s="40">
        <f>VLOOKUP($AX47&amp;"_"&amp;$BC$14,データシート1!$A:$BS,MATCH($BC$12&amp;"_"&amp;BM$20,データシート1!$A$1:$BS$1,0),0)</f>
        <v>41.391055886858645</v>
      </c>
      <c r="BN47" s="40">
        <f>VLOOKUP($AX47&amp;"_"&amp;$BC$14,データシート1!$A:$BS,MATCH($BC$12&amp;"_"&amp;BN$20,データシート1!$A$1:$BS$1,0),0)</f>
        <v>68.678487906328698</v>
      </c>
      <c r="BO47" s="40">
        <f>VLOOKUP($AX47&amp;"_"&amp;$BC$14,データシート1!$A:$BS,MATCH($BC$12&amp;"_"&amp;BO$20,データシート1!$A$1:$BS$1,0),0)</f>
        <v>2.7386624058614428</v>
      </c>
      <c r="BP47" s="40">
        <f>VLOOKUP($AX47&amp;"_"&amp;$BC$14,データシート1!$A:$BS,MATCH($BC$12&amp;"_"&amp;BP$20,データシート1!$A$1:$BS$1,0),0)</f>
        <v>3.6863731689995651</v>
      </c>
      <c r="BQ47" s="40">
        <f>VLOOKUP($AX47&amp;"_"&amp;$BC$14,データシート1!$A:$BS,MATCH($BC$12&amp;"_"&amp;BQ$20,データシート1!$A$1:$BS$1,0),0)</f>
        <v>6.3940533200000012</v>
      </c>
      <c r="BR47" s="41">
        <f t="shared" si="3"/>
        <v>315.56538859553285</v>
      </c>
      <c r="BT47" s="134" t="str">
        <f t="shared" si="4"/>
        <v>南あわじ市</v>
      </c>
      <c r="BU47" s="38">
        <f t="shared" si="25"/>
        <v>315.56538859553285</v>
      </c>
      <c r="BV47" s="69">
        <f t="shared" si="16"/>
        <v>0.34602613406997729</v>
      </c>
      <c r="BW47" s="69">
        <f t="shared" si="16"/>
        <v>0.3023565763467877</v>
      </c>
      <c r="BX47" s="69">
        <f t="shared" si="16"/>
        <v>8.1019567319877885E-3</v>
      </c>
      <c r="BY47" s="69">
        <f t="shared" si="16"/>
        <v>3.5567600991201771E-2</v>
      </c>
      <c r="BZ47" s="69">
        <f t="shared" si="16"/>
        <v>0.14248205147811938</v>
      </c>
      <c r="CA47" s="69">
        <f t="shared" si="32"/>
        <v>0.12206814148516537</v>
      </c>
      <c r="CB47" s="69">
        <f t="shared" si="32"/>
        <v>0.36916145933026273</v>
      </c>
      <c r="CC47" s="69">
        <f t="shared" si="32"/>
        <v>0.34880106555115875</v>
      </c>
      <c r="CD47" s="69">
        <f t="shared" si="32"/>
        <v>0.13116475184770812</v>
      </c>
      <c r="CE47" s="69">
        <f t="shared" si="32"/>
        <v>0.21763631370345066</v>
      </c>
      <c r="CF47" s="69">
        <f t="shared" si="32"/>
        <v>8.678589302997506E-3</v>
      </c>
      <c r="CG47" s="69">
        <f t="shared" si="32"/>
        <v>1.1681804476106445E-2</v>
      </c>
      <c r="CH47" s="69">
        <f t="shared" si="32"/>
        <v>2.02622136364752E-2</v>
      </c>
      <c r="CI47" s="135">
        <f t="shared" si="6"/>
        <v>1</v>
      </c>
      <c r="CK47" s="136" t="str">
        <f t="shared" si="7"/>
        <v>南あわじ市</v>
      </c>
      <c r="CL47" s="137">
        <f t="shared" si="17"/>
        <v>109.19387146200233</v>
      </c>
      <c r="CM47" s="75">
        <f t="shared" si="18"/>
        <v>0.22951837556855162</v>
      </c>
      <c r="CN47" s="76">
        <f t="shared" si="19"/>
        <v>95.413270509288964</v>
      </c>
      <c r="CO47" s="75">
        <f t="shared" si="20"/>
        <v>0.2626678643990103</v>
      </c>
      <c r="CP47" s="76">
        <f t="shared" si="8"/>
        <v>2.5566971245139198</v>
      </c>
      <c r="CQ47" s="75">
        <f t="shared" si="21"/>
        <v>0</v>
      </c>
      <c r="CR47" s="76">
        <f t="shared" si="9"/>
        <v>11.223903828199447</v>
      </c>
      <c r="CS47" s="75">
        <f t="shared" si="22"/>
        <v>0</v>
      </c>
      <c r="CT47" s="76">
        <f t="shared" si="10"/>
        <v>44.96240394258146</v>
      </c>
      <c r="CU47" s="77">
        <f t="shared" si="23"/>
        <v>0</v>
      </c>
      <c r="CV47" s="18"/>
      <c r="CW47" s="1078">
        <f t="shared" si="24"/>
        <v>25.062000000000001</v>
      </c>
      <c r="CX47" s="1081">
        <f>VLOOKUP($AX47&amp;"_"&amp;$CW$14,データシート1!$A:$BS,MATCH($CW$12&amp;"_"&amp;CX$20,データシート1!$A$1:$BS$1,0),0)</f>
        <v>25.062000000000001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0</v>
      </c>
      <c r="DB47" s="1081">
        <f>VLOOKUP($AX47&amp;"_"&amp;$CW$14,データシート1!$A:$BS,MATCH($CW$12&amp;"_"&amp;DB$20,データシート1!$A$1:$BS$1,0),0)</f>
        <v>0</v>
      </c>
      <c r="DC47" s="1081">
        <f>VLOOKUP($AX47&amp;"_"&amp;$CW$14,データシート1!$A:$BS,MATCH($CW$12&amp;"_"&amp;DC$20,データシート1!$A$1:$BS$1,0),0)</f>
        <v>0</v>
      </c>
      <c r="DD47" s="1080">
        <f t="shared" si="11"/>
        <v>25.062000000000001</v>
      </c>
      <c r="DE47" s="18"/>
      <c r="DF47" s="138">
        <f>VLOOKUP($AX47&amp;"_"&amp;$DF$14,データシート1!$A:$BS,MATCH($DF$12&amp;"_"&amp;DF$20,データシート1!$A$1:$BS$1,0),0)</f>
        <v>4</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0</v>
      </c>
      <c r="DJ47" s="74">
        <f>VLOOKUP($AX47&amp;"_"&amp;$DF$14,データシート1!$A:$BS,MATCH($DF$12&amp;"_"&amp;DJ$20,データシート1!$A$1:$BS$1,0),0)</f>
        <v>0</v>
      </c>
      <c r="DK47" s="74">
        <f>VLOOKUP($AX47&amp;"_"&amp;$DF$14,データシート1!$A:$BS,MATCH($DF$12&amp;"_"&amp;DK$20,データシート1!$A$1:$BS$1,0),0)</f>
        <v>0</v>
      </c>
      <c r="DL47" s="78">
        <f t="shared" si="12"/>
        <v>4</v>
      </c>
      <c r="DM47" s="18"/>
      <c r="DN47" s="139">
        <f t="shared" si="26"/>
        <v>1</v>
      </c>
      <c r="DO47" s="140">
        <f t="shared" si="27"/>
        <v>0</v>
      </c>
      <c r="DP47" s="140">
        <f t="shared" si="29"/>
        <v>0</v>
      </c>
      <c r="DQ47" s="140">
        <f t="shared" si="30"/>
        <v>0</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07208</v>
      </c>
      <c r="AY48" s="20" t="str">
        <f>IF(IFERROR(比較地域マスタ!$Z33,"")=0,"",IFERROR(比較地域マスタ!$Z33,""))</f>
        <v>喜多方市</v>
      </c>
      <c r="BB48" s="122" t="str">
        <f t="shared" si="0"/>
        <v>07208</v>
      </c>
      <c r="BC48" s="123" t="str">
        <f t="shared" si="0"/>
        <v>喜多方市</v>
      </c>
      <c r="BD48" s="40">
        <f t="shared" si="14"/>
        <v>276.81965860955432</v>
      </c>
      <c r="BE48" s="40">
        <f t="shared" si="15"/>
        <v>66.717732759136169</v>
      </c>
      <c r="BF48" s="40">
        <f>VLOOKUP($AX48&amp;"_"&amp;$BC$14,データシート1!$A:$BS,MATCH($BC$12&amp;"_"&amp;BF$20,データシート1!$A$1:$BS$1,0),0)</f>
        <v>50.487956413051229</v>
      </c>
      <c r="BG48" s="40">
        <f>VLOOKUP($AX48&amp;"_"&amp;$BC$14,データシート1!$A:$BS,MATCH($BC$12&amp;"_"&amp;BG$20,データシート1!$A$1:$BS$1,0),0)</f>
        <v>3.0874732731922601</v>
      </c>
      <c r="BH48" s="40">
        <f>VLOOKUP($AX48&amp;"_"&amp;$BC$14,データシート1!$A:$BS,MATCH($BC$12&amp;"_"&amp;BH$20,データシート1!$A$1:$BS$1,0),0)</f>
        <v>13.142303072892688</v>
      </c>
      <c r="BI48" s="40">
        <f>VLOOKUP($AX48&amp;"_"&amp;$BC$14,データシート1!$A:$BS,MATCH($BC$12&amp;"_"&amp;BI$20,データシート1!$A$1:$BS$1,0),0)</f>
        <v>46.56851214469161</v>
      </c>
      <c r="BJ48" s="40">
        <f>VLOOKUP($AX48&amp;"_"&amp;$BC$14,データシート1!$A:$BS,MATCH($BC$12&amp;"_"&amp;BJ$20,データシート1!$A$1:$BS$1,0),0)</f>
        <v>63.853010770719898</v>
      </c>
      <c r="BK48" s="40">
        <f t="shared" si="1"/>
        <v>92.053696492115492</v>
      </c>
      <c r="BL48" s="40">
        <f t="shared" si="2"/>
        <v>89.305894794740965</v>
      </c>
      <c r="BM48" s="40">
        <f>VLOOKUP($AX48&amp;"_"&amp;$BC$14,データシート1!$A:$BS,MATCH($BC$12&amp;"_"&amp;BM$20,データシート1!$A$1:$BS$1,0),0)</f>
        <v>42.449027900601259</v>
      </c>
      <c r="BN48" s="40">
        <f>VLOOKUP($AX48&amp;"_"&amp;$BC$14,データシート1!$A:$BS,MATCH($BC$12&amp;"_"&amp;BN$20,データシート1!$A$1:$BS$1,0),0)</f>
        <v>46.856866894139714</v>
      </c>
      <c r="BO48" s="40">
        <f>VLOOKUP($AX48&amp;"_"&amp;$BC$14,データシート1!$A:$BS,MATCH($BC$12&amp;"_"&amp;BO$20,データシート1!$A$1:$BS$1,0),0)</f>
        <v>2.7478016973745336</v>
      </c>
      <c r="BP48" s="40">
        <f>VLOOKUP($AX48&amp;"_"&amp;$BC$14,データシート1!$A:$BS,MATCH($BC$12&amp;"_"&amp;BP$20,データシート1!$A$1:$BS$1,0),0)</f>
        <v>0</v>
      </c>
      <c r="BQ48" s="40">
        <f>VLOOKUP($AX48&amp;"_"&amp;$BC$14,データシート1!$A:$BS,MATCH($BC$12&amp;"_"&amp;BQ$20,データシート1!$A$1:$BS$1,0),0)</f>
        <v>7.6267064428911207</v>
      </c>
      <c r="BR48" s="41">
        <f t="shared" si="3"/>
        <v>276.81965860955432</v>
      </c>
      <c r="BT48" s="134" t="str">
        <f t="shared" si="4"/>
        <v>喜多方市</v>
      </c>
      <c r="BU48" s="38">
        <f t="shared" si="25"/>
        <v>276.81965860955432</v>
      </c>
      <c r="BV48" s="69">
        <f t="shared" si="16"/>
        <v>0.24101515439421697</v>
      </c>
      <c r="BW48" s="69">
        <f t="shared" si="16"/>
        <v>0.18238573324831295</v>
      </c>
      <c r="BX48" s="69">
        <f t="shared" si="16"/>
        <v>1.1153374325726797E-2</v>
      </c>
      <c r="BY48" s="69">
        <f t="shared" si="16"/>
        <v>4.7476046820177267E-2</v>
      </c>
      <c r="BZ48" s="69">
        <f t="shared" si="16"/>
        <v>0.16822689681289968</v>
      </c>
      <c r="CA48" s="69">
        <f t="shared" si="32"/>
        <v>0.23066646021980186</v>
      </c>
      <c r="CB48" s="69">
        <f t="shared" si="32"/>
        <v>0.33254031507189458</v>
      </c>
      <c r="CC48" s="69">
        <f t="shared" si="32"/>
        <v>0.32261399079573394</v>
      </c>
      <c r="CD48" s="69">
        <f t="shared" si="32"/>
        <v>0.15334542392624764</v>
      </c>
      <c r="CE48" s="69">
        <f t="shared" si="32"/>
        <v>0.1692685668694863</v>
      </c>
      <c r="CF48" s="69">
        <f t="shared" si="32"/>
        <v>9.9263242761606901E-3</v>
      </c>
      <c r="CG48" s="69">
        <f t="shared" si="32"/>
        <v>0</v>
      </c>
      <c r="CH48" s="69">
        <f t="shared" si="32"/>
        <v>2.7551173501186767E-2</v>
      </c>
      <c r="CI48" s="135">
        <f t="shared" si="6"/>
        <v>1</v>
      </c>
      <c r="CK48" s="136" t="str">
        <f t="shared" si="7"/>
        <v>喜多方市</v>
      </c>
      <c r="CL48" s="137">
        <f t="shared" si="17"/>
        <v>66.717732759136169</v>
      </c>
      <c r="CM48" s="75">
        <f t="shared" si="18"/>
        <v>1</v>
      </c>
      <c r="CN48" s="76">
        <f t="shared" si="19"/>
        <v>50.487956413051229</v>
      </c>
      <c r="CO48" s="75">
        <f t="shared" si="20"/>
        <v>1</v>
      </c>
      <c r="CP48" s="76">
        <f t="shared" si="8"/>
        <v>3.0874732731922601</v>
      </c>
      <c r="CQ48" s="75">
        <f t="shared" si="21"/>
        <v>0</v>
      </c>
      <c r="CR48" s="76">
        <f t="shared" si="9"/>
        <v>13.142303072892688</v>
      </c>
      <c r="CS48" s="75">
        <f t="shared" si="22"/>
        <v>0</v>
      </c>
      <c r="CT48" s="76">
        <f t="shared" si="10"/>
        <v>46.56851214469161</v>
      </c>
      <c r="CU48" s="77">
        <f t="shared" si="23"/>
        <v>0</v>
      </c>
      <c r="CV48" s="18"/>
      <c r="CW48" s="1078">
        <f t="shared" si="24"/>
        <v>144.268</v>
      </c>
      <c r="CX48" s="1081">
        <f>VLOOKUP($AX48&amp;"_"&amp;$CW$14,データシート1!$A:$BS,MATCH($CW$12&amp;"_"&amp;CX$20,データシート1!$A$1:$BS$1,0),0)</f>
        <v>144.268</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0</v>
      </c>
      <c r="DB48" s="1081">
        <f>VLOOKUP($AX48&amp;"_"&amp;$CW$14,データシート1!$A:$BS,MATCH($CW$12&amp;"_"&amp;DB$20,データシート1!$A$1:$BS$1,0),0)</f>
        <v>0</v>
      </c>
      <c r="DC48" s="1081">
        <f>VLOOKUP($AX48&amp;"_"&amp;$CW$14,データシート1!$A:$BS,MATCH($CW$12&amp;"_"&amp;DC$20,データシート1!$A$1:$BS$1,0),0)</f>
        <v>0</v>
      </c>
      <c r="DD48" s="1080">
        <f t="shared" si="11"/>
        <v>144.268</v>
      </c>
      <c r="DE48" s="18"/>
      <c r="DF48" s="138">
        <f>VLOOKUP($AX48&amp;"_"&amp;$DF$14,データシート1!$A:$BS,MATCH($DF$12&amp;"_"&amp;DF$20,データシート1!$A$1:$BS$1,0),0)</f>
        <v>6</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0</v>
      </c>
      <c r="DJ48" s="74">
        <f>VLOOKUP($AX48&amp;"_"&amp;$DF$14,データシート1!$A:$BS,MATCH($DF$12&amp;"_"&amp;DJ$20,データシート1!$A$1:$BS$1,0),0)</f>
        <v>0</v>
      </c>
      <c r="DK48" s="74">
        <f>VLOOKUP($AX48&amp;"_"&amp;$DF$14,データシート1!$A:$BS,MATCH($DF$12&amp;"_"&amp;DK$20,データシート1!$A$1:$BS$1,0),0)</f>
        <v>0</v>
      </c>
      <c r="DL48" s="78">
        <f t="shared" si="12"/>
        <v>6</v>
      </c>
      <c r="DM48" s="18"/>
      <c r="DN48" s="139">
        <f t="shared" si="26"/>
        <v>1</v>
      </c>
      <c r="DO48" s="140">
        <f t="shared" si="27"/>
        <v>0</v>
      </c>
      <c r="DP48" s="140">
        <f t="shared" si="29"/>
        <v>0</v>
      </c>
      <c r="DQ48" s="140">
        <f t="shared" si="30"/>
        <v>0</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31203</v>
      </c>
      <c r="AY49" s="20" t="str">
        <f>IF(IFERROR(比較地域マスタ!$Z34,"")=0,"",IFERROR(比較地域マスタ!$Z34,""))</f>
        <v>倉吉市</v>
      </c>
      <c r="BB49" s="122" t="str">
        <f t="shared" si="0"/>
        <v>31203</v>
      </c>
      <c r="BC49" s="123" t="str">
        <f t="shared" si="0"/>
        <v>倉吉市</v>
      </c>
      <c r="BD49" s="40">
        <f t="shared" si="14"/>
        <v>344.89910150200109</v>
      </c>
      <c r="BE49" s="40">
        <f t="shared" si="15"/>
        <v>105.04844825762946</v>
      </c>
      <c r="BF49" s="40">
        <f>VLOOKUP($AX49&amp;"_"&amp;$BC$14,データシート1!$A:$BS,MATCH($BC$12&amp;"_"&amp;BF$20,データシート1!$A$1:$BS$1,0),0)</f>
        <v>76.689049356786001</v>
      </c>
      <c r="BG49" s="40">
        <f>VLOOKUP($AX49&amp;"_"&amp;$BC$14,データシート1!$A:$BS,MATCH($BC$12&amp;"_"&amp;BG$20,データシート1!$A$1:$BS$1,0),0)</f>
        <v>4.0018967192655968</v>
      </c>
      <c r="BH49" s="40">
        <f>VLOOKUP($AX49&amp;"_"&amp;$BC$14,データシート1!$A:$BS,MATCH($BC$12&amp;"_"&amp;BH$20,データシート1!$A$1:$BS$1,0),0)</f>
        <v>24.357502181577857</v>
      </c>
      <c r="BI49" s="40">
        <f>VLOOKUP($AX49&amp;"_"&amp;$BC$14,データシート1!$A:$BS,MATCH($BC$12&amp;"_"&amp;BI$20,データシート1!$A$1:$BS$1,0),0)</f>
        <v>74.769683255535455</v>
      </c>
      <c r="BJ49" s="40">
        <f>VLOOKUP($AX49&amp;"_"&amp;$BC$14,データシート1!$A:$BS,MATCH($BC$12&amp;"_"&amp;BJ$20,データシート1!$A$1:$BS$1,0),0)</f>
        <v>66.056689894519607</v>
      </c>
      <c r="BK49" s="40">
        <f t="shared" si="1"/>
        <v>90.318045014328874</v>
      </c>
      <c r="BL49" s="40">
        <f t="shared" si="2"/>
        <v>87.590703537309452</v>
      </c>
      <c r="BM49" s="40">
        <f>VLOOKUP($AX49&amp;"_"&amp;$BC$14,データシート1!$A:$BS,MATCH($BC$12&amp;"_"&amp;BM$20,データシート1!$A$1:$BS$1,0),0)</f>
        <v>41.518404369994329</v>
      </c>
      <c r="BN49" s="40">
        <f>VLOOKUP($AX49&amp;"_"&amp;$BC$14,データシート1!$A:$BS,MATCH($BC$12&amp;"_"&amp;BN$20,データシート1!$A$1:$BS$1,0),0)</f>
        <v>46.072299167315123</v>
      </c>
      <c r="BO49" s="40">
        <f>VLOOKUP($AX49&amp;"_"&amp;$BC$14,データシート1!$A:$BS,MATCH($BC$12&amp;"_"&amp;BO$20,データシート1!$A$1:$BS$1,0),0)</f>
        <v>2.7273414770194209</v>
      </c>
      <c r="BP49" s="40">
        <f>VLOOKUP($AX49&amp;"_"&amp;$BC$14,データシート1!$A:$BS,MATCH($BC$12&amp;"_"&amp;BP$20,データシート1!$A$1:$BS$1,0),0)</f>
        <v>0</v>
      </c>
      <c r="BQ49" s="40">
        <f>VLOOKUP($AX49&amp;"_"&amp;$BC$14,データシート1!$A:$BS,MATCH($BC$12&amp;"_"&amp;BQ$20,データシート1!$A$1:$BS$1,0),0)</f>
        <v>8.7062350799877368</v>
      </c>
      <c r="BR49" s="41">
        <f t="shared" si="3"/>
        <v>344.89910150200109</v>
      </c>
      <c r="BT49" s="134" t="str">
        <f t="shared" si="4"/>
        <v>倉吉市</v>
      </c>
      <c r="BU49" s="38">
        <f t="shared" si="25"/>
        <v>344.89910150200109</v>
      </c>
      <c r="BV49" s="69">
        <f t="shared" si="16"/>
        <v>0.30457733232749512</v>
      </c>
      <c r="BW49" s="69">
        <f t="shared" si="16"/>
        <v>0.22235212855821562</v>
      </c>
      <c r="BX49" s="69">
        <f t="shared" si="16"/>
        <v>1.1603094069650332E-2</v>
      </c>
      <c r="BY49" s="69">
        <f t="shared" si="16"/>
        <v>7.0622109699629176E-2</v>
      </c>
      <c r="BZ49" s="69">
        <f t="shared" si="16"/>
        <v>0.21678712101574335</v>
      </c>
      <c r="CA49" s="69">
        <f t="shared" si="32"/>
        <v>0.19152467955656982</v>
      </c>
      <c r="CB49" s="69">
        <f t="shared" si="32"/>
        <v>0.26186802059211761</v>
      </c>
      <c r="CC49" s="69">
        <f t="shared" si="32"/>
        <v>0.25396037031079727</v>
      </c>
      <c r="CD49" s="69">
        <f t="shared" si="32"/>
        <v>0.12037840687083796</v>
      </c>
      <c r="CE49" s="69">
        <f t="shared" si="32"/>
        <v>0.13358196343995932</v>
      </c>
      <c r="CF49" s="69">
        <f t="shared" si="32"/>
        <v>7.9076502813203095E-3</v>
      </c>
      <c r="CG49" s="69">
        <f t="shared" si="32"/>
        <v>0</v>
      </c>
      <c r="CH49" s="69">
        <f t="shared" si="32"/>
        <v>2.5242846508074256E-2</v>
      </c>
      <c r="CI49" s="135">
        <f t="shared" si="6"/>
        <v>1</v>
      </c>
      <c r="CK49" s="136" t="str">
        <f t="shared" si="7"/>
        <v>倉吉市</v>
      </c>
      <c r="CL49" s="137">
        <f t="shared" si="17"/>
        <v>105.04844825762946</v>
      </c>
      <c r="CM49" s="75">
        <f t="shared" si="18"/>
        <v>0.42138651959368706</v>
      </c>
      <c r="CN49" s="76">
        <f t="shared" si="19"/>
        <v>76.689049356786001</v>
      </c>
      <c r="CO49" s="75">
        <f t="shared" si="20"/>
        <v>0.57721409211969876</v>
      </c>
      <c r="CP49" s="76">
        <f t="shared" si="8"/>
        <v>4.0018967192655968</v>
      </c>
      <c r="CQ49" s="75">
        <f t="shared" si="21"/>
        <v>0</v>
      </c>
      <c r="CR49" s="76">
        <f t="shared" si="9"/>
        <v>24.357502181577857</v>
      </c>
      <c r="CS49" s="75">
        <f t="shared" si="22"/>
        <v>0</v>
      </c>
      <c r="CT49" s="76">
        <f t="shared" si="10"/>
        <v>74.769683255535455</v>
      </c>
      <c r="CU49" s="77">
        <f t="shared" si="23"/>
        <v>0.33120375694739401</v>
      </c>
      <c r="CV49" s="18"/>
      <c r="CW49" s="1078">
        <f t="shared" si="24"/>
        <v>44.265999999999998</v>
      </c>
      <c r="CX49" s="1081">
        <f>VLOOKUP($AX49&amp;"_"&amp;$CW$14,データシート1!$A:$BS,MATCH($CW$12&amp;"_"&amp;CX$20,データシート1!$A$1:$BS$1,0),0)</f>
        <v>44.265999999999998</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24.763999999999999</v>
      </c>
      <c r="DB49" s="1081">
        <f>VLOOKUP($AX49&amp;"_"&amp;$CW$14,データシート1!$A:$BS,MATCH($CW$12&amp;"_"&amp;DB$20,データシート1!$A$1:$BS$1,0),0)</f>
        <v>0</v>
      </c>
      <c r="DC49" s="1081">
        <f>VLOOKUP($AX49&amp;"_"&amp;$CW$14,データシート1!$A:$BS,MATCH($CW$12&amp;"_"&amp;DC$20,データシート1!$A$1:$BS$1,0),0)</f>
        <v>0</v>
      </c>
      <c r="DD49" s="1080">
        <f t="shared" si="11"/>
        <v>69.03</v>
      </c>
      <c r="DE49" s="18"/>
      <c r="DF49" s="138">
        <f>VLOOKUP($AX49&amp;"_"&amp;$DF$14,データシート1!$A:$BS,MATCH($DF$12&amp;"_"&amp;DF$20,データシート1!$A$1:$BS$1,0),0)</f>
        <v>7</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0</v>
      </c>
      <c r="DK49" s="74">
        <f>VLOOKUP($AX49&amp;"_"&amp;$DF$14,データシート1!$A:$BS,MATCH($DF$12&amp;"_"&amp;DK$20,データシート1!$A$1:$BS$1,0),0)</f>
        <v>0</v>
      </c>
      <c r="DL49" s="78">
        <f t="shared" si="12"/>
        <v>9</v>
      </c>
      <c r="DM49" s="18"/>
      <c r="DN49" s="139">
        <f t="shared" si="26"/>
        <v>0.64</v>
      </c>
      <c r="DO49" s="140">
        <f t="shared" si="27"/>
        <v>0</v>
      </c>
      <c r="DP49" s="140">
        <f t="shared" si="29"/>
        <v>0</v>
      </c>
      <c r="DQ49" s="140">
        <f t="shared" si="30"/>
        <v>0.36</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富士吉田市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山梨県</v>
      </c>
      <c r="AY4" s="261" t="str">
        <f>年度マスタ!$J4</f>
        <v>富士吉田市</v>
      </c>
      <c r="AZ4" s="261" t="str">
        <f>年度マスタ!$K4</f>
        <v>19202</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22224</v>
      </c>
      <c r="AY13" s="20" t="str">
        <f>IF(IFERROR(比較地域マスタ!$Z6,"")=0,"",IFERROR(比較地域マスタ!$Z6,""))</f>
        <v>菊川市</v>
      </c>
      <c r="BC13" s="960" t="str">
        <f t="shared" ref="BC13:BC59" si="0">AX13</f>
        <v>22224</v>
      </c>
      <c r="BD13" s="123" t="str">
        <f>AY13</f>
        <v>菊川市</v>
      </c>
      <c r="BE13" s="40">
        <f>VLOOKUP($BC13&amp;"_"&amp;$AZ$7,データシート1!$A:$BS,MATCH("cb_"&amp;BE$12,データシート1!$A$1:$BS$1,0),0)</f>
        <v>11905.699999999973</v>
      </c>
      <c r="BF13" s="40">
        <f>VLOOKUP($BC13&amp;"_"&amp;$AZ$7,データシート1!$A:$BS,MATCH("cb_"&amp;BF$12,データシート1!$A$1:$BS$1,0),0)</f>
        <v>69001</v>
      </c>
      <c r="BG13" s="40">
        <f>VLOOKUP($BC13&amp;"_"&amp;$AZ$7,データシート1!$A:$BS,MATCH("cb_"&amp;BG$12,データシート1!$A$1:$BS$1,0),0)</f>
        <v>18</v>
      </c>
      <c r="BH13" s="40">
        <f>VLOOKUP($BC13&amp;"_"&amp;$AZ$7,データシート1!$A:$BS,MATCH("cb_"&amp;BH$12,データシート1!$A$1:$BS$1,0),0)</f>
        <v>169</v>
      </c>
      <c r="BI13" s="40">
        <f>VLOOKUP($BC13&amp;"_"&amp;$AZ$7,データシート1!$A:$BS,MATCH("cb_"&amp;BI$12,データシート1!$A$1:$BS$1,0),0)</f>
        <v>0</v>
      </c>
      <c r="BJ13" s="40">
        <f>VLOOKUP($BC13&amp;"_"&amp;$AZ$7,データシート1!$A:$BS,MATCH("cb_"&amp;BJ$12,データシート1!$A$1:$BS$1,0),0)</f>
        <v>120</v>
      </c>
      <c r="BK13" s="40">
        <f>SUM(BE13:BJ13)</f>
        <v>81213.699999999968</v>
      </c>
      <c r="BL13" s="42"/>
      <c r="BM13" s="960" t="str">
        <f>AX13</f>
        <v>22224</v>
      </c>
      <c r="BN13" s="123" t="str">
        <f>AY13</f>
        <v>菊川市</v>
      </c>
      <c r="BO13" s="40">
        <f>BE13*VLOOKUP(BO$12,別紙!$B$4:$E$10,MATCH("設備利用率",別紙!$B$4:$E$4,0),0)/100*8760/10^3</f>
        <v>14288.268683999966</v>
      </c>
      <c r="BP13" s="40">
        <f>BF13*VLOOKUP(BP$12,別紙!$B$4:$E$10,MATCH("設備利用率",別紙!$B$4:$E$4,0),0)/100*8760/10^3</f>
        <v>91271.762760000012</v>
      </c>
      <c r="BQ13" s="40">
        <f>BG13*VLOOKUP(BQ$12,別紙!$B$4:$E$10,MATCH("設備利用率",別紙!$B$4:$E$4,0),0)/100*8760/10^3</f>
        <v>39.104640000000003</v>
      </c>
      <c r="BR13" s="40">
        <f>BH13*VLOOKUP(BR$12,別紙!$B$4:$E$10,MATCH("設備利用率",別紙!$B$4:$E$4,0),0)/100*8760/10^3</f>
        <v>888.26400000000001</v>
      </c>
      <c r="BS13" s="40">
        <f>BI13*VLOOKUP(BS$12,別紙!$B$4:$E$10,MATCH("設備利用率",別紙!$B$4:$E$4,0),0)/100*8760/10^3</f>
        <v>0</v>
      </c>
      <c r="BT13" s="40">
        <f>BJ13*VLOOKUP(BT$12,別紙!$B$4:$E$10,MATCH("設備利用率",別紙!$B$4:$E$4,0),0)/100*8760/10^3</f>
        <v>840.96</v>
      </c>
      <c r="BU13" s="40">
        <f>SUM(BO13:BT13)</f>
        <v>107328.36008399999</v>
      </c>
      <c r="BV13" s="42"/>
      <c r="BW13" s="38" t="str">
        <f>AX13</f>
        <v>22224</v>
      </c>
      <c r="BX13" s="38" t="str">
        <f>AY13</f>
        <v>菊川市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340476.99035296286</v>
      </c>
      <c r="BZ13" s="42"/>
      <c r="CA13" s="38" t="str">
        <f>AX13</f>
        <v>22224</v>
      </c>
      <c r="CB13" s="38" t="str">
        <f>AY13</f>
        <v>菊川市</v>
      </c>
      <c r="CC13" s="260">
        <f>BO13/$BY13</f>
        <v>4.1965445797637377E-2</v>
      </c>
      <c r="CD13" s="260">
        <f t="shared" ref="CD13:CH28" si="1">BP13/$BY13</f>
        <v>0.26807028182838777</v>
      </c>
      <c r="CE13" s="260">
        <f t="shared" si="1"/>
        <v>1.1485251898949567E-4</v>
      </c>
      <c r="CF13" s="260">
        <f t="shared" si="1"/>
        <v>2.6088811437130063E-3</v>
      </c>
      <c r="CG13" s="260">
        <f t="shared" si="1"/>
        <v>0</v>
      </c>
      <c r="CH13" s="260">
        <f t="shared" si="1"/>
        <v>2.4699466449353909E-3</v>
      </c>
      <c r="CI13" s="260">
        <f>BU13/BY13</f>
        <v>0.31522940793366305</v>
      </c>
      <c r="CK13" s="20" t="str">
        <f>AX13</f>
        <v>22224</v>
      </c>
      <c r="CL13" s="20" t="str">
        <f>AY13</f>
        <v>菊川市</v>
      </c>
      <c r="CM13" s="20">
        <f>VLOOKUP($CK13&amp;"_"&amp;$AZ$7,データシート1!$A:$BS,MATCH("ca_太陽光発電（10kW未満）",データシート1!$A$1:$BS$1,0),0)</f>
        <v>2507</v>
      </c>
      <c r="CN13" s="20">
        <f>VLOOKUP($CK13&amp;"_"&amp;$AZ$5,データシート1!$A:$BS,MATCH("ab_家庭",データシート1!$A$1:$BS$1,0),0)</f>
        <v>18445</v>
      </c>
      <c r="CO13" s="260">
        <f>CM13/CN13</f>
        <v>0.13591759284358904</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41206</v>
      </c>
      <c r="AY14" s="20" t="str">
        <f>IF(IFERROR(比較地域マスタ!$Z7,"")=0,"",IFERROR(比較地域マスタ!$Z7,""))</f>
        <v>武雄市</v>
      </c>
      <c r="BC14" s="960" t="str">
        <f t="shared" si="0"/>
        <v>41206</v>
      </c>
      <c r="BD14" s="123" t="str">
        <f t="shared" ref="BD14:BD60" si="2">AY14</f>
        <v>武雄市</v>
      </c>
      <c r="BE14" s="40">
        <f>VLOOKUP($BC14&amp;"_"&amp;$AZ$7,データシート1!$A:$BS,MATCH("cb_"&amp;BE$12,データシート1!$A$1:$BS$1,0),0)</f>
        <v>11529.059999999969</v>
      </c>
      <c r="BF14" s="40">
        <f>VLOOKUP($BC14&amp;"_"&amp;$AZ$7,データシート1!$A:$BS,MATCH("cb_"&amp;BF$12,データシート1!$A$1:$BS$1,0),0)</f>
        <v>58422.279999999948</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0</v>
      </c>
      <c r="BK14" s="40">
        <f t="shared" ref="BK14:BK60" si="3">SUM(BE14:BJ14)</f>
        <v>69951.339999999909</v>
      </c>
      <c r="BL14" s="42"/>
      <c r="BM14" s="960" t="str">
        <f t="shared" ref="BM14:BM60" si="4">AX14</f>
        <v>41206</v>
      </c>
      <c r="BN14" s="123" t="str">
        <f t="shared" ref="BN14:BN60" si="5">AY14</f>
        <v>武雄市</v>
      </c>
      <c r="BO14" s="40">
        <f>BE14*VLOOKUP(BO$12,別紙!$B$4:$E$10,MATCH("設備利用率",別紙!$B$4:$E$4,0),0)/100*8760/10^3</f>
        <v>13836.255487199962</v>
      </c>
      <c r="BP14" s="40">
        <f>BF14*VLOOKUP(BP$12,別紙!$B$4:$E$10,MATCH("設備利用率",別紙!$B$4:$E$4,0),0)/100*8760/10^3</f>
        <v>77278.655092799934</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0</v>
      </c>
      <c r="BU14" s="40">
        <f t="shared" ref="BU14:BU60" si="6">SUM(BO14:BT14)</f>
        <v>91114.910579999894</v>
      </c>
      <c r="BV14" s="42"/>
      <c r="BW14" s="38" t="str">
        <f t="shared" ref="BW14:BW60" si="7">AX14</f>
        <v>41206</v>
      </c>
      <c r="BX14" s="38" t="str">
        <f t="shared" ref="BX14:BX60" si="8">AY14</f>
        <v>武雄市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267638.74134952232</v>
      </c>
      <c r="BZ14" s="42"/>
      <c r="CA14" s="38" t="str">
        <f t="shared" ref="CA14:CA60" si="9">AX14</f>
        <v>41206</v>
      </c>
      <c r="CB14" s="38" t="str">
        <f t="shared" ref="CB14:CB60" si="10">AY14</f>
        <v>武雄市</v>
      </c>
      <c r="CC14" s="260">
        <f t="shared" ref="CC14:CC60" si="11">BO14/$BY14</f>
        <v>5.1697506188502544E-2</v>
      </c>
      <c r="CD14" s="260">
        <f t="shared" si="1"/>
        <v>0.28874240964942371</v>
      </c>
      <c r="CE14" s="260">
        <f t="shared" si="1"/>
        <v>0</v>
      </c>
      <c r="CF14" s="260">
        <f t="shared" si="1"/>
        <v>0</v>
      </c>
      <c r="CG14" s="260">
        <f t="shared" si="1"/>
        <v>0</v>
      </c>
      <c r="CH14" s="260">
        <f t="shared" si="1"/>
        <v>0</v>
      </c>
      <c r="CI14" s="260">
        <f t="shared" ref="CI14:CI60" si="12">BU14/BY14</f>
        <v>0.34043991583792627</v>
      </c>
      <c r="CK14" s="20" t="str">
        <f t="shared" ref="CK14:CK60" si="13">AX14</f>
        <v>41206</v>
      </c>
      <c r="CL14" s="20" t="str">
        <f t="shared" ref="CL14:CL60" si="14">AY14</f>
        <v>武雄市</v>
      </c>
      <c r="CM14" s="20">
        <f>VLOOKUP($CK14&amp;"_"&amp;$AZ$7,データシート1!$A:$BS,MATCH("ca_太陽光発電（10kW未満）",データシート1!$A$1:$BS$1,0),0)</f>
        <v>2347</v>
      </c>
      <c r="CN14" s="20">
        <f>VLOOKUP($CK14&amp;"_"&amp;$AZ$5,データシート1!$A:$BS,MATCH("ab_家庭",データシート1!$A$1:$BS$1,0),0)</f>
        <v>18804</v>
      </c>
      <c r="CO14" s="260">
        <f t="shared" ref="CO14:CO60" si="15">CM14/CN14</f>
        <v>0.1248138693894916</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20204</v>
      </c>
      <c r="AY15" s="20" t="str">
        <f>IF(IFERROR(比較地域マスタ!$Z8,"")=0,"",IFERROR(比較地域マスタ!$Z8,""))</f>
        <v>岡谷市</v>
      </c>
      <c r="BC15" s="960" t="str">
        <f t="shared" si="0"/>
        <v>20204</v>
      </c>
      <c r="BD15" s="123" t="str">
        <f t="shared" si="2"/>
        <v>岡谷市</v>
      </c>
      <c r="BE15" s="40">
        <f>VLOOKUP($BC15&amp;"_"&amp;$AZ$7,データシート1!$A:$BS,MATCH("cb_"&amp;BE$12,データシート1!$A$1:$BS$1,0),0)</f>
        <v>9206.8999999999905</v>
      </c>
      <c r="BF15" s="40">
        <f>VLOOKUP($BC15&amp;"_"&amp;$AZ$7,データシート1!$A:$BS,MATCH("cb_"&amp;BF$12,データシート1!$A$1:$BS$1,0),0)</f>
        <v>13042.900000000001</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1025</v>
      </c>
      <c r="BK15" s="40">
        <f t="shared" si="3"/>
        <v>23274.799999999992</v>
      </c>
      <c r="BL15" s="42"/>
      <c r="BM15" s="960" t="str">
        <f t="shared" si="4"/>
        <v>20204</v>
      </c>
      <c r="BN15" s="123" t="str">
        <f t="shared" si="5"/>
        <v>岡谷市</v>
      </c>
      <c r="BO15" s="40">
        <f>BE15*VLOOKUP(BO$12,別紙!$B$4:$E$10,MATCH("設備利用率",別紙!$B$4:$E$4,0),0)/100*8760/10^3</f>
        <v>11049.384827999987</v>
      </c>
      <c r="BP15" s="40">
        <f>BF15*VLOOKUP(BP$12,別紙!$B$4:$E$10,MATCH("設備利用率",別紙!$B$4:$E$4,0),0)/100*8760/10^3</f>
        <v>17252.626403999999</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7183.2</v>
      </c>
      <c r="BU15" s="40">
        <f t="shared" si="6"/>
        <v>35485.211231999987</v>
      </c>
      <c r="BV15" s="42"/>
      <c r="BW15" s="38" t="str">
        <f t="shared" si="7"/>
        <v>20204</v>
      </c>
      <c r="BX15" s="38" t="str">
        <f t="shared" si="8"/>
        <v>岡谷市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319766.08736371394</v>
      </c>
      <c r="BZ15" s="42"/>
      <c r="CA15" s="38" t="str">
        <f t="shared" si="9"/>
        <v>20204</v>
      </c>
      <c r="CB15" s="38" t="str">
        <f t="shared" si="10"/>
        <v>岡谷市</v>
      </c>
      <c r="CC15" s="260">
        <f t="shared" si="11"/>
        <v>3.4554586194851869E-2</v>
      </c>
      <c r="CD15" s="260">
        <f t="shared" si="1"/>
        <v>5.3953896569326358E-2</v>
      </c>
      <c r="CE15" s="260">
        <f t="shared" si="1"/>
        <v>0</v>
      </c>
      <c r="CF15" s="260">
        <f t="shared" si="1"/>
        <v>0</v>
      </c>
      <c r="CG15" s="260">
        <f t="shared" si="1"/>
        <v>0</v>
      </c>
      <c r="CH15" s="260">
        <f t="shared" si="1"/>
        <v>2.2463920609034311E-2</v>
      </c>
      <c r="CI15" s="260">
        <f t="shared" si="12"/>
        <v>0.11097240337321254</v>
      </c>
      <c r="CK15" s="20" t="str">
        <f t="shared" si="13"/>
        <v>20204</v>
      </c>
      <c r="CL15" s="20" t="str">
        <f t="shared" si="14"/>
        <v>岡谷市</v>
      </c>
      <c r="CM15" s="20">
        <f>VLOOKUP($CK15&amp;"_"&amp;$AZ$7,データシート1!$A:$BS,MATCH("ca_太陽光発電（10kW未満）",データシート1!$A$1:$BS$1,0),0)</f>
        <v>2010</v>
      </c>
      <c r="CN15" s="20">
        <f>VLOOKUP($CK15&amp;"_"&amp;$AZ$5,データシート1!$A:$BS,MATCH("ab_家庭",データシート1!$A$1:$BS$1,0),0)</f>
        <v>20897</v>
      </c>
      <c r="CO15" s="260">
        <f t="shared" si="15"/>
        <v>9.6186055414652818E-2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21210</v>
      </c>
      <c r="AY16" s="20" t="str">
        <f>IF(IFERROR(比較地域マスタ!$Z9,"")=0,"",IFERROR(比較地域マスタ!$Z9,""))</f>
        <v>恵那市</v>
      </c>
      <c r="BC16" s="960" t="str">
        <f t="shared" si="0"/>
        <v>21210</v>
      </c>
      <c r="BD16" s="123" t="str">
        <f t="shared" si="2"/>
        <v>恵那市</v>
      </c>
      <c r="BE16" s="40">
        <f>VLOOKUP($BC16&amp;"_"&amp;$AZ$7,データシート1!$A:$BS,MATCH("cb_"&amp;BE$12,データシート1!$A$1:$BS$1,0),0)</f>
        <v>9353.199999999988</v>
      </c>
      <c r="BF16" s="40">
        <f>VLOOKUP($BC16&amp;"_"&amp;$AZ$7,データシート1!$A:$BS,MATCH("cb_"&amp;BF$12,データシート1!$A$1:$BS$1,0),0)</f>
        <v>96155.199999999852</v>
      </c>
      <c r="BG16" s="40">
        <f>VLOOKUP($BC16&amp;"_"&amp;$AZ$7,データシート1!$A:$BS,MATCH("cb_"&amp;BG$12,データシート1!$A$1:$BS$1,0),0)</f>
        <v>9200</v>
      </c>
      <c r="BH16" s="40">
        <f>VLOOKUP($BC16&amp;"_"&amp;$AZ$7,データシート1!$A:$BS,MATCH("cb_"&amp;BH$12,データシート1!$A$1:$BS$1,0),0)</f>
        <v>275.60000000000002</v>
      </c>
      <c r="BI16" s="40">
        <f>VLOOKUP($BC16&amp;"_"&amp;$AZ$7,データシート1!$A:$BS,MATCH("cb_"&amp;BI$12,データシート1!$A$1:$BS$1,0),0)</f>
        <v>0</v>
      </c>
      <c r="BJ16" s="40">
        <f>VLOOKUP($BC16&amp;"_"&amp;$AZ$7,データシート1!$A:$BS,MATCH("cb_"&amp;BJ$12,データシート1!$A$1:$BS$1,0),0)</f>
        <v>0</v>
      </c>
      <c r="BK16" s="40">
        <f t="shared" si="3"/>
        <v>114983.99999999984</v>
      </c>
      <c r="BL16" s="42"/>
      <c r="BM16" s="960" t="str">
        <f t="shared" si="4"/>
        <v>21210</v>
      </c>
      <c r="BN16" s="123" t="str">
        <f t="shared" si="5"/>
        <v>恵那市</v>
      </c>
      <c r="BO16" s="40">
        <f>BE16*VLOOKUP(BO$12,別紙!$B$4:$E$10,MATCH("設備利用率",別紙!$B$4:$E$4,0),0)/100*8760/10^3</f>
        <v>11224.962383999984</v>
      </c>
      <c r="BP16" s="40">
        <f>BF16*VLOOKUP(BP$12,別紙!$B$4:$E$10,MATCH("設備利用率",別紙!$B$4:$E$4,0),0)/100*8760/10^3</f>
        <v>127190.25235199979</v>
      </c>
      <c r="BQ16" s="40">
        <f>BG16*VLOOKUP(BQ$12,別紙!$B$4:$E$10,MATCH("設備利用率",別紙!$B$4:$E$4,0),0)/100*8760/10^3</f>
        <v>19986.815999999999</v>
      </c>
      <c r="BR16" s="40">
        <f>BH16*VLOOKUP(BR$12,別紙!$B$4:$E$10,MATCH("設備利用率",別紙!$B$4:$E$4,0),0)/100*8760/10^3</f>
        <v>1448.5536000000002</v>
      </c>
      <c r="BS16" s="40">
        <f>BI16*VLOOKUP(BS$12,別紙!$B$4:$E$10,MATCH("設備利用率",別紙!$B$4:$E$4,0),0)/100*8760/10^3</f>
        <v>0</v>
      </c>
      <c r="BT16" s="40">
        <f>BJ16*VLOOKUP(BT$12,別紙!$B$4:$E$10,MATCH("設備利用率",別紙!$B$4:$E$4,0),0)/100*8760/10^3</f>
        <v>0</v>
      </c>
      <c r="BU16" s="40">
        <f t="shared" si="6"/>
        <v>159850.58433599977</v>
      </c>
      <c r="BV16" s="42"/>
      <c r="BW16" s="38" t="str">
        <f t="shared" si="7"/>
        <v>21210</v>
      </c>
      <c r="BX16" s="38" t="str">
        <f t="shared" si="8"/>
        <v>恵那市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395921.45460195566</v>
      </c>
      <c r="BZ16" s="42"/>
      <c r="CA16" s="38" t="str">
        <f t="shared" si="9"/>
        <v>21210</v>
      </c>
      <c r="CB16" s="38" t="str">
        <f t="shared" si="10"/>
        <v>恵那市</v>
      </c>
      <c r="CC16" s="260">
        <f t="shared" si="11"/>
        <v>2.8351488037659221E-2</v>
      </c>
      <c r="CD16" s="260">
        <f t="shared" si="1"/>
        <v>0.32125122514482585</v>
      </c>
      <c r="CE16" s="260">
        <f t="shared" si="1"/>
        <v>5.0481770481708252E-2</v>
      </c>
      <c r="CF16" s="260">
        <f t="shared" si="1"/>
        <v>3.6586893262864997E-3</v>
      </c>
      <c r="CG16" s="260">
        <f t="shared" si="1"/>
        <v>0</v>
      </c>
      <c r="CH16" s="260">
        <f t="shared" si="1"/>
        <v>0</v>
      </c>
      <c r="CI16" s="260">
        <f t="shared" si="12"/>
        <v>0.40374317299047979</v>
      </c>
      <c r="CK16" s="20" t="str">
        <f t="shared" si="13"/>
        <v>21210</v>
      </c>
      <c r="CL16" s="20" t="str">
        <f t="shared" si="14"/>
        <v>恵那市</v>
      </c>
      <c r="CM16" s="20">
        <f>VLOOKUP($CK16&amp;"_"&amp;$AZ$7,データシート1!$A:$BS,MATCH("ca_太陽光発電（10kW未満）",データシート1!$A$1:$BS$1,0),0)</f>
        <v>1928</v>
      </c>
      <c r="CN16" s="20">
        <f>VLOOKUP($CK16&amp;"_"&amp;$AZ$5,データシート1!$A:$BS,MATCH("ab_家庭",データシート1!$A$1:$BS$1,0),0)</f>
        <v>19887</v>
      </c>
      <c r="CO16" s="260">
        <f t="shared" si="15"/>
        <v>9.6947754814703066E-2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28218</v>
      </c>
      <c r="AY17" s="20" t="str">
        <f>IF(IFERROR(比較地域マスタ!$Z10,"")=0,"",IFERROR(比較地域マスタ!$Z10,""))</f>
        <v>小野市</v>
      </c>
      <c r="BC17" s="960" t="str">
        <f t="shared" si="0"/>
        <v>28218</v>
      </c>
      <c r="BD17" s="123" t="str">
        <f t="shared" si="2"/>
        <v>小野市</v>
      </c>
      <c r="BE17" s="40">
        <f>VLOOKUP($BC17&amp;"_"&amp;$AZ$7,データシート1!$A:$BS,MATCH("cb_"&amp;BE$12,データシート1!$A$1:$BS$1,0),0)</f>
        <v>9337.1999999999844</v>
      </c>
      <c r="BF17" s="40">
        <f>VLOOKUP($BC17&amp;"_"&amp;$AZ$7,データシート1!$A:$BS,MATCH("cb_"&amp;BF$12,データシート1!$A$1:$BS$1,0),0)</f>
        <v>82719.299999999886</v>
      </c>
      <c r="BG17" s="40">
        <f>VLOOKUP($BC17&amp;"_"&amp;$AZ$7,データシート1!$A:$BS,MATCH("cb_"&amp;BG$12,データシート1!$A$1:$BS$1,0),0)</f>
        <v>0</v>
      </c>
      <c r="BH17" s="40">
        <f>VLOOKUP($BC17&amp;"_"&amp;$AZ$7,データシート1!$A:$BS,MATCH("cb_"&amp;BH$12,データシート1!$A$1:$BS$1,0),0)</f>
        <v>0</v>
      </c>
      <c r="BI17" s="40">
        <f>VLOOKUP($BC17&amp;"_"&amp;$AZ$7,データシート1!$A:$BS,MATCH("cb_"&amp;BI$12,データシート1!$A$1:$BS$1,0),0)</f>
        <v>0</v>
      </c>
      <c r="BJ17" s="40">
        <f>VLOOKUP($BC17&amp;"_"&amp;$AZ$7,データシート1!$A:$BS,MATCH("cb_"&amp;BJ$12,データシート1!$A$1:$BS$1,0),0)</f>
        <v>0</v>
      </c>
      <c r="BK17" s="40">
        <f t="shared" si="3"/>
        <v>92056.499999999869</v>
      </c>
      <c r="BL17" s="42"/>
      <c r="BM17" s="960" t="str">
        <f t="shared" si="4"/>
        <v>28218</v>
      </c>
      <c r="BN17" s="123" t="str">
        <f t="shared" si="5"/>
        <v>小野市</v>
      </c>
      <c r="BO17" s="40">
        <f>BE17*VLOOKUP(BO$12,別紙!$B$4:$E$10,MATCH("設備利用率",別紙!$B$4:$E$4,0),0)/100*8760/10^3</f>
        <v>11205.760463999981</v>
      </c>
      <c r="BP17" s="40">
        <f>BF17*VLOOKUP(BP$12,別紙!$B$4:$E$10,MATCH("設備利用率",別紙!$B$4:$E$4,0),0)/100*8760/10^3</f>
        <v>109417.78126799986</v>
      </c>
      <c r="BQ17" s="40">
        <f>BG17*VLOOKUP(BQ$12,別紙!$B$4:$E$10,MATCH("設備利用率",別紙!$B$4:$E$4,0),0)/100*8760/10^3</f>
        <v>0</v>
      </c>
      <c r="BR17" s="40">
        <f>BH17*VLOOKUP(BR$12,別紙!$B$4:$E$10,MATCH("設備利用率",別紙!$B$4:$E$4,0),0)/100*8760/10^3</f>
        <v>0</v>
      </c>
      <c r="BS17" s="40">
        <f>BI17*VLOOKUP(BS$12,別紙!$B$4:$E$10,MATCH("設備利用率",別紙!$B$4:$E$4,0),0)/100*8760/10^3</f>
        <v>0</v>
      </c>
      <c r="BT17" s="40">
        <f>BJ17*VLOOKUP(BT$12,別紙!$B$4:$E$10,MATCH("設備利用率",別紙!$B$4:$E$4,0),0)/100*8760/10^3</f>
        <v>0</v>
      </c>
      <c r="BU17" s="40">
        <f t="shared" si="6"/>
        <v>120623.54173199984</v>
      </c>
      <c r="BV17" s="42"/>
      <c r="BW17" s="38" t="str">
        <f t="shared" si="7"/>
        <v>28218</v>
      </c>
      <c r="BX17" s="38" t="str">
        <f t="shared" si="8"/>
        <v>小野市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428950.1892301297</v>
      </c>
      <c r="BZ17" s="42"/>
      <c r="CA17" s="38" t="str">
        <f t="shared" si="9"/>
        <v>28218</v>
      </c>
      <c r="CB17" s="38" t="str">
        <f t="shared" si="10"/>
        <v>小野市</v>
      </c>
      <c r="CC17" s="260">
        <f t="shared" si="11"/>
        <v>2.6123686957946868E-2</v>
      </c>
      <c r="CD17" s="260">
        <f t="shared" si="1"/>
        <v>0.25508272059369053</v>
      </c>
      <c r="CE17" s="260">
        <f t="shared" si="1"/>
        <v>0</v>
      </c>
      <c r="CF17" s="260">
        <f t="shared" si="1"/>
        <v>0</v>
      </c>
      <c r="CG17" s="260">
        <f t="shared" si="1"/>
        <v>0</v>
      </c>
      <c r="CH17" s="260">
        <f t="shared" si="1"/>
        <v>0</v>
      </c>
      <c r="CI17" s="260">
        <f t="shared" si="12"/>
        <v>0.28120640755163739</v>
      </c>
      <c r="CK17" s="20" t="str">
        <f t="shared" si="13"/>
        <v>28218</v>
      </c>
      <c r="CL17" s="20" t="str">
        <f t="shared" si="14"/>
        <v>小野市</v>
      </c>
      <c r="CM17" s="20">
        <f>VLOOKUP($CK17&amp;"_"&amp;$AZ$7,データシート1!$A:$BS,MATCH("ca_太陽光発電（10kW未満）",データシート1!$A$1:$BS$1,0),0)</f>
        <v>2106</v>
      </c>
      <c r="CN17" s="20">
        <f>VLOOKUP($CK17&amp;"_"&amp;$AZ$5,データシート1!$A:$BS,MATCH("ab_家庭",データシート1!$A$1:$BS$1,0),0)</f>
        <v>20474</v>
      </c>
      <c r="CO17" s="260">
        <f t="shared" si="15"/>
        <v>0.10286216665038586</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16208</v>
      </c>
      <c r="AY18" s="20" t="str">
        <f>IF(IFERROR(比較地域マスタ!$Z11,"")=0,"",IFERROR(比較地域マスタ!$Z11,""))</f>
        <v>砺波市</v>
      </c>
      <c r="BC18" s="960" t="str">
        <f t="shared" si="0"/>
        <v>16208</v>
      </c>
      <c r="BD18" s="123" t="str">
        <f t="shared" si="2"/>
        <v>砺波市</v>
      </c>
      <c r="BE18" s="40">
        <f>VLOOKUP($BC18&amp;"_"&amp;$AZ$7,データシート1!$A:$BS,MATCH("cb_"&amp;BE$12,データシート1!$A$1:$BS$1,0),0)</f>
        <v>5151.155000000007</v>
      </c>
      <c r="BF18" s="40">
        <f>VLOOKUP($BC18&amp;"_"&amp;$AZ$7,データシート1!$A:$BS,MATCH("cb_"&amp;BF$12,データシート1!$A$1:$BS$1,0),0)</f>
        <v>10665.1</v>
      </c>
      <c r="BG18" s="40">
        <f>VLOOKUP($BC18&amp;"_"&amp;$AZ$7,データシート1!$A:$BS,MATCH("cb_"&amp;BG$12,データシート1!$A$1:$BS$1,0),0)</f>
        <v>0</v>
      </c>
      <c r="BH18" s="40">
        <f>VLOOKUP($BC18&amp;"_"&amp;$AZ$7,データシート1!$A:$BS,MATCH("cb_"&amp;BH$12,データシート1!$A$1:$BS$1,0),0)</f>
        <v>2064.6</v>
      </c>
      <c r="BI18" s="40">
        <f>VLOOKUP($BC18&amp;"_"&amp;$AZ$7,データシート1!$A:$BS,MATCH("cb_"&amp;BI$12,データシート1!$A$1:$BS$1,0),0)</f>
        <v>0</v>
      </c>
      <c r="BJ18" s="40">
        <f>VLOOKUP($BC18&amp;"_"&amp;$AZ$7,データシート1!$A:$BS,MATCH("cb_"&amp;BJ$12,データシート1!$A$1:$BS$1,0),0)</f>
        <v>0</v>
      </c>
      <c r="BK18" s="40">
        <f t="shared" si="3"/>
        <v>17880.855000000007</v>
      </c>
      <c r="BL18" s="42"/>
      <c r="BM18" s="960" t="str">
        <f t="shared" si="4"/>
        <v>16208</v>
      </c>
      <c r="BN18" s="123" t="str">
        <f t="shared" si="5"/>
        <v>砺波市</v>
      </c>
      <c r="BO18" s="40">
        <f>BE18*VLOOKUP(BO$12,別紙!$B$4:$E$10,MATCH("設備利用率",別紙!$B$4:$E$4,0),0)/100*8760/10^3</f>
        <v>6182.0041386000075</v>
      </c>
      <c r="BP18" s="40">
        <f>BF18*VLOOKUP(BP$12,別紙!$B$4:$E$10,MATCH("設備利用率",別紙!$B$4:$E$4,0),0)/100*8760/10^3</f>
        <v>14107.367676000002</v>
      </c>
      <c r="BQ18" s="40">
        <f>BG18*VLOOKUP(BQ$12,別紙!$B$4:$E$10,MATCH("設備利用率",別紙!$B$4:$E$4,0),0)/100*8760/10^3</f>
        <v>0</v>
      </c>
      <c r="BR18" s="40">
        <f>BH18*VLOOKUP(BR$12,別紙!$B$4:$E$10,MATCH("設備利用率",別紙!$B$4:$E$4,0),0)/100*8760/10^3</f>
        <v>10851.5376</v>
      </c>
      <c r="BS18" s="40">
        <f>BI18*VLOOKUP(BS$12,別紙!$B$4:$E$10,MATCH("設備利用率",別紙!$B$4:$E$4,0),0)/100*8760/10^3</f>
        <v>0</v>
      </c>
      <c r="BT18" s="40">
        <f>BJ18*VLOOKUP(BT$12,別紙!$B$4:$E$10,MATCH("設備利用率",別紙!$B$4:$E$4,0),0)/100*8760/10^3</f>
        <v>0</v>
      </c>
      <c r="BU18" s="40">
        <f t="shared" si="6"/>
        <v>31140.90941460001</v>
      </c>
      <c r="BV18" s="42"/>
      <c r="BW18" s="38" t="str">
        <f t="shared" si="7"/>
        <v>16208</v>
      </c>
      <c r="BX18" s="38" t="str">
        <f t="shared" si="8"/>
        <v>砺波市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436366.43616861152</v>
      </c>
      <c r="BZ18" s="42"/>
      <c r="CA18" s="38" t="str">
        <f t="shared" si="9"/>
        <v>16208</v>
      </c>
      <c r="CB18" s="38" t="str">
        <f t="shared" si="10"/>
        <v>砺波市</v>
      </c>
      <c r="CC18" s="260">
        <f t="shared" si="11"/>
        <v>1.4167001919027722E-2</v>
      </c>
      <c r="CD18" s="260">
        <f t="shared" si="1"/>
        <v>3.2329176826397646E-2</v>
      </c>
      <c r="CE18" s="260">
        <f t="shared" si="1"/>
        <v>0</v>
      </c>
      <c r="CF18" s="260">
        <f t="shared" si="1"/>
        <v>2.486794744178486E-2</v>
      </c>
      <c r="CG18" s="260">
        <f t="shared" si="1"/>
        <v>0</v>
      </c>
      <c r="CH18" s="260">
        <f t="shared" si="1"/>
        <v>0</v>
      </c>
      <c r="CI18" s="260">
        <f t="shared" si="12"/>
        <v>7.1364126187210233E-2</v>
      </c>
      <c r="CK18" s="20" t="str">
        <f t="shared" si="13"/>
        <v>16208</v>
      </c>
      <c r="CL18" s="20" t="str">
        <f t="shared" si="14"/>
        <v>砺波市</v>
      </c>
      <c r="CM18" s="20">
        <f>VLOOKUP($CK18&amp;"_"&amp;$AZ$7,データシート1!$A:$BS,MATCH("ca_太陽光発電（10kW未満）",データシート1!$A$1:$BS$1,0),0)</f>
        <v>1097</v>
      </c>
      <c r="CN18" s="20">
        <f>VLOOKUP($CK18&amp;"_"&amp;$AZ$5,データシート1!$A:$BS,MATCH("ab_家庭",データシート1!$A$1:$BS$1,0),0)</f>
        <v>17308</v>
      </c>
      <c r="CO18" s="260">
        <f t="shared" si="15"/>
        <v>6.3381095447192046E-2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19202</v>
      </c>
      <c r="AY19" s="20" t="str">
        <f>IF(IFERROR(比較地域マスタ!$Z12,"")=0,"",IFERROR(比較地域マスタ!$Z12,""))</f>
        <v>富士吉田市</v>
      </c>
      <c r="BC19" s="960" t="str">
        <f t="shared" si="0"/>
        <v>19202</v>
      </c>
      <c r="BD19" s="123" t="str">
        <f t="shared" si="2"/>
        <v>富士吉田市</v>
      </c>
      <c r="BE19" s="40">
        <f>VLOOKUP($BC19&amp;"_"&amp;$AZ$7,データシート1!$A:$BS,MATCH("cb_"&amp;BE$12,データシート1!$A$1:$BS$1,0),0)</f>
        <v>8732.8999999999869</v>
      </c>
      <c r="BF19" s="40">
        <f>VLOOKUP($BC19&amp;"_"&amp;$AZ$7,データシート1!$A:$BS,MATCH("cb_"&amp;BF$12,データシート1!$A$1:$BS$1,0),0)</f>
        <v>12754.699999999995</v>
      </c>
      <c r="BG19" s="40">
        <f>VLOOKUP($BC19&amp;"_"&amp;$AZ$7,データシート1!$A:$BS,MATCH("cb_"&amp;BG$12,データシート1!$A$1:$BS$1,0),0)</f>
        <v>0</v>
      </c>
      <c r="BH19" s="40">
        <f>VLOOKUP($BC19&amp;"_"&amp;$AZ$7,データシート1!$A:$BS,MATCH("cb_"&amp;BH$12,データシート1!$A$1:$BS$1,0),0)</f>
        <v>143</v>
      </c>
      <c r="BI19" s="40">
        <f>VLOOKUP($BC19&amp;"_"&amp;$AZ$7,データシート1!$A:$BS,MATCH("cb_"&amp;BI$12,データシート1!$A$1:$BS$1,0),0)</f>
        <v>0</v>
      </c>
      <c r="BJ19" s="40">
        <f>VLOOKUP($BC19&amp;"_"&amp;$AZ$7,データシート1!$A:$BS,MATCH("cb_"&amp;BJ$12,データシート1!$A$1:$BS$1,0),0)</f>
        <v>0</v>
      </c>
      <c r="BK19" s="40">
        <f t="shared" si="3"/>
        <v>21630.599999999984</v>
      </c>
      <c r="BL19" s="42"/>
      <c r="BM19" s="960" t="str">
        <f t="shared" si="4"/>
        <v>19202</v>
      </c>
      <c r="BN19" s="123" t="str">
        <f t="shared" si="5"/>
        <v>富士吉田市</v>
      </c>
      <c r="BO19" s="40">
        <f>BE19*VLOOKUP(BO$12,別紙!$B$4:$E$10,MATCH("設備利用率",別紙!$B$4:$E$4,0),0)/100*8760/10^3</f>
        <v>10480.527947999984</v>
      </c>
      <c r="BP19" s="40">
        <f>BF19*VLOOKUP(BP$12,別紙!$B$4:$E$10,MATCH("設備利用率",別紙!$B$4:$E$4,0),0)/100*8760/10^3</f>
        <v>16871.406971999993</v>
      </c>
      <c r="BQ19" s="40">
        <f>BG19*VLOOKUP(BQ$12,別紙!$B$4:$E$10,MATCH("設備利用率",別紙!$B$4:$E$4,0),0)/100*8760/10^3</f>
        <v>0</v>
      </c>
      <c r="BR19" s="40">
        <f>BH19*VLOOKUP(BR$12,別紙!$B$4:$E$10,MATCH("設備利用率",別紙!$B$4:$E$4,0),0)/100*8760/10^3</f>
        <v>751.60799999999995</v>
      </c>
      <c r="BS19" s="40">
        <f>BI19*VLOOKUP(BS$12,別紙!$B$4:$E$10,MATCH("設備利用率",別紙!$B$4:$E$4,0),0)/100*8760/10^3</f>
        <v>0</v>
      </c>
      <c r="BT19" s="40">
        <f>BJ19*VLOOKUP(BT$12,別紙!$B$4:$E$10,MATCH("設備利用率",別紙!$B$4:$E$4,0),0)/100*8760/10^3</f>
        <v>0</v>
      </c>
      <c r="BU19" s="40">
        <f t="shared" si="6"/>
        <v>28103.542919999978</v>
      </c>
      <c r="BV19" s="42"/>
      <c r="BW19" s="38" t="str">
        <f t="shared" si="7"/>
        <v>19202</v>
      </c>
      <c r="BX19" s="38" t="str">
        <f t="shared" si="8"/>
        <v>富士吉田市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275962.64018230257</v>
      </c>
      <c r="BZ19" s="42"/>
      <c r="CA19" s="38" t="str">
        <f t="shared" si="9"/>
        <v>19202</v>
      </c>
      <c r="CB19" s="38" t="str">
        <f t="shared" si="10"/>
        <v>富士吉田市</v>
      </c>
      <c r="CC19" s="260">
        <f t="shared" si="11"/>
        <v>3.7978068122106981E-2</v>
      </c>
      <c r="CD19" s="260">
        <f t="shared" si="1"/>
        <v>6.113656167680756E-2</v>
      </c>
      <c r="CE19" s="260">
        <f t="shared" si="1"/>
        <v>0</v>
      </c>
      <c r="CF19" s="260">
        <f t="shared" si="1"/>
        <v>2.7235860604300755E-3</v>
      </c>
      <c r="CG19" s="260">
        <f t="shared" si="1"/>
        <v>0</v>
      </c>
      <c r="CH19" s="260">
        <f t="shared" si="1"/>
        <v>0</v>
      </c>
      <c r="CI19" s="260">
        <f t="shared" si="12"/>
        <v>0.10183821585934462</v>
      </c>
      <c r="CK19" s="20" t="str">
        <f t="shared" si="13"/>
        <v>19202</v>
      </c>
      <c r="CL19" s="20" t="str">
        <f t="shared" si="14"/>
        <v>富士吉田市</v>
      </c>
      <c r="CM19" s="20">
        <f>VLOOKUP($CK19&amp;"_"&amp;$AZ$7,データシート1!$A:$BS,MATCH("ca_太陽光発電（10kW未満）",データシート1!$A$1:$BS$1,0),0)</f>
        <v>1735</v>
      </c>
      <c r="CN19" s="20">
        <f>VLOOKUP($CK19&amp;"_"&amp;$AZ$5,データシート1!$A:$BS,MATCH("ab_家庭",データシート1!$A$1:$BS$1,0),0)</f>
        <v>20169</v>
      </c>
      <c r="CO19" s="260">
        <f t="shared" si="15"/>
        <v>8.602310476473797E-2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15218</v>
      </c>
      <c r="AY20" s="20" t="str">
        <f>IF(IFERROR(比較地域マスタ!$Z13,"")=0,"",IFERROR(比較地域マスタ!$Z13,""))</f>
        <v>五泉市</v>
      </c>
      <c r="BC20" s="960" t="str">
        <f t="shared" si="0"/>
        <v>15218</v>
      </c>
      <c r="BD20" s="123" t="str">
        <f t="shared" si="2"/>
        <v>五泉市</v>
      </c>
      <c r="BE20" s="40">
        <f>VLOOKUP($BC20&amp;"_"&amp;$AZ$7,データシート1!$A:$BS,MATCH("cb_"&amp;BE$12,データシート1!$A$1:$BS$1,0),0)</f>
        <v>2821.0000000000018</v>
      </c>
      <c r="BF20" s="40">
        <f>VLOOKUP($BC20&amp;"_"&amp;$AZ$7,データシート1!$A:$BS,MATCH("cb_"&amp;BF$12,データシート1!$A$1:$BS$1,0),0)</f>
        <v>16305.599999999999</v>
      </c>
      <c r="BG20" s="40">
        <f>VLOOKUP($BC20&amp;"_"&amp;$AZ$7,データシート1!$A:$BS,MATCH("cb_"&amp;BG$12,データシート1!$A$1:$BS$1,0),0)</f>
        <v>0</v>
      </c>
      <c r="BH20" s="40">
        <f>VLOOKUP($BC20&amp;"_"&amp;$AZ$7,データシート1!$A:$BS,MATCH("cb_"&amp;BH$12,データシート1!$A$1:$BS$1,0),0)</f>
        <v>7100</v>
      </c>
      <c r="BI20" s="40">
        <f>VLOOKUP($BC20&amp;"_"&amp;$AZ$7,データシート1!$A:$BS,MATCH("cb_"&amp;BI$12,データシート1!$A$1:$BS$1,0),0)</f>
        <v>0</v>
      </c>
      <c r="BJ20" s="40">
        <f>VLOOKUP($BC20&amp;"_"&amp;$AZ$7,データシート1!$A:$BS,MATCH("cb_"&amp;BJ$12,データシート1!$A$1:$BS$1,0),0)</f>
        <v>0</v>
      </c>
      <c r="BK20" s="40">
        <f t="shared" si="3"/>
        <v>26226.6</v>
      </c>
      <c r="BL20" s="42"/>
      <c r="BM20" s="960" t="str">
        <f t="shared" si="4"/>
        <v>15218</v>
      </c>
      <c r="BN20" s="123" t="str">
        <f t="shared" si="5"/>
        <v>五泉市</v>
      </c>
      <c r="BO20" s="40">
        <f>BE20*VLOOKUP(BO$12,別紙!$B$4:$E$10,MATCH("設備利用率",別紙!$B$4:$E$4,0),0)/100*8760/10^3</f>
        <v>3385.5385200000023</v>
      </c>
      <c r="BP20" s="40">
        <f>BF20*VLOOKUP(BP$12,別紙!$B$4:$E$10,MATCH("設備利用率",別紙!$B$4:$E$4,0),0)/100*8760/10^3</f>
        <v>21568.395456000002</v>
      </c>
      <c r="BQ20" s="40">
        <f>BG20*VLOOKUP(BQ$12,別紙!$B$4:$E$10,MATCH("設備利用率",別紙!$B$4:$E$4,0),0)/100*8760/10^3</f>
        <v>0</v>
      </c>
      <c r="BR20" s="40">
        <f>BH20*VLOOKUP(BR$12,別紙!$B$4:$E$10,MATCH("設備利用率",別紙!$B$4:$E$4,0),0)/100*8760/10^3</f>
        <v>37317.599999999999</v>
      </c>
      <c r="BS20" s="40">
        <f>BI20*VLOOKUP(BS$12,別紙!$B$4:$E$10,MATCH("設備利用率",別紙!$B$4:$E$4,0),0)/100*8760/10^3</f>
        <v>0</v>
      </c>
      <c r="BT20" s="40">
        <f>BJ20*VLOOKUP(BT$12,別紙!$B$4:$E$10,MATCH("設備利用率",別紙!$B$4:$E$4,0),0)/100*8760/10^3</f>
        <v>0</v>
      </c>
      <c r="BU20" s="40">
        <f t="shared" si="6"/>
        <v>62271.533976000006</v>
      </c>
      <c r="BV20" s="42"/>
      <c r="BW20" s="38" t="str">
        <f t="shared" si="7"/>
        <v>15218</v>
      </c>
      <c r="BX20" s="38" t="str">
        <f t="shared" si="8"/>
        <v>五泉市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276020.69775969157</v>
      </c>
      <c r="BZ20" s="42"/>
      <c r="CA20" s="38" t="str">
        <f t="shared" si="9"/>
        <v>15218</v>
      </c>
      <c r="CB20" s="38" t="str">
        <f t="shared" si="10"/>
        <v>五泉市</v>
      </c>
      <c r="CC20" s="260">
        <f t="shared" si="11"/>
        <v>1.2265524098296104E-2</v>
      </c>
      <c r="CD20" s="260">
        <f t="shared" si="1"/>
        <v>7.8140500444563846E-2</v>
      </c>
      <c r="CE20" s="260">
        <f t="shared" si="1"/>
        <v>0</v>
      </c>
      <c r="CF20" s="260">
        <f t="shared" si="1"/>
        <v>0.13519855685782431</v>
      </c>
      <c r="CG20" s="260">
        <f t="shared" si="1"/>
        <v>0</v>
      </c>
      <c r="CH20" s="260">
        <f t="shared" si="1"/>
        <v>0</v>
      </c>
      <c r="CI20" s="260">
        <f t="shared" si="12"/>
        <v>0.22560458140068426</v>
      </c>
      <c r="CK20" s="20" t="str">
        <f t="shared" si="13"/>
        <v>15218</v>
      </c>
      <c r="CL20" s="20" t="str">
        <f t="shared" si="14"/>
        <v>五泉市</v>
      </c>
      <c r="CM20" s="20">
        <f>VLOOKUP($CK20&amp;"_"&amp;$AZ$7,データシート1!$A:$BS,MATCH("ca_太陽光発電（10kW未満）",データシート1!$A$1:$BS$1,0),0)</f>
        <v>610</v>
      </c>
      <c r="CN20" s="20">
        <f>VLOOKUP($CK20&amp;"_"&amp;$AZ$5,データシート1!$A:$BS,MATCH("ab_家庭",データシート1!$A$1:$BS$1,0),0)</f>
        <v>18939</v>
      </c>
      <c r="CO20" s="260">
        <f t="shared" si="15"/>
        <v>3.2208669940334757E-2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22225</v>
      </c>
      <c r="AY21" s="20" t="str">
        <f>IF(IFERROR(比較地域マスタ!$Z14,"")=0,"",IFERROR(比較地域マスタ!$Z14,""))</f>
        <v>伊豆の国市</v>
      </c>
      <c r="BC21" s="960" t="str">
        <f t="shared" si="0"/>
        <v>22225</v>
      </c>
      <c r="BD21" s="123" t="str">
        <f t="shared" si="2"/>
        <v>伊豆の国市</v>
      </c>
      <c r="BE21" s="40">
        <f>VLOOKUP($BC21&amp;"_"&amp;$AZ$7,データシート1!$A:$BS,MATCH("cb_"&amp;BE$12,データシート1!$A$1:$BS$1,0),0)</f>
        <v>8104.2999999999938</v>
      </c>
      <c r="BF21" s="40">
        <f>VLOOKUP($BC21&amp;"_"&amp;$AZ$7,データシート1!$A:$BS,MATCH("cb_"&amp;BF$12,データシート1!$A$1:$BS$1,0),0)</f>
        <v>23587.300000000028</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0</v>
      </c>
      <c r="BK21" s="40">
        <f t="shared" si="3"/>
        <v>31691.60000000002</v>
      </c>
      <c r="BL21" s="42"/>
      <c r="BM21" s="960" t="str">
        <f t="shared" si="4"/>
        <v>22225</v>
      </c>
      <c r="BN21" s="123" t="str">
        <f t="shared" si="5"/>
        <v>伊豆の国市</v>
      </c>
      <c r="BO21" s="40">
        <f>BE21*VLOOKUP(BO$12,別紙!$B$4:$E$10,MATCH("設備利用率",別紙!$B$4:$E$4,0),0)/100*8760/10^3</f>
        <v>9726.1325159999906</v>
      </c>
      <c r="BP21" s="40">
        <f>BF21*VLOOKUP(BP$12,別紙!$B$4:$E$10,MATCH("設備利用率",別紙!$B$4:$E$4,0),0)/100*8760/10^3</f>
        <v>31200.33694800004</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0</v>
      </c>
      <c r="BU21" s="40">
        <f t="shared" si="6"/>
        <v>40926.469464000031</v>
      </c>
      <c r="BV21" s="42"/>
      <c r="BW21" s="38" t="str">
        <f t="shared" si="7"/>
        <v>22225</v>
      </c>
      <c r="BX21" s="38" t="str">
        <f t="shared" si="8"/>
        <v>伊豆の国市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289911.53986049513</v>
      </c>
      <c r="BZ21" s="42"/>
      <c r="CA21" s="38" t="str">
        <f t="shared" si="9"/>
        <v>22225</v>
      </c>
      <c r="CB21" s="38" t="str">
        <f t="shared" si="10"/>
        <v>伊豆の国市</v>
      </c>
      <c r="CC21" s="260">
        <f t="shared" si="11"/>
        <v>3.3548621488748556E-2</v>
      </c>
      <c r="CD21" s="260">
        <f t="shared" si="1"/>
        <v>0.10762019670901538</v>
      </c>
      <c r="CE21" s="260">
        <f t="shared" si="1"/>
        <v>0</v>
      </c>
      <c r="CF21" s="260">
        <f t="shared" si="1"/>
        <v>0</v>
      </c>
      <c r="CG21" s="260">
        <f t="shared" si="1"/>
        <v>0</v>
      </c>
      <c r="CH21" s="260">
        <f t="shared" si="1"/>
        <v>0</v>
      </c>
      <c r="CI21" s="260">
        <f t="shared" si="12"/>
        <v>0.14116881819776395</v>
      </c>
      <c r="CK21" s="20" t="str">
        <f t="shared" si="13"/>
        <v>22225</v>
      </c>
      <c r="CL21" s="20" t="str">
        <f t="shared" si="14"/>
        <v>伊豆の国市</v>
      </c>
      <c r="CM21" s="20">
        <f>VLOOKUP($CK21&amp;"_"&amp;$AZ$7,データシート1!$A:$BS,MATCH("ca_太陽光発電（10kW未満）",データシート1!$A$1:$BS$1,0),0)</f>
        <v>1713</v>
      </c>
      <c r="CN21" s="20">
        <f>VLOOKUP($CK21&amp;"_"&amp;$AZ$5,データシート1!$A:$BS,MATCH("ab_家庭",データシート1!$A$1:$BS$1,0),0)</f>
        <v>21377</v>
      </c>
      <c r="CO21" s="260">
        <f t="shared" si="15"/>
        <v>8.0132853066379753E-2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08234</v>
      </c>
      <c r="AY22" s="20" t="str">
        <f>IF(IFERROR(比較地域マスタ!$Z15,"")=0,"",IFERROR(比較地域マスタ!$Z15,""))</f>
        <v>鉾田市</v>
      </c>
      <c r="BC22" s="960" t="str">
        <f t="shared" si="0"/>
        <v>08234</v>
      </c>
      <c r="BD22" s="123" t="str">
        <f t="shared" si="2"/>
        <v>鉾田市</v>
      </c>
      <c r="BE22" s="40">
        <f>VLOOKUP($BC22&amp;"_"&amp;$AZ$7,データシート1!$A:$BS,MATCH("cb_"&amp;BE$12,データシート1!$A$1:$BS$1,0),0)</f>
        <v>6670.5999999999967</v>
      </c>
      <c r="BF22" s="40">
        <f>VLOOKUP($BC22&amp;"_"&amp;$AZ$7,データシート1!$A:$BS,MATCH("cb_"&amp;BF$12,データシート1!$A$1:$BS$1,0),0)</f>
        <v>144838.3000000001</v>
      </c>
      <c r="BG22" s="40">
        <f>VLOOKUP($BC22&amp;"_"&amp;$AZ$7,データシート1!$A:$BS,MATCH("cb_"&amp;BG$12,データシート1!$A$1:$BS$1,0),0)</f>
        <v>0</v>
      </c>
      <c r="BH22" s="40">
        <f>VLOOKUP($BC22&amp;"_"&amp;$AZ$7,データシート1!$A:$BS,MATCH("cb_"&amp;BH$12,データシート1!$A$1:$BS$1,0),0)</f>
        <v>0</v>
      </c>
      <c r="BI22" s="40">
        <f>VLOOKUP($BC22&amp;"_"&amp;$AZ$7,データシート1!$A:$BS,MATCH("cb_"&amp;BI$12,データシート1!$A$1:$BS$1,0),0)</f>
        <v>0</v>
      </c>
      <c r="BJ22" s="40">
        <f>VLOOKUP($BC22&amp;"_"&amp;$AZ$7,データシート1!$A:$BS,MATCH("cb_"&amp;BJ$12,データシート1!$A$1:$BS$1,0),0)</f>
        <v>0</v>
      </c>
      <c r="BK22" s="40">
        <f t="shared" si="3"/>
        <v>151508.90000000011</v>
      </c>
      <c r="BL22" s="42"/>
      <c r="BM22" s="960" t="str">
        <f t="shared" si="4"/>
        <v>08234</v>
      </c>
      <c r="BN22" s="123" t="str">
        <f t="shared" si="5"/>
        <v>鉾田市</v>
      </c>
      <c r="BO22" s="40">
        <f>BE22*VLOOKUP(BO$12,別紙!$B$4:$E$10,MATCH("設備利用率",別紙!$B$4:$E$4,0),0)/100*8760/10^3</f>
        <v>8005.5204719999965</v>
      </c>
      <c r="BP22" s="40">
        <f>BF22*VLOOKUP(BP$12,別紙!$B$4:$E$10,MATCH("設備利用率",別紙!$B$4:$E$4,0),0)/100*8760/10^3</f>
        <v>191586.30970800013</v>
      </c>
      <c r="BQ22" s="40">
        <f>BG22*VLOOKUP(BQ$12,別紙!$B$4:$E$10,MATCH("設備利用率",別紙!$B$4:$E$4,0),0)/100*8760/10^3</f>
        <v>0</v>
      </c>
      <c r="BR22" s="40">
        <f>BH22*VLOOKUP(BR$12,別紙!$B$4:$E$10,MATCH("設備利用率",別紙!$B$4:$E$4,0),0)/100*8760/10^3</f>
        <v>0</v>
      </c>
      <c r="BS22" s="40">
        <f>BI22*VLOOKUP(BS$12,別紙!$B$4:$E$10,MATCH("設備利用率",別紙!$B$4:$E$4,0),0)/100*8760/10^3</f>
        <v>0</v>
      </c>
      <c r="BT22" s="40">
        <f>BJ22*VLOOKUP(BT$12,別紙!$B$4:$E$10,MATCH("設備利用率",別紙!$B$4:$E$4,0),0)/100*8760/10^3</f>
        <v>0</v>
      </c>
      <c r="BU22" s="40">
        <f t="shared" si="6"/>
        <v>199591.83018000014</v>
      </c>
      <c r="BV22" s="42"/>
      <c r="BW22" s="38" t="str">
        <f t="shared" si="7"/>
        <v>08234</v>
      </c>
      <c r="BX22" s="38" t="str">
        <f t="shared" si="8"/>
        <v>鉾田市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235178.46558707382</v>
      </c>
      <c r="BZ22" s="42"/>
      <c r="CA22" s="38" t="str">
        <f t="shared" si="9"/>
        <v>08234</v>
      </c>
      <c r="CB22" s="38" t="str">
        <f t="shared" si="10"/>
        <v>鉾田市</v>
      </c>
      <c r="CC22" s="260">
        <f t="shared" si="11"/>
        <v>3.404019348461982E-2</v>
      </c>
      <c r="CD22" s="260">
        <f t="shared" si="1"/>
        <v>0.81464223023032745</v>
      </c>
      <c r="CE22" s="260">
        <f t="shared" si="1"/>
        <v>0</v>
      </c>
      <c r="CF22" s="260">
        <f t="shared" si="1"/>
        <v>0</v>
      </c>
      <c r="CG22" s="260">
        <f t="shared" si="1"/>
        <v>0</v>
      </c>
      <c r="CH22" s="260">
        <f t="shared" si="1"/>
        <v>0</v>
      </c>
      <c r="CI22" s="260">
        <f t="shared" si="12"/>
        <v>0.84868242371494729</v>
      </c>
      <c r="CK22" s="20" t="str">
        <f t="shared" si="13"/>
        <v>08234</v>
      </c>
      <c r="CL22" s="20" t="str">
        <f t="shared" si="14"/>
        <v>鉾田市</v>
      </c>
      <c r="CM22" s="20">
        <f>VLOOKUP($CK22&amp;"_"&amp;$AZ$7,データシート1!$A:$BS,MATCH("ca_太陽光発電（10kW未満）",データシート1!$A$1:$BS$1,0),0)</f>
        <v>1377</v>
      </c>
      <c r="CN22" s="20">
        <f>VLOOKUP($CK22&amp;"_"&amp;$AZ$5,データシート1!$A:$BS,MATCH("ab_家庭",データシート1!$A$1:$BS$1,0),0)</f>
        <v>20507</v>
      </c>
      <c r="CO22" s="260">
        <f t="shared" si="15"/>
        <v>6.714780318915492E-2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43210</v>
      </c>
      <c r="AY23" s="20" t="str">
        <f>IF(IFERROR(比較地域マスタ!$Z16,"")=0,"",IFERROR(比較地域マスタ!$Z16,""))</f>
        <v>菊池市</v>
      </c>
      <c r="BC23" s="960" t="str">
        <f t="shared" si="0"/>
        <v>43210</v>
      </c>
      <c r="BD23" s="123" t="str">
        <f t="shared" si="2"/>
        <v>菊池市</v>
      </c>
      <c r="BE23" s="40">
        <f>VLOOKUP($BC23&amp;"_"&amp;$AZ$7,データシート1!$A:$BS,MATCH("cb_"&amp;BE$12,データシート1!$A$1:$BS$1,0),0)</f>
        <v>12382.880999999972</v>
      </c>
      <c r="BF23" s="40">
        <f>VLOOKUP($BC23&amp;"_"&amp;$AZ$7,データシート1!$A:$BS,MATCH("cb_"&amp;BF$12,データシート1!$A$1:$BS$1,0),0)</f>
        <v>103333.62000000005</v>
      </c>
      <c r="BG23" s="40">
        <f>VLOOKUP($BC23&amp;"_"&amp;$AZ$7,データシート1!$A:$BS,MATCH("cb_"&amp;BG$12,データシート1!$A$1:$BS$1,0),0)</f>
        <v>0</v>
      </c>
      <c r="BH23" s="40">
        <f>VLOOKUP($BC23&amp;"_"&amp;$AZ$7,データシート1!$A:$BS,MATCH("cb_"&amp;BH$12,データシート1!$A$1:$BS$1,0),0)</f>
        <v>10600</v>
      </c>
      <c r="BI23" s="40">
        <f>VLOOKUP($BC23&amp;"_"&amp;$AZ$7,データシート1!$A:$BS,MATCH("cb_"&amp;BI$12,データシート1!$A$1:$BS$1,0),0)</f>
        <v>0</v>
      </c>
      <c r="BJ23" s="40">
        <f>VLOOKUP($BC23&amp;"_"&amp;$AZ$7,データシート1!$A:$BS,MATCH("cb_"&amp;BJ$12,データシート1!$A$1:$BS$1,0),0)</f>
        <v>7058</v>
      </c>
      <c r="BK23" s="40">
        <f t="shared" si="3"/>
        <v>133374.50100000002</v>
      </c>
      <c r="BL23" s="42"/>
      <c r="BM23" s="960" t="str">
        <f t="shared" si="4"/>
        <v>43210</v>
      </c>
      <c r="BN23" s="123" t="str">
        <f t="shared" si="5"/>
        <v>菊池市</v>
      </c>
      <c r="BO23" s="40">
        <f>BE23*VLOOKUP(BO$12,別紙!$B$4:$E$10,MATCH("設備利用率",別紙!$B$4:$E$4,0),0)/100*8760/10^3</f>
        <v>14860.943145719966</v>
      </c>
      <c r="BP23" s="40">
        <f>BF23*VLOOKUP(BP$12,別紙!$B$4:$E$10,MATCH("設備利用率",別紙!$B$4:$E$4,0),0)/100*8760/10^3</f>
        <v>136685.57919120006</v>
      </c>
      <c r="BQ23" s="40">
        <f>BG23*VLOOKUP(BQ$12,別紙!$B$4:$E$10,MATCH("設備利用率",別紙!$B$4:$E$4,0),0)/100*8760/10^3</f>
        <v>0</v>
      </c>
      <c r="BR23" s="40">
        <f>BH23*VLOOKUP(BR$12,別紙!$B$4:$E$10,MATCH("設備利用率",別紙!$B$4:$E$4,0),0)/100*8760/10^3</f>
        <v>55713.599999999999</v>
      </c>
      <c r="BS23" s="40">
        <f>BI23*VLOOKUP(BS$12,別紙!$B$4:$E$10,MATCH("設備利用率",別紙!$B$4:$E$4,0),0)/100*8760/10^3</f>
        <v>0</v>
      </c>
      <c r="BT23" s="40">
        <f>BJ23*VLOOKUP(BT$12,別紙!$B$4:$E$10,MATCH("設備利用率",別紙!$B$4:$E$4,0),0)/100*8760/10^3</f>
        <v>49462.464</v>
      </c>
      <c r="BU23" s="40">
        <f t="shared" si="6"/>
        <v>256722.58633692004</v>
      </c>
      <c r="BV23" s="42"/>
      <c r="BW23" s="38" t="str">
        <f t="shared" si="7"/>
        <v>43210</v>
      </c>
      <c r="BX23" s="38" t="str">
        <f t="shared" si="8"/>
        <v>菊池市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385882.87340948766</v>
      </c>
      <c r="BZ23" s="42"/>
      <c r="CA23" s="38" t="str">
        <f t="shared" si="9"/>
        <v>43210</v>
      </c>
      <c r="CB23" s="38" t="str">
        <f t="shared" si="10"/>
        <v>菊池市</v>
      </c>
      <c r="CC23" s="260">
        <f t="shared" si="11"/>
        <v>3.8511538525706906E-2</v>
      </c>
      <c r="CD23" s="260">
        <f t="shared" si="1"/>
        <v>0.35421520002561324</v>
      </c>
      <c r="CE23" s="260">
        <f t="shared" si="1"/>
        <v>0</v>
      </c>
      <c r="CF23" s="260">
        <f t="shared" si="1"/>
        <v>0.14437956136207775</v>
      </c>
      <c r="CG23" s="260">
        <f t="shared" si="1"/>
        <v>0</v>
      </c>
      <c r="CH23" s="260">
        <f t="shared" si="1"/>
        <v>0.12817999296774146</v>
      </c>
      <c r="CI23" s="260">
        <f t="shared" si="12"/>
        <v>0.66528629288113939</v>
      </c>
      <c r="CK23" s="20" t="str">
        <f t="shared" si="13"/>
        <v>43210</v>
      </c>
      <c r="CL23" s="20" t="str">
        <f t="shared" si="14"/>
        <v>菊池市</v>
      </c>
      <c r="CM23" s="20">
        <f>VLOOKUP($CK23&amp;"_"&amp;$AZ$7,データシート1!$A:$BS,MATCH("ca_太陽光発電（10kW未満）",データシート1!$A$1:$BS$1,0),0)</f>
        <v>2434</v>
      </c>
      <c r="CN23" s="20">
        <f>VLOOKUP($CK23&amp;"_"&amp;$AZ$5,データシート1!$A:$BS,MATCH("ab_家庭",データシート1!$A$1:$BS$1,0),0)</f>
        <v>19641</v>
      </c>
      <c r="CO23" s="260">
        <f t="shared" si="15"/>
        <v>0.12392444376559238</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46216</v>
      </c>
      <c r="AY24" s="20" t="str">
        <f>IF(IFERROR(比較地域マスタ!$Z17,"")=0,"",IFERROR(比較地域マスタ!$Z17,""))</f>
        <v>日置市</v>
      </c>
      <c r="BC24" s="960" t="str">
        <f t="shared" si="0"/>
        <v>46216</v>
      </c>
      <c r="BD24" s="123" t="str">
        <f t="shared" si="2"/>
        <v>日置市</v>
      </c>
      <c r="BE24" s="40">
        <f>VLOOKUP($BC24&amp;"_"&amp;$AZ$7,データシート1!$A:$BS,MATCH("cb_"&amp;BE$12,データシート1!$A$1:$BS$1,0),0)</f>
        <v>12014.41299999997</v>
      </c>
      <c r="BF24" s="40">
        <f>VLOOKUP($BC24&amp;"_"&amp;$AZ$7,データシート1!$A:$BS,MATCH("cb_"&amp;BF$12,データシート1!$A$1:$BS$1,0),0)</f>
        <v>94931.999999999956</v>
      </c>
      <c r="BG24" s="40">
        <f>VLOOKUP($BC24&amp;"_"&amp;$AZ$7,データシート1!$A:$BS,MATCH("cb_"&amp;BG$12,データシート1!$A$1:$BS$1,0),0)</f>
        <v>12938.2</v>
      </c>
      <c r="BH24" s="40">
        <f>VLOOKUP($BC24&amp;"_"&amp;$AZ$7,データシート1!$A:$BS,MATCH("cb_"&amp;BH$12,データシート1!$A$1:$BS$1,0),0)</f>
        <v>44.5</v>
      </c>
      <c r="BI24" s="40">
        <f>VLOOKUP($BC24&amp;"_"&amp;$AZ$7,データシート1!$A:$BS,MATCH("cb_"&amp;BI$12,データシート1!$A$1:$BS$1,0),0)</f>
        <v>0</v>
      </c>
      <c r="BJ24" s="40">
        <f>VLOOKUP($BC24&amp;"_"&amp;$AZ$7,データシート1!$A:$BS,MATCH("cb_"&amp;BJ$12,データシート1!$A$1:$BS$1,0),0)</f>
        <v>0</v>
      </c>
      <c r="BK24" s="40">
        <f t="shared" si="3"/>
        <v>119929.11299999992</v>
      </c>
      <c r="BL24" s="42"/>
      <c r="BM24" s="960" t="str">
        <f t="shared" si="4"/>
        <v>46216</v>
      </c>
      <c r="BN24" s="123" t="str">
        <f t="shared" si="5"/>
        <v>日置市</v>
      </c>
      <c r="BO24" s="40">
        <f>BE24*VLOOKUP(BO$12,別紙!$B$4:$E$10,MATCH("設備利用率",別紙!$B$4:$E$4,0),0)/100*8760/10^3</f>
        <v>14418.737329559963</v>
      </c>
      <c r="BP24" s="40">
        <f>BF24*VLOOKUP(BP$12,別紙!$B$4:$E$10,MATCH("設備利用率",別紙!$B$4:$E$4,0),0)/100*8760/10^3</f>
        <v>125572.25231999993</v>
      </c>
      <c r="BQ24" s="40">
        <f>BG24*VLOOKUP(BQ$12,別紙!$B$4:$E$10,MATCH("設備利用率",別紙!$B$4:$E$4,0),0)/100*8760/10^3</f>
        <v>28107.980736000005</v>
      </c>
      <c r="BR24" s="40">
        <f>BH24*VLOOKUP(BR$12,別紙!$B$4:$E$10,MATCH("設備利用率",別紙!$B$4:$E$4,0),0)/100*8760/10^3</f>
        <v>233.892</v>
      </c>
      <c r="BS24" s="40">
        <f>BI24*VLOOKUP(BS$12,別紙!$B$4:$E$10,MATCH("設備利用率",別紙!$B$4:$E$4,0),0)/100*8760/10^3</f>
        <v>0</v>
      </c>
      <c r="BT24" s="40">
        <f>BJ24*VLOOKUP(BT$12,別紙!$B$4:$E$10,MATCH("設備利用率",別紙!$B$4:$E$4,0),0)/100*8760/10^3</f>
        <v>0</v>
      </c>
      <c r="BU24" s="40">
        <f t="shared" si="6"/>
        <v>168332.86238555989</v>
      </c>
      <c r="BV24" s="42"/>
      <c r="BW24" s="38" t="str">
        <f t="shared" si="7"/>
        <v>46216</v>
      </c>
      <c r="BX24" s="38" t="str">
        <f t="shared" si="8"/>
        <v>日置市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232566.18061112359</v>
      </c>
      <c r="BZ24" s="42"/>
      <c r="CA24" s="38" t="str">
        <f t="shared" si="9"/>
        <v>46216</v>
      </c>
      <c r="CB24" s="38" t="str">
        <f t="shared" si="10"/>
        <v>日置市</v>
      </c>
      <c r="CC24" s="260">
        <f t="shared" si="11"/>
        <v>6.1998426820577532E-2</v>
      </c>
      <c r="CD24" s="260">
        <f t="shared" si="1"/>
        <v>0.5399420156018756</v>
      </c>
      <c r="CE24" s="260">
        <f t="shared" si="1"/>
        <v>0.12086013822878083</v>
      </c>
      <c r="CF24" s="260">
        <f t="shared" si="1"/>
        <v>1.0057008262568208E-3</v>
      </c>
      <c r="CG24" s="260">
        <f t="shared" si="1"/>
        <v>0</v>
      </c>
      <c r="CH24" s="260">
        <f t="shared" si="1"/>
        <v>0</v>
      </c>
      <c r="CI24" s="260">
        <f t="shared" si="12"/>
        <v>0.72380628147749082</v>
      </c>
      <c r="CK24" s="20" t="str">
        <f t="shared" si="13"/>
        <v>46216</v>
      </c>
      <c r="CL24" s="20" t="str">
        <f t="shared" si="14"/>
        <v>日置市</v>
      </c>
      <c r="CM24" s="20">
        <f>VLOOKUP($CK24&amp;"_"&amp;$AZ$7,データシート1!$A:$BS,MATCH("ca_太陽光発電（10kW未満）",データシート1!$A$1:$BS$1,0),0)</f>
        <v>2501</v>
      </c>
      <c r="CN24" s="20">
        <f>VLOOKUP($CK24&amp;"_"&amp;$AZ$5,データシート1!$A:$BS,MATCH("ab_家庭",データシート1!$A$1:$BS$1,0),0)</f>
        <v>22664</v>
      </c>
      <c r="CO24" s="260">
        <f t="shared" si="15"/>
        <v>0.11035121779032828</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40343</v>
      </c>
      <c r="AY25" s="20" t="str">
        <f>IF(IFERROR(比較地域マスタ!$Z18,"")=0,"",IFERROR(比較地域マスタ!$Z18,""))</f>
        <v>志免町</v>
      </c>
      <c r="BC25" s="960" t="str">
        <f t="shared" si="0"/>
        <v>40343</v>
      </c>
      <c r="BD25" s="123" t="str">
        <f t="shared" si="2"/>
        <v>志免町</v>
      </c>
      <c r="BE25" s="40">
        <f>VLOOKUP($BC25&amp;"_"&amp;$AZ$7,データシート1!$A:$BS,MATCH("cb_"&amp;BE$12,データシート1!$A$1:$BS$1,0),0)</f>
        <v>5478.2240000000038</v>
      </c>
      <c r="BF25" s="40">
        <f>VLOOKUP($BC25&amp;"_"&amp;$AZ$7,データシート1!$A:$BS,MATCH("cb_"&amp;BF$12,データシート1!$A$1:$BS$1,0),0)</f>
        <v>3833.2499999999986</v>
      </c>
      <c r="BG25" s="40">
        <f>VLOOKUP($BC25&amp;"_"&amp;$AZ$7,データシート1!$A:$BS,MATCH("cb_"&amp;BG$12,データシート1!$A$1:$BS$1,0),0)</f>
        <v>0</v>
      </c>
      <c r="BH25" s="40">
        <f>VLOOKUP($BC25&amp;"_"&amp;$AZ$7,データシート1!$A:$BS,MATCH("cb_"&amp;BH$12,データシート1!$A$1:$BS$1,0),0)</f>
        <v>0</v>
      </c>
      <c r="BI25" s="40">
        <f>VLOOKUP($BC25&amp;"_"&amp;$AZ$7,データシート1!$A:$BS,MATCH("cb_"&amp;BI$12,データシート1!$A$1:$BS$1,0),0)</f>
        <v>0</v>
      </c>
      <c r="BJ25" s="40">
        <f>VLOOKUP($BC25&amp;"_"&amp;$AZ$7,データシート1!$A:$BS,MATCH("cb_"&amp;BJ$12,データシート1!$A$1:$BS$1,0),0)</f>
        <v>0</v>
      </c>
      <c r="BK25" s="40">
        <f t="shared" si="3"/>
        <v>9311.474000000002</v>
      </c>
      <c r="BL25" s="42"/>
      <c r="BM25" s="960" t="str">
        <f t="shared" si="4"/>
        <v>40343</v>
      </c>
      <c r="BN25" s="123" t="str">
        <f t="shared" si="5"/>
        <v>志免町</v>
      </c>
      <c r="BO25" s="40">
        <f>BE25*VLOOKUP(BO$12,別紙!$B$4:$E$10,MATCH("設備利用率",別紙!$B$4:$E$4,0),0)/100*8760/10^3</f>
        <v>6574.5261868800035</v>
      </c>
      <c r="BP25" s="40">
        <f>BF25*VLOOKUP(BP$12,別紙!$B$4:$E$10,MATCH("設備利用率",別紙!$B$4:$E$4,0),0)/100*8760/10^3</f>
        <v>5070.4697699999979</v>
      </c>
      <c r="BQ25" s="40">
        <f>BG25*VLOOKUP(BQ$12,別紙!$B$4:$E$10,MATCH("設備利用率",別紙!$B$4:$E$4,0),0)/100*8760/10^3</f>
        <v>0</v>
      </c>
      <c r="BR25" s="40">
        <f>BH25*VLOOKUP(BR$12,別紙!$B$4:$E$10,MATCH("設備利用率",別紙!$B$4:$E$4,0),0)/100*8760/10^3</f>
        <v>0</v>
      </c>
      <c r="BS25" s="40">
        <f>BI25*VLOOKUP(BS$12,別紙!$B$4:$E$10,MATCH("設備利用率",別紙!$B$4:$E$4,0),0)/100*8760/10^3</f>
        <v>0</v>
      </c>
      <c r="BT25" s="40">
        <f>BJ25*VLOOKUP(BT$12,別紙!$B$4:$E$10,MATCH("設備利用率",別紙!$B$4:$E$4,0),0)/100*8760/10^3</f>
        <v>0</v>
      </c>
      <c r="BU25" s="40">
        <f t="shared" si="6"/>
        <v>11644.99595688</v>
      </c>
      <c r="BV25" s="42"/>
      <c r="BW25" s="38" t="str">
        <f t="shared" si="7"/>
        <v>40343</v>
      </c>
      <c r="BX25" s="38" t="str">
        <f t="shared" si="8"/>
        <v>志免町</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204054.12386769839</v>
      </c>
      <c r="BZ25" s="42"/>
      <c r="CA25" s="38" t="str">
        <f t="shared" si="9"/>
        <v>40343</v>
      </c>
      <c r="CB25" s="38" t="str">
        <f t="shared" si="10"/>
        <v>志免町</v>
      </c>
      <c r="CC25" s="260">
        <f t="shared" si="11"/>
        <v>3.2219521283199833E-2</v>
      </c>
      <c r="CD25" s="260">
        <f t="shared" si="1"/>
        <v>2.4848651298454101E-2</v>
      </c>
      <c r="CE25" s="260">
        <f t="shared" si="1"/>
        <v>0</v>
      </c>
      <c r="CF25" s="260">
        <f t="shared" si="1"/>
        <v>0</v>
      </c>
      <c r="CG25" s="260">
        <f t="shared" si="1"/>
        <v>0</v>
      </c>
      <c r="CH25" s="260">
        <f t="shared" si="1"/>
        <v>0</v>
      </c>
      <c r="CI25" s="260">
        <f t="shared" si="12"/>
        <v>5.7068172581653934E-2</v>
      </c>
      <c r="CK25" s="20" t="str">
        <f t="shared" si="13"/>
        <v>40343</v>
      </c>
      <c r="CL25" s="20" t="str">
        <f t="shared" si="14"/>
        <v>志免町</v>
      </c>
      <c r="CM25" s="20">
        <f>VLOOKUP($CK25&amp;"_"&amp;$AZ$7,データシート1!$A:$BS,MATCH("ca_太陽光発電（10kW未満）",データシート1!$A$1:$BS$1,0),0)</f>
        <v>1454</v>
      </c>
      <c r="CN25" s="20">
        <f>VLOOKUP($CK25&amp;"_"&amp;$AZ$5,データシート1!$A:$BS,MATCH("ab_家庭",データシート1!$A$1:$BS$1,0),0)</f>
        <v>20490</v>
      </c>
      <c r="CO25" s="260">
        <f t="shared" si="15"/>
        <v>7.0961444607125432E-2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10210</v>
      </c>
      <c r="AY26" s="20" t="str">
        <f>IF(IFERROR(比較地域マスタ!$Z19,"")=0,"",IFERROR(比較地域マスタ!$Z19,""))</f>
        <v>富岡市</v>
      </c>
      <c r="BC26" s="960" t="str">
        <f t="shared" si="0"/>
        <v>10210</v>
      </c>
      <c r="BD26" s="123" t="str">
        <f t="shared" si="2"/>
        <v>富岡市</v>
      </c>
      <c r="BE26" s="40">
        <f>VLOOKUP($BC26&amp;"_"&amp;$AZ$7,データシート1!$A:$BS,MATCH("cb_"&amp;BE$12,データシート1!$A$1:$BS$1,0),0)</f>
        <v>7092.2999999999938</v>
      </c>
      <c r="BF26" s="40">
        <f>VLOOKUP($BC26&amp;"_"&amp;$AZ$7,データシート1!$A:$BS,MATCH("cb_"&amp;BF$12,データシート1!$A$1:$BS$1,0),0)</f>
        <v>81768.099999999904</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0</v>
      </c>
      <c r="BK26" s="40">
        <f t="shared" si="3"/>
        <v>88860.399999999892</v>
      </c>
      <c r="BL26" s="42"/>
      <c r="BM26" s="960" t="str">
        <f t="shared" si="4"/>
        <v>10210</v>
      </c>
      <c r="BN26" s="123" t="str">
        <f t="shared" si="5"/>
        <v>富岡市</v>
      </c>
      <c r="BO26" s="40">
        <f>BE26*VLOOKUP(BO$12,別紙!$B$4:$E$10,MATCH("設備利用率",別紙!$B$4:$E$4,0),0)/100*8760/10^3</f>
        <v>8511.611075999992</v>
      </c>
      <c r="BP26" s="40">
        <f>BF26*VLOOKUP(BP$12,別紙!$B$4:$E$10,MATCH("設備利用率",別紙!$B$4:$E$4,0),0)/100*8760/10^3</f>
        <v>108159.57195599987</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0</v>
      </c>
      <c r="BU26" s="40">
        <f t="shared" si="6"/>
        <v>116671.18303199986</v>
      </c>
      <c r="BV26" s="42"/>
      <c r="BW26" s="38" t="str">
        <f t="shared" si="7"/>
        <v>10210</v>
      </c>
      <c r="BX26" s="38" t="str">
        <f t="shared" si="8"/>
        <v>富岡市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449617.88156207034</v>
      </c>
      <c r="BZ26" s="42"/>
      <c r="CA26" s="38" t="str">
        <f t="shared" si="9"/>
        <v>10210</v>
      </c>
      <c r="CB26" s="38" t="str">
        <f t="shared" si="10"/>
        <v>富岡市</v>
      </c>
      <c r="CC26" s="260">
        <f t="shared" si="11"/>
        <v>1.89307663797285E-2</v>
      </c>
      <c r="CD26" s="260">
        <f t="shared" si="1"/>
        <v>0.24055887541712084</v>
      </c>
      <c r="CE26" s="260">
        <f t="shared" si="1"/>
        <v>0</v>
      </c>
      <c r="CF26" s="260">
        <f t="shared" si="1"/>
        <v>0</v>
      </c>
      <c r="CG26" s="260">
        <f t="shared" si="1"/>
        <v>0</v>
      </c>
      <c r="CH26" s="260">
        <f t="shared" si="1"/>
        <v>0</v>
      </c>
      <c r="CI26" s="260">
        <f t="shared" si="12"/>
        <v>0.2594896417968493</v>
      </c>
      <c r="CK26" s="20" t="str">
        <f t="shared" si="13"/>
        <v>10210</v>
      </c>
      <c r="CL26" s="20" t="str">
        <f t="shared" si="14"/>
        <v>富岡市</v>
      </c>
      <c r="CM26" s="20">
        <f>VLOOKUP($CK26&amp;"_"&amp;$AZ$7,データシート1!$A:$BS,MATCH("ca_太陽光発電（10kW未満）",データシート1!$A$1:$BS$1,0),0)</f>
        <v>1519</v>
      </c>
      <c r="CN26" s="20">
        <f>VLOOKUP($CK26&amp;"_"&amp;$AZ$5,データシート1!$A:$BS,MATCH("ab_家庭",データシート1!$A$1:$BS$1,0),0)</f>
        <v>20411</v>
      </c>
      <c r="CO26" s="260">
        <f t="shared" si="15"/>
        <v>7.4420655528881482E-2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25212</v>
      </c>
      <c r="AY27" s="20" t="str">
        <f>IF(IFERROR(比較地域マスタ!$Z20,"")=0,"",IFERROR(比較地域マスタ!$Z20,""))</f>
        <v>高島市</v>
      </c>
      <c r="BC27" s="960" t="str">
        <f t="shared" si="0"/>
        <v>25212</v>
      </c>
      <c r="BD27" s="123" t="str">
        <f t="shared" si="2"/>
        <v>高島市</v>
      </c>
      <c r="BE27" s="40">
        <f>VLOOKUP($BC27&amp;"_"&amp;$AZ$7,データシート1!$A:$BS,MATCH("cb_"&amp;BE$12,データシート1!$A$1:$BS$1,0),0)</f>
        <v>5341.6000000000031</v>
      </c>
      <c r="BF27" s="40">
        <f>VLOOKUP($BC27&amp;"_"&amp;$AZ$7,データシート1!$A:$BS,MATCH("cb_"&amp;BF$12,データシート1!$A$1:$BS$1,0),0)</f>
        <v>64121.89999999998</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0</v>
      </c>
      <c r="BK27" s="40">
        <f t="shared" si="3"/>
        <v>69463.499999999985</v>
      </c>
      <c r="BL27" s="42"/>
      <c r="BM27" s="960" t="str">
        <f t="shared" si="4"/>
        <v>25212</v>
      </c>
      <c r="BN27" s="123" t="str">
        <f t="shared" si="5"/>
        <v>高島市</v>
      </c>
      <c r="BO27" s="40">
        <f>BE27*VLOOKUP(BO$12,別紙!$B$4:$E$10,MATCH("設備利用率",別紙!$B$4:$E$4,0),0)/100*8760/10^3</f>
        <v>6410.5609920000034</v>
      </c>
      <c r="BP27" s="40">
        <f>BF27*VLOOKUP(BP$12,別紙!$B$4:$E$10,MATCH("設備利用率",別紙!$B$4:$E$4,0),0)/100*8760/10^3</f>
        <v>84817.884443999967</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0</v>
      </c>
      <c r="BU27" s="40">
        <f t="shared" si="6"/>
        <v>91228.445435999965</v>
      </c>
      <c r="BV27" s="42"/>
      <c r="BW27" s="38" t="str">
        <f t="shared" si="7"/>
        <v>25212</v>
      </c>
      <c r="BX27" s="38" t="str">
        <f t="shared" si="8"/>
        <v>高島市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271614.58781551686</v>
      </c>
      <c r="BZ27" s="42"/>
      <c r="CA27" s="38" t="str">
        <f t="shared" si="9"/>
        <v>25212</v>
      </c>
      <c r="CB27" s="38" t="str">
        <f t="shared" si="10"/>
        <v>高島市</v>
      </c>
      <c r="CC27" s="260">
        <f t="shared" si="11"/>
        <v>2.3601681498617137E-2</v>
      </c>
      <c r="CD27" s="260">
        <f t="shared" si="1"/>
        <v>0.31227293469822415</v>
      </c>
      <c r="CE27" s="260">
        <f t="shared" si="1"/>
        <v>0</v>
      </c>
      <c r="CF27" s="260">
        <f t="shared" si="1"/>
        <v>0</v>
      </c>
      <c r="CG27" s="260">
        <f t="shared" si="1"/>
        <v>0</v>
      </c>
      <c r="CH27" s="260">
        <f t="shared" si="1"/>
        <v>0</v>
      </c>
      <c r="CI27" s="260">
        <f t="shared" si="12"/>
        <v>0.33587461619684128</v>
      </c>
      <c r="CK27" s="20" t="str">
        <f t="shared" si="13"/>
        <v>25212</v>
      </c>
      <c r="CL27" s="20" t="str">
        <f t="shared" si="14"/>
        <v>高島市</v>
      </c>
      <c r="CM27" s="20">
        <f>VLOOKUP($CK27&amp;"_"&amp;$AZ$7,データシート1!$A:$BS,MATCH("ca_太陽光発電（10kW未満）",データシート1!$A$1:$BS$1,0),0)</f>
        <v>1143</v>
      </c>
      <c r="CN27" s="20">
        <f>VLOOKUP($CK27&amp;"_"&amp;$AZ$5,データシート1!$A:$BS,MATCH("ab_家庭",データシート1!$A$1:$BS$1,0),0)</f>
        <v>20594</v>
      </c>
      <c r="CO27" s="260">
        <f t="shared" si="15"/>
        <v>5.5501602408468485E-2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39204</v>
      </c>
      <c r="AY28" s="20" t="str">
        <f>IF(IFERROR(比較地域マスタ!$Z21,"")=0,"",IFERROR(比較地域マスタ!$Z21,""))</f>
        <v>南国市</v>
      </c>
      <c r="BC28" s="960" t="str">
        <f t="shared" si="0"/>
        <v>39204</v>
      </c>
      <c r="BD28" s="123" t="str">
        <f t="shared" si="2"/>
        <v>南国市</v>
      </c>
      <c r="BE28" s="40">
        <f>VLOOKUP($BC28&amp;"_"&amp;$AZ$7,データシート1!$A:$BS,MATCH("cb_"&amp;BE$12,データシート1!$A$1:$BS$1,0),0)</f>
        <v>10145.168999999991</v>
      </c>
      <c r="BF28" s="40">
        <f>VLOOKUP($BC28&amp;"_"&amp;$AZ$7,データシート1!$A:$BS,MATCH("cb_"&amp;BF$12,データシート1!$A$1:$BS$1,0),0)</f>
        <v>22347.740000000005</v>
      </c>
      <c r="BG28" s="40">
        <f>VLOOKUP($BC28&amp;"_"&amp;$AZ$7,データシート1!$A:$BS,MATCH("cb_"&amp;BG$12,データシート1!$A$1:$BS$1,0),0)</f>
        <v>0</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811.41800000000001</v>
      </c>
      <c r="BK28" s="40">
        <f t="shared" si="3"/>
        <v>33304.326999999997</v>
      </c>
      <c r="BL28" s="42"/>
      <c r="BM28" s="960" t="str">
        <f t="shared" si="4"/>
        <v>39204</v>
      </c>
      <c r="BN28" s="123" t="str">
        <f t="shared" si="5"/>
        <v>南国市</v>
      </c>
      <c r="BO28" s="40">
        <f>BE28*VLOOKUP(BO$12,別紙!$B$4:$E$10,MATCH("設備利用率",別紙!$B$4:$E$4,0),0)/100*8760/10^3</f>
        <v>12175.42022027999</v>
      </c>
      <c r="BP28" s="40">
        <f>BF28*VLOOKUP(BP$12,別紙!$B$4:$E$10,MATCH("設備利用率",別紙!$B$4:$E$4,0),0)/100*8760/10^3</f>
        <v>29560.696562400004</v>
      </c>
      <c r="BQ28" s="40">
        <f>BG28*VLOOKUP(BQ$12,別紙!$B$4:$E$10,MATCH("設備利用率",別紙!$B$4:$E$4,0),0)/100*8760/10^3</f>
        <v>0</v>
      </c>
      <c r="BR28" s="40">
        <f>BH28*VLOOKUP(BR$12,別紙!$B$4:$E$10,MATCH("設備利用率",別紙!$B$4:$E$4,0),0)/100*8760/10^3</f>
        <v>0</v>
      </c>
      <c r="BS28" s="40">
        <f>BI28*VLOOKUP(BS$12,別紙!$B$4:$E$10,MATCH("設備利用率",別紙!$B$4:$E$4,0),0)/100*8760/10^3</f>
        <v>0</v>
      </c>
      <c r="BT28" s="40">
        <f>BJ28*VLOOKUP(BT$12,別紙!$B$4:$E$10,MATCH("設備利用率",別紙!$B$4:$E$4,0),0)/100*8760/10^3</f>
        <v>5686.4173440000004</v>
      </c>
      <c r="BU28" s="40">
        <f t="shared" si="6"/>
        <v>47422.534126679995</v>
      </c>
      <c r="BV28" s="42"/>
      <c r="BW28" s="38" t="str">
        <f t="shared" si="7"/>
        <v>39204</v>
      </c>
      <c r="BX28" s="38" t="str">
        <f t="shared" si="8"/>
        <v>南国市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324090.63234919665</v>
      </c>
      <c r="BZ28" s="42"/>
      <c r="CA28" s="38" t="str">
        <f t="shared" si="9"/>
        <v>39204</v>
      </c>
      <c r="CB28" s="38" t="str">
        <f t="shared" si="10"/>
        <v>南国市</v>
      </c>
      <c r="CC28" s="260">
        <f t="shared" si="11"/>
        <v>3.7567948607540709E-2</v>
      </c>
      <c r="CD28" s="260">
        <f t="shared" si="1"/>
        <v>9.1211203323363438E-2</v>
      </c>
      <c r="CE28" s="260">
        <f t="shared" si="1"/>
        <v>0</v>
      </c>
      <c r="CF28" s="260">
        <f t="shared" si="1"/>
        <v>0</v>
      </c>
      <c r="CG28" s="260">
        <f t="shared" si="1"/>
        <v>0</v>
      </c>
      <c r="CH28" s="260">
        <f t="shared" si="1"/>
        <v>1.7545762747850975E-2</v>
      </c>
      <c r="CI28" s="260">
        <f t="shared" si="12"/>
        <v>0.14632491467875514</v>
      </c>
      <c r="CK28" s="20" t="str">
        <f t="shared" si="13"/>
        <v>39204</v>
      </c>
      <c r="CL28" s="20" t="str">
        <f t="shared" si="14"/>
        <v>南国市</v>
      </c>
      <c r="CM28" s="20">
        <f>VLOOKUP($CK28&amp;"_"&amp;$AZ$7,データシート1!$A:$BS,MATCH("ca_太陽光発電（10kW未満）",データシート1!$A$1:$BS$1,0),0)</f>
        <v>2083</v>
      </c>
      <c r="CN28" s="20">
        <f>VLOOKUP($CK28&amp;"_"&amp;$AZ$5,データシート1!$A:$BS,MATCH("ab_家庭",データシート1!$A$1:$BS$1,0),0)</f>
        <v>22378</v>
      </c>
      <c r="CO28" s="260">
        <f t="shared" si="15"/>
        <v>9.3082491732952008E-2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24215</v>
      </c>
      <c r="AY29" s="20" t="str">
        <f>IF(IFERROR(比較地域マスタ!$Z22,"")=0,"",IFERROR(比較地域マスタ!$Z22,""))</f>
        <v>志摩市</v>
      </c>
      <c r="BC29" s="960" t="str">
        <f t="shared" si="0"/>
        <v>24215</v>
      </c>
      <c r="BD29" s="123" t="str">
        <f t="shared" si="2"/>
        <v>志摩市</v>
      </c>
      <c r="BE29" s="40">
        <f>VLOOKUP($BC29&amp;"_"&amp;$AZ$7,データシート1!$A:$BS,MATCH("cb_"&amp;BE$12,データシート1!$A$1:$BS$1,0),0)</f>
        <v>5204.0000000000018</v>
      </c>
      <c r="BF29" s="40">
        <f>VLOOKUP($BC29&amp;"_"&amp;$AZ$7,データシート1!$A:$BS,MATCH("cb_"&amp;BF$12,データシート1!$A$1:$BS$1,0),0)</f>
        <v>130625.99999999999</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447.7</v>
      </c>
      <c r="BK29" s="40">
        <f t="shared" si="3"/>
        <v>136277.70000000001</v>
      </c>
      <c r="BL29" s="42"/>
      <c r="BM29" s="960" t="str">
        <f t="shared" si="4"/>
        <v>24215</v>
      </c>
      <c r="BN29" s="123" t="str">
        <f t="shared" si="5"/>
        <v>志摩市</v>
      </c>
      <c r="BO29" s="40">
        <f>BE29*VLOOKUP(BO$12,別紙!$B$4:$E$10,MATCH("設備利用率",別紙!$B$4:$E$4,0),0)/100*8760/10^3</f>
        <v>6245.4244800000015</v>
      </c>
      <c r="BP29" s="40">
        <f>BF29*VLOOKUP(BP$12,別紙!$B$4:$E$10,MATCH("設備利用率",別紙!$B$4:$E$4,0),0)/100*8760/10^3</f>
        <v>172786.84776</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3137.4816000000001</v>
      </c>
      <c r="BU29" s="40">
        <f t="shared" si="6"/>
        <v>182169.75384000002</v>
      </c>
      <c r="BV29" s="42"/>
      <c r="BW29" s="38" t="str">
        <f t="shared" si="7"/>
        <v>24215</v>
      </c>
      <c r="BX29" s="38" t="str">
        <f t="shared" si="8"/>
        <v>志摩市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232825.22583212171</v>
      </c>
      <c r="BZ29" s="42"/>
      <c r="CA29" s="38" t="str">
        <f t="shared" si="9"/>
        <v>24215</v>
      </c>
      <c r="CB29" s="38" t="str">
        <f t="shared" si="10"/>
        <v>志摩市</v>
      </c>
      <c r="CC29" s="260">
        <f t="shared" si="11"/>
        <v>2.6824518080799612E-2</v>
      </c>
      <c r="CD29" s="260">
        <f t="shared" ref="CD29:CD60" si="16">BP29/$BY29</f>
        <v>0.74213112922990443</v>
      </c>
      <c r="CE29" s="260">
        <f t="shared" ref="CE29:CE60" si="17">BQ29/$BY29</f>
        <v>0</v>
      </c>
      <c r="CF29" s="260">
        <f t="shared" ref="CF29:CF60" si="18">BR29/$BY29</f>
        <v>0</v>
      </c>
      <c r="CG29" s="260">
        <f t="shared" ref="CG29:CG60" si="19">BS29/$BY29</f>
        <v>0</v>
      </c>
      <c r="CH29" s="260">
        <f t="shared" ref="CH29:CH60" si="20">BT29/$BY29</f>
        <v>1.3475694434684138E-2</v>
      </c>
      <c r="CI29" s="260">
        <f t="shared" si="12"/>
        <v>0.78243134174538831</v>
      </c>
      <c r="CK29" s="20" t="str">
        <f t="shared" si="13"/>
        <v>24215</v>
      </c>
      <c r="CL29" s="20" t="str">
        <f t="shared" si="14"/>
        <v>志摩市</v>
      </c>
      <c r="CM29" s="20">
        <f>VLOOKUP($CK29&amp;"_"&amp;$AZ$7,データシート1!$A:$BS,MATCH("ca_太陽光発電（10kW未満）",データシート1!$A$1:$BS$1,0),0)</f>
        <v>1136</v>
      </c>
      <c r="CN29" s="20">
        <f>VLOOKUP($CK29&amp;"_"&amp;$AZ$5,データシート1!$A:$BS,MATCH("ab_家庭",データシート1!$A$1:$BS$1,0),0)</f>
        <v>22599</v>
      </c>
      <c r="CO29" s="260">
        <f t="shared" si="15"/>
        <v>5.0267710960661974E-2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19209</v>
      </c>
      <c r="AY30" s="20" t="str">
        <f>IF(IFERROR(比較地域マスタ!$Z23,"")=0,"",IFERROR(比較地域マスタ!$Z23,""))</f>
        <v>北杜市</v>
      </c>
      <c r="BC30" s="960" t="str">
        <f t="shared" si="0"/>
        <v>19209</v>
      </c>
      <c r="BD30" s="123" t="str">
        <f t="shared" si="2"/>
        <v>北杜市</v>
      </c>
      <c r="BE30" s="40">
        <f>VLOOKUP($BC30&amp;"_"&amp;$AZ$7,データシート1!$A:$BS,MATCH("cb_"&amp;BE$12,データシート1!$A$1:$BS$1,0),0)</f>
        <v>11469.599999999977</v>
      </c>
      <c r="BF30" s="40">
        <f>VLOOKUP($BC30&amp;"_"&amp;$AZ$7,データシート1!$A:$BS,MATCH("cb_"&amp;BF$12,データシート1!$A$1:$BS$1,0),0)</f>
        <v>154124.69999999975</v>
      </c>
      <c r="BG30" s="40">
        <f>VLOOKUP($BC30&amp;"_"&amp;$AZ$7,データシート1!$A:$BS,MATCH("cb_"&amp;BG$12,データシート1!$A$1:$BS$1,0),0)</f>
        <v>12.8</v>
      </c>
      <c r="BH30" s="40">
        <f>VLOOKUP($BC30&amp;"_"&amp;$AZ$7,データシート1!$A:$BS,MATCH("cb_"&amp;BH$12,データシート1!$A$1:$BS$1,0),0)</f>
        <v>1763.9</v>
      </c>
      <c r="BI30" s="40">
        <f>VLOOKUP($BC30&amp;"_"&amp;$AZ$7,データシート1!$A:$BS,MATCH("cb_"&amp;BI$12,データシート1!$A$1:$BS$1,0),0)</f>
        <v>0</v>
      </c>
      <c r="BJ30" s="40">
        <f>VLOOKUP($BC30&amp;"_"&amp;$AZ$7,データシート1!$A:$BS,MATCH("cb_"&amp;BJ$12,データシート1!$A$1:$BS$1,0),0)</f>
        <v>0</v>
      </c>
      <c r="BK30" s="40">
        <f t="shared" si="3"/>
        <v>167370.99999999971</v>
      </c>
      <c r="BL30" s="42"/>
      <c r="BM30" s="960" t="str">
        <f t="shared" si="4"/>
        <v>19209</v>
      </c>
      <c r="BN30" s="123" t="str">
        <f t="shared" si="5"/>
        <v>北杜市</v>
      </c>
      <c r="BO30" s="40">
        <f>BE30*VLOOKUP(BO$12,別紙!$B$4:$E$10,MATCH("設備利用率",別紙!$B$4:$E$4,0),0)/100*8760/10^3</f>
        <v>13764.896351999972</v>
      </c>
      <c r="BP30" s="40">
        <f>BF30*VLOOKUP(BP$12,別紙!$B$4:$E$10,MATCH("設備利用率",別紙!$B$4:$E$4,0),0)/100*8760/10^3</f>
        <v>203869.98817199963</v>
      </c>
      <c r="BQ30" s="40">
        <f>BG30*VLOOKUP(BQ$12,別紙!$B$4:$E$10,MATCH("設備利用率",別紙!$B$4:$E$4,0),0)/100*8760/10^3</f>
        <v>27.807744000000003</v>
      </c>
      <c r="BR30" s="40">
        <f>BH30*VLOOKUP(BR$12,別紙!$B$4:$E$10,MATCH("設備利用率",別紙!$B$4:$E$4,0),0)/100*8760/10^3</f>
        <v>9271.0583999999981</v>
      </c>
      <c r="BS30" s="40">
        <f>BI30*VLOOKUP(BS$12,別紙!$B$4:$E$10,MATCH("設備利用率",別紙!$B$4:$E$4,0),0)/100*8760/10^3</f>
        <v>0</v>
      </c>
      <c r="BT30" s="40">
        <f>BJ30*VLOOKUP(BT$12,別紙!$B$4:$E$10,MATCH("設備利用率",別紙!$B$4:$E$4,0),0)/100*8760/10^3</f>
        <v>0</v>
      </c>
      <c r="BU30" s="40">
        <f t="shared" si="6"/>
        <v>226933.75066799961</v>
      </c>
      <c r="BV30" s="42"/>
      <c r="BW30" s="38" t="str">
        <f t="shared" si="7"/>
        <v>19209</v>
      </c>
      <c r="BX30" s="38" t="str">
        <f t="shared" si="8"/>
        <v>北杜市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358827.93428550876</v>
      </c>
      <c r="BZ30" s="42"/>
      <c r="CA30" s="38" t="str">
        <f t="shared" si="9"/>
        <v>19209</v>
      </c>
      <c r="CB30" s="38" t="str">
        <f t="shared" si="10"/>
        <v>北杜市</v>
      </c>
      <c r="CC30" s="260">
        <f t="shared" si="11"/>
        <v>3.8360715643302318E-2</v>
      </c>
      <c r="CD30" s="260">
        <f t="shared" si="16"/>
        <v>0.56815528751389333</v>
      </c>
      <c r="CE30" s="260">
        <f t="shared" si="17"/>
        <v>7.7496040143502893E-5</v>
      </c>
      <c r="CF30" s="260">
        <f t="shared" si="18"/>
        <v>2.583705869628113E-2</v>
      </c>
      <c r="CG30" s="260">
        <f t="shared" si="19"/>
        <v>0</v>
      </c>
      <c r="CH30" s="260">
        <f t="shared" si="20"/>
        <v>0</v>
      </c>
      <c r="CI30" s="260">
        <f t="shared" si="12"/>
        <v>0.63243055789362024</v>
      </c>
      <c r="CK30" s="20" t="str">
        <f t="shared" si="13"/>
        <v>19209</v>
      </c>
      <c r="CL30" s="20" t="str">
        <f t="shared" si="14"/>
        <v>北杜市</v>
      </c>
      <c r="CM30" s="20">
        <f>VLOOKUP($CK30&amp;"_"&amp;$AZ$7,データシート1!$A:$BS,MATCH("ca_太陽光発電（10kW未満）",データシート1!$A$1:$BS$1,0),0)</f>
        <v>2429</v>
      </c>
      <c r="CN30" s="20">
        <f>VLOOKUP($CK30&amp;"_"&amp;$AZ$5,データシート1!$A:$BS,MATCH("ab_家庭",データシート1!$A$1:$BS$1,0),0)</f>
        <v>21809</v>
      </c>
      <c r="CO30" s="260">
        <f t="shared" si="15"/>
        <v>0.1113760374157458</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47215</v>
      </c>
      <c r="AY31" s="20" t="str">
        <f>IF(IFERROR(比較地域マスタ!$Z24,"")=0,"",IFERROR(比較地域マスタ!$Z24,""))</f>
        <v>南城市</v>
      </c>
      <c r="BC31" s="960" t="str">
        <f t="shared" si="0"/>
        <v>47215</v>
      </c>
      <c r="BD31" s="123" t="str">
        <f t="shared" si="2"/>
        <v>南城市</v>
      </c>
      <c r="BE31" s="40">
        <f>VLOOKUP($BC31&amp;"_"&amp;$AZ$7,データシート1!$A:$BS,MATCH("cb_"&amp;BE$12,データシート1!$A$1:$BS$1,0),0)</f>
        <v>7100.4330000000036</v>
      </c>
      <c r="BF31" s="40">
        <f>VLOOKUP($BC31&amp;"_"&amp;$AZ$7,データシート1!$A:$BS,MATCH("cb_"&amp;BF$12,データシート1!$A$1:$BS$1,0),0)</f>
        <v>13128.240000000014</v>
      </c>
      <c r="BG31" s="40">
        <f>VLOOKUP($BC31&amp;"_"&amp;$AZ$7,データシート1!$A:$BS,MATCH("cb_"&amp;BG$12,データシート1!$A$1:$BS$1,0),0)</f>
        <v>1980</v>
      </c>
      <c r="BH31" s="40">
        <f>VLOOKUP($BC31&amp;"_"&amp;$AZ$7,データシート1!$A:$BS,MATCH("cb_"&amp;BH$12,データシート1!$A$1:$BS$1,0),0)</f>
        <v>0</v>
      </c>
      <c r="BI31" s="40">
        <f>VLOOKUP($BC31&amp;"_"&amp;$AZ$7,データシート1!$A:$BS,MATCH("cb_"&amp;BI$12,データシート1!$A$1:$BS$1,0),0)</f>
        <v>0</v>
      </c>
      <c r="BJ31" s="40">
        <f>VLOOKUP($BC31&amp;"_"&amp;$AZ$7,データシート1!$A:$BS,MATCH("cb_"&amp;BJ$12,データシート1!$A$1:$BS$1,0),0)</f>
        <v>0</v>
      </c>
      <c r="BK31" s="40">
        <f t="shared" si="3"/>
        <v>22208.673000000017</v>
      </c>
      <c r="BL31" s="42"/>
      <c r="BM31" s="960" t="str">
        <f t="shared" si="4"/>
        <v>47215</v>
      </c>
      <c r="BN31" s="123" t="str">
        <f t="shared" si="5"/>
        <v>南城市</v>
      </c>
      <c r="BO31" s="40">
        <f>BE31*VLOOKUP(BO$12,別紙!$B$4:$E$10,MATCH("設備利用率",別紙!$B$4:$E$4,0),0)/100*8760/10^3</f>
        <v>8521.3716519600039</v>
      </c>
      <c r="BP31" s="40">
        <f>BF31*VLOOKUP(BP$12,別紙!$B$4:$E$10,MATCH("設備利用率",別紙!$B$4:$E$4,0),0)/100*8760/10^3</f>
        <v>17365.510742400016</v>
      </c>
      <c r="BQ31" s="40">
        <f>BG31*VLOOKUP(BQ$12,別紙!$B$4:$E$10,MATCH("設備利用率",別紙!$B$4:$E$4,0),0)/100*8760/10^3</f>
        <v>4301.5104000000001</v>
      </c>
      <c r="BR31" s="40">
        <f>BH31*VLOOKUP(BR$12,別紙!$B$4:$E$10,MATCH("設備利用率",別紙!$B$4:$E$4,0),0)/100*8760/10^3</f>
        <v>0</v>
      </c>
      <c r="BS31" s="40">
        <f>BI31*VLOOKUP(BS$12,別紙!$B$4:$E$10,MATCH("設備利用率",別紙!$B$4:$E$4,0),0)/100*8760/10^3</f>
        <v>0</v>
      </c>
      <c r="BT31" s="40">
        <f>BJ31*VLOOKUP(BT$12,別紙!$B$4:$E$10,MATCH("設備利用率",別紙!$B$4:$E$4,0),0)/100*8760/10^3</f>
        <v>0</v>
      </c>
      <c r="BU31" s="40">
        <f t="shared" si="6"/>
        <v>30188.392794360021</v>
      </c>
      <c r="BV31" s="42"/>
      <c r="BW31" s="38" t="str">
        <f t="shared" si="7"/>
        <v>47215</v>
      </c>
      <c r="BX31" s="38" t="str">
        <f t="shared" si="8"/>
        <v>南城市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174582.06316765767</v>
      </c>
      <c r="BZ31" s="42"/>
      <c r="CA31" s="38" t="str">
        <f t="shared" si="9"/>
        <v>47215</v>
      </c>
      <c r="CB31" s="38" t="str">
        <f t="shared" si="10"/>
        <v>南城市</v>
      </c>
      <c r="CC31" s="260">
        <f t="shared" si="11"/>
        <v>4.8810121139286872E-2</v>
      </c>
      <c r="CD31" s="260">
        <f t="shared" si="16"/>
        <v>9.9469042966477419E-2</v>
      </c>
      <c r="CE31" s="260">
        <f t="shared" si="17"/>
        <v>2.4638902313057778E-2</v>
      </c>
      <c r="CF31" s="260">
        <f t="shared" si="18"/>
        <v>0</v>
      </c>
      <c r="CG31" s="260">
        <f t="shared" si="19"/>
        <v>0</v>
      </c>
      <c r="CH31" s="260">
        <f t="shared" si="20"/>
        <v>0</v>
      </c>
      <c r="CI31" s="260">
        <f t="shared" si="12"/>
        <v>0.17291806641882207</v>
      </c>
      <c r="CK31" s="20" t="str">
        <f t="shared" si="13"/>
        <v>47215</v>
      </c>
      <c r="CL31" s="20" t="str">
        <f t="shared" si="14"/>
        <v>南城市</v>
      </c>
      <c r="CM31" s="20">
        <f>VLOOKUP($CK31&amp;"_"&amp;$AZ$7,データシート1!$A:$BS,MATCH("ca_太陽光発電（10kW未満）",データシート1!$A$1:$BS$1,0),0)</f>
        <v>1331</v>
      </c>
      <c r="CN31" s="20">
        <f>VLOOKUP($CK31&amp;"_"&amp;$AZ$5,データシート1!$A:$BS,MATCH("ab_家庭",データシート1!$A$1:$BS$1,0),0)</f>
        <v>19054</v>
      </c>
      <c r="CO31" s="260">
        <f t="shared" si="15"/>
        <v>6.9854098876876242E-2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37206</v>
      </c>
      <c r="AY32" s="20" t="str">
        <f>IF(IFERROR(比較地域マスタ!$Z25,"")=0,"",IFERROR(比較地域マスタ!$Z25,""))</f>
        <v>さぬき市</v>
      </c>
      <c r="AZ32" s="24"/>
      <c r="BA32" s="24"/>
      <c r="BB32" s="24"/>
      <c r="BC32" s="960" t="str">
        <f t="shared" si="0"/>
        <v>37206</v>
      </c>
      <c r="BD32" s="123" t="str">
        <f t="shared" si="2"/>
        <v>さぬき市</v>
      </c>
      <c r="BE32" s="40">
        <f>VLOOKUP($BC32&amp;"_"&amp;$AZ$7,データシート1!$A:$BS,MATCH("cb_"&amp;BE$12,データシート1!$A$1:$BS$1,0),0)</f>
        <v>7658.8259999999991</v>
      </c>
      <c r="BF32" s="40">
        <f>VLOOKUP($BC32&amp;"_"&amp;$AZ$7,データシート1!$A:$BS,MATCH("cb_"&amp;BF$12,データシート1!$A$1:$BS$1,0),0)</f>
        <v>63789.619999999959</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0</v>
      </c>
      <c r="BK32" s="40">
        <f t="shared" si="3"/>
        <v>71448.445999999953</v>
      </c>
      <c r="BL32" s="42"/>
      <c r="BM32" s="960" t="str">
        <f t="shared" si="4"/>
        <v>37206</v>
      </c>
      <c r="BN32" s="123" t="str">
        <f t="shared" si="5"/>
        <v>さぬき市</v>
      </c>
      <c r="BO32" s="40">
        <f>BE32*VLOOKUP(BO$12,別紙!$B$4:$E$10,MATCH("設備利用率",別紙!$B$4:$E$4,0),0)/100*8760/10^3</f>
        <v>9191.5102591199993</v>
      </c>
      <c r="BP32" s="40">
        <f>BF32*VLOOKUP(BP$12,別紙!$B$4:$E$10,MATCH("設備利用率",別紙!$B$4:$E$4,0),0)/100*8760/10^3</f>
        <v>84378.357751199947</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0</v>
      </c>
      <c r="BU32" s="40">
        <f t="shared" si="6"/>
        <v>93569.868010319944</v>
      </c>
      <c r="BV32" s="42"/>
      <c r="BW32" s="38" t="str">
        <f t="shared" si="7"/>
        <v>37206</v>
      </c>
      <c r="BX32" s="38" t="str">
        <f t="shared" si="8"/>
        <v>さぬき市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320002.9835406252</v>
      </c>
      <c r="BZ32" s="42"/>
      <c r="CA32" s="38" t="str">
        <f t="shared" si="9"/>
        <v>37206</v>
      </c>
      <c r="CB32" s="38" t="str">
        <f t="shared" si="10"/>
        <v>さぬき市</v>
      </c>
      <c r="CC32" s="260">
        <f t="shared" si="11"/>
        <v>2.8723201757127097E-2</v>
      </c>
      <c r="CD32" s="260">
        <f t="shared" si="16"/>
        <v>0.26367990953586812</v>
      </c>
      <c r="CE32" s="260">
        <f t="shared" si="17"/>
        <v>0</v>
      </c>
      <c r="CF32" s="260">
        <f t="shared" si="18"/>
        <v>0</v>
      </c>
      <c r="CG32" s="260">
        <f t="shared" si="19"/>
        <v>0</v>
      </c>
      <c r="CH32" s="260">
        <f t="shared" si="20"/>
        <v>0</v>
      </c>
      <c r="CI32" s="260">
        <f t="shared" si="12"/>
        <v>0.29240311129299523</v>
      </c>
      <c r="CJ32" s="24"/>
      <c r="CK32" s="20" t="str">
        <f t="shared" si="13"/>
        <v>37206</v>
      </c>
      <c r="CL32" s="20" t="str">
        <f t="shared" si="14"/>
        <v>さぬき市</v>
      </c>
      <c r="CM32" s="20">
        <f>VLOOKUP($CK32&amp;"_"&amp;$AZ$7,データシート1!$A:$BS,MATCH("ca_太陽光発電（10kW未満）",データシート1!$A$1:$BS$1,0),0)</f>
        <v>1573</v>
      </c>
      <c r="CN32" s="20">
        <f>VLOOKUP($CK32&amp;"_"&amp;$AZ$5,データシート1!$A:$BS,MATCH("ab_家庭",データシート1!$A$1:$BS$1,0),0)</f>
        <v>20751</v>
      </c>
      <c r="CO32" s="260">
        <f t="shared" si="15"/>
        <v>7.5803575731290054E-2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40206</v>
      </c>
      <c r="AY33" s="20" t="str">
        <f>IF(IFERROR(比較地域マスタ!$Z26,"")=0,"",IFERROR(比較地域マスタ!$Z26,""))</f>
        <v>田川市</v>
      </c>
      <c r="BC33" s="960" t="str">
        <f t="shared" si="0"/>
        <v>40206</v>
      </c>
      <c r="BD33" s="123" t="str">
        <f t="shared" si="2"/>
        <v>田川市</v>
      </c>
      <c r="BE33" s="40">
        <f>VLOOKUP($BC33&amp;"_"&amp;$AZ$7,データシート1!$A:$BS,MATCH("cb_"&amp;BE$12,データシート1!$A$1:$BS$1,0),0)</f>
        <v>6512.9080000000049</v>
      </c>
      <c r="BF33" s="40">
        <f>VLOOKUP($BC33&amp;"_"&amp;$AZ$7,データシート1!$A:$BS,MATCH("cb_"&amp;BF$12,データシート1!$A$1:$BS$1,0),0)</f>
        <v>43999.899999999987</v>
      </c>
      <c r="BG33" s="40">
        <f>VLOOKUP($BC33&amp;"_"&amp;$AZ$7,データシート1!$A:$BS,MATCH("cb_"&amp;BG$12,データシート1!$A$1:$BS$1,0),0)</f>
        <v>0</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0</v>
      </c>
      <c r="BK33" s="40">
        <f t="shared" si="3"/>
        <v>50512.80799999999</v>
      </c>
      <c r="BL33" s="42"/>
      <c r="BM33" s="960" t="str">
        <f t="shared" si="4"/>
        <v>40206</v>
      </c>
      <c r="BN33" s="123" t="str">
        <f t="shared" si="5"/>
        <v>田川市</v>
      </c>
      <c r="BO33" s="40">
        <f>BE33*VLOOKUP(BO$12,別紙!$B$4:$E$10,MATCH("設備利用率",別紙!$B$4:$E$4,0),0)/100*8760/10^3</f>
        <v>7816.2711489600051</v>
      </c>
      <c r="BP33" s="40">
        <f>BF33*VLOOKUP(BP$12,別紙!$B$4:$E$10,MATCH("設備利用率",別紙!$B$4:$E$4,0),0)/100*8760/10^3</f>
        <v>58201.307723999977</v>
      </c>
      <c r="BQ33" s="40">
        <f>BG33*VLOOKUP(BQ$12,別紙!$B$4:$E$10,MATCH("設備利用率",別紙!$B$4:$E$4,0),0)/100*8760/10^3</f>
        <v>0</v>
      </c>
      <c r="BR33" s="40">
        <f>BH33*VLOOKUP(BR$12,別紙!$B$4:$E$10,MATCH("設備利用率",別紙!$B$4:$E$4,0),0)/100*8760/10^3</f>
        <v>0</v>
      </c>
      <c r="BS33" s="40">
        <f>BI33*VLOOKUP(BS$12,別紙!$B$4:$E$10,MATCH("設備利用率",別紙!$B$4:$E$4,0),0)/100*8760/10^3</f>
        <v>0</v>
      </c>
      <c r="BT33" s="40">
        <f>BJ33*VLOOKUP(BT$12,別紙!$B$4:$E$10,MATCH("設備利用率",別紙!$B$4:$E$4,0),0)/100*8760/10^3</f>
        <v>0</v>
      </c>
      <c r="BU33" s="40">
        <f t="shared" si="6"/>
        <v>66017.578872959988</v>
      </c>
      <c r="BV33" s="42"/>
      <c r="BW33" s="38" t="str">
        <f t="shared" si="7"/>
        <v>40206</v>
      </c>
      <c r="BX33" s="38" t="str">
        <f t="shared" si="8"/>
        <v>田川市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294351.99327791069</v>
      </c>
      <c r="BZ33" s="42"/>
      <c r="CA33" s="38" t="str">
        <f t="shared" si="9"/>
        <v>40206</v>
      </c>
      <c r="CB33" s="38" t="str">
        <f t="shared" si="10"/>
        <v>田川市</v>
      </c>
      <c r="CC33" s="260">
        <f t="shared" si="11"/>
        <v>2.65541641553632E-2</v>
      </c>
      <c r="CD33" s="260">
        <f t="shared" si="16"/>
        <v>0.19772690198516699</v>
      </c>
      <c r="CE33" s="260">
        <f t="shared" si="17"/>
        <v>0</v>
      </c>
      <c r="CF33" s="260">
        <f t="shared" si="18"/>
        <v>0</v>
      </c>
      <c r="CG33" s="260">
        <f t="shared" si="19"/>
        <v>0</v>
      </c>
      <c r="CH33" s="260">
        <f t="shared" si="20"/>
        <v>0</v>
      </c>
      <c r="CI33" s="260">
        <f t="shared" si="12"/>
        <v>0.2242810661405302</v>
      </c>
      <c r="CK33" s="20" t="str">
        <f t="shared" si="13"/>
        <v>40206</v>
      </c>
      <c r="CL33" s="20" t="str">
        <f t="shared" si="14"/>
        <v>田川市</v>
      </c>
      <c r="CM33" s="20">
        <f>VLOOKUP($CK33&amp;"_"&amp;$AZ$7,データシート1!$A:$BS,MATCH("ca_太陽光発電（10kW未満）",データシート1!$A$1:$BS$1,0),0)</f>
        <v>1314</v>
      </c>
      <c r="CN33" s="20">
        <f>VLOOKUP($CK33&amp;"_"&amp;$AZ$5,データシート1!$A:$BS,MATCH("ab_家庭",データシート1!$A$1:$BS$1,0),0)</f>
        <v>24093</v>
      </c>
      <c r="CO33" s="260">
        <f t="shared" si="15"/>
        <v>5.4538662682106838E-2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33205</v>
      </c>
      <c r="AY34" s="20" t="str">
        <f>IF(IFERROR(比較地域マスタ!$Z27,"")=0,"",IFERROR(比較地域マスタ!$Z27,""))</f>
        <v>笠岡市</v>
      </c>
      <c r="BC34" s="960" t="str">
        <f t="shared" si="0"/>
        <v>33205</v>
      </c>
      <c r="BD34" s="123" t="str">
        <f t="shared" si="2"/>
        <v>笠岡市</v>
      </c>
      <c r="BE34" s="40">
        <f>VLOOKUP($BC34&amp;"_"&amp;$AZ$7,データシート1!$A:$BS,MATCH("cb_"&amp;BE$12,データシート1!$A$1:$BS$1,0),0)</f>
        <v>8112.7859999999982</v>
      </c>
      <c r="BF34" s="40">
        <f>VLOOKUP($BC34&amp;"_"&amp;$AZ$7,データシート1!$A:$BS,MATCH("cb_"&amp;BF$12,データシート1!$A$1:$BS$1,0),0)</f>
        <v>68448.34</v>
      </c>
      <c r="BG34" s="40">
        <f>VLOOKUP($BC34&amp;"_"&amp;$AZ$7,データシート1!$A:$BS,MATCH("cb_"&amp;BG$12,データシート1!$A$1:$BS$1,0),0)</f>
        <v>0</v>
      </c>
      <c r="BH34" s="40">
        <f>VLOOKUP($BC34&amp;"_"&amp;$AZ$7,データシート1!$A:$BS,MATCH("cb_"&amp;BH$12,データシート1!$A$1:$BS$1,0),0)</f>
        <v>0</v>
      </c>
      <c r="BI34" s="40">
        <f>VLOOKUP($BC34&amp;"_"&amp;$AZ$7,データシート1!$A:$BS,MATCH("cb_"&amp;BI$12,データシート1!$A$1:$BS$1,0),0)</f>
        <v>0</v>
      </c>
      <c r="BJ34" s="40">
        <f>VLOOKUP($BC34&amp;"_"&amp;$AZ$7,データシート1!$A:$BS,MATCH("cb_"&amp;BJ$12,データシート1!$A$1:$BS$1,0),0)</f>
        <v>11999</v>
      </c>
      <c r="BK34" s="40">
        <f t="shared" si="3"/>
        <v>88560.125999999989</v>
      </c>
      <c r="BL34" s="42"/>
      <c r="BM34" s="960" t="str">
        <f t="shared" si="4"/>
        <v>33205</v>
      </c>
      <c r="BN34" s="123" t="str">
        <f t="shared" si="5"/>
        <v>笠岡市</v>
      </c>
      <c r="BO34" s="40">
        <f>BE34*VLOOKUP(BO$12,別紙!$B$4:$E$10,MATCH("設備利用率",別紙!$B$4:$E$4,0),0)/100*8760/10^3</f>
        <v>9736.3167343199984</v>
      </c>
      <c r="BP34" s="40">
        <f>BF34*VLOOKUP(BP$12,別紙!$B$4:$E$10,MATCH("設備利用率",別紙!$B$4:$E$4,0),0)/100*8760/10^3</f>
        <v>90540.726218399985</v>
      </c>
      <c r="BQ34" s="40">
        <f>BG34*VLOOKUP(BQ$12,別紙!$B$4:$E$10,MATCH("設備利用率",別紙!$B$4:$E$4,0),0)/100*8760/10^3</f>
        <v>0</v>
      </c>
      <c r="BR34" s="40">
        <f>BH34*VLOOKUP(BR$12,別紙!$B$4:$E$10,MATCH("設備利用率",別紙!$B$4:$E$4,0),0)/100*8760/10^3</f>
        <v>0</v>
      </c>
      <c r="BS34" s="40">
        <f>BI34*VLOOKUP(BS$12,別紙!$B$4:$E$10,MATCH("設備利用率",別紙!$B$4:$E$4,0),0)/100*8760/10^3</f>
        <v>0</v>
      </c>
      <c r="BT34" s="40">
        <f>BJ34*VLOOKUP(BT$12,別紙!$B$4:$E$10,MATCH("設備利用率",別紙!$B$4:$E$4,0),0)/100*8760/10^3</f>
        <v>84088.991999999998</v>
      </c>
      <c r="BU34" s="40">
        <f t="shared" si="6"/>
        <v>184366.03495271999</v>
      </c>
      <c r="BV34" s="42"/>
      <c r="BW34" s="38" t="str">
        <f t="shared" si="7"/>
        <v>33205</v>
      </c>
      <c r="BX34" s="38" t="str">
        <f t="shared" si="8"/>
        <v>笠岡市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419551.18324131321</v>
      </c>
      <c r="BZ34" s="42"/>
      <c r="CA34" s="38" t="str">
        <f t="shared" si="9"/>
        <v>33205</v>
      </c>
      <c r="CB34" s="38" t="str">
        <f t="shared" si="10"/>
        <v>笠岡市</v>
      </c>
      <c r="CC34" s="260">
        <f t="shared" si="11"/>
        <v>2.3206505244724722E-2</v>
      </c>
      <c r="CD34" s="260">
        <f t="shared" si="16"/>
        <v>0.21580376801445864</v>
      </c>
      <c r="CE34" s="260">
        <f t="shared" si="17"/>
        <v>0</v>
      </c>
      <c r="CF34" s="260">
        <f t="shared" si="18"/>
        <v>0</v>
      </c>
      <c r="CG34" s="260">
        <f t="shared" si="19"/>
        <v>0</v>
      </c>
      <c r="CH34" s="260">
        <f t="shared" si="20"/>
        <v>0.20042606327637155</v>
      </c>
      <c r="CI34" s="260">
        <f t="shared" si="12"/>
        <v>0.43943633653555492</v>
      </c>
      <c r="CK34" s="20" t="str">
        <f t="shared" si="13"/>
        <v>33205</v>
      </c>
      <c r="CL34" s="20" t="str">
        <f t="shared" si="14"/>
        <v>笠岡市</v>
      </c>
      <c r="CM34" s="20">
        <f>VLOOKUP($CK34&amp;"_"&amp;$AZ$7,データシート1!$A:$BS,MATCH("ca_太陽光発電（10kW未満）",データシート1!$A$1:$BS$1,0),0)</f>
        <v>1713</v>
      </c>
      <c r="CN34" s="20">
        <f>VLOOKUP($CK34&amp;"_"&amp;$AZ$5,データシート1!$A:$BS,MATCH("ab_家庭",データシート1!$A$1:$BS$1,0),0)</f>
        <v>21982</v>
      </c>
      <c r="CO34" s="260">
        <f t="shared" si="15"/>
        <v>7.7927395141479394E-2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28212</v>
      </c>
      <c r="AY35" s="20" t="str">
        <f>IF(IFERROR(比較地域マスタ!$Z28,"")=0,"",IFERROR(比較地域マスタ!$Z28,""))</f>
        <v>赤穂市</v>
      </c>
      <c r="BC35" s="960" t="str">
        <f t="shared" si="0"/>
        <v>28212</v>
      </c>
      <c r="BD35" s="123" t="str">
        <f t="shared" si="2"/>
        <v>赤穂市</v>
      </c>
      <c r="BE35" s="40">
        <f>VLOOKUP($BC35&amp;"_"&amp;$AZ$7,データシート1!$A:$BS,MATCH("cb_"&amp;BE$12,データシート1!$A$1:$BS$1,0),0)</f>
        <v>7769.0659999999989</v>
      </c>
      <c r="BF35" s="40">
        <f>VLOOKUP($BC35&amp;"_"&amp;$AZ$7,データシート1!$A:$BS,MATCH("cb_"&amp;BF$12,データシート1!$A$1:$BS$1,0),0)</f>
        <v>62842.199999999895</v>
      </c>
      <c r="BG35" s="40">
        <f>VLOOKUP($BC35&amp;"_"&amp;$AZ$7,データシート1!$A:$BS,MATCH("cb_"&amp;BG$12,データシート1!$A$1:$BS$1,0),0)</f>
        <v>0</v>
      </c>
      <c r="BH35" s="40">
        <f>VLOOKUP($BC35&amp;"_"&amp;$AZ$7,データシート1!$A:$BS,MATCH("cb_"&amp;BH$12,データシート1!$A$1:$BS$1,0),0)</f>
        <v>0</v>
      </c>
      <c r="BI35" s="40">
        <f>VLOOKUP($BC35&amp;"_"&amp;$AZ$7,データシート1!$A:$BS,MATCH("cb_"&amp;BI$12,データシート1!$A$1:$BS$1,0),0)</f>
        <v>0</v>
      </c>
      <c r="BJ35" s="40">
        <f>VLOOKUP($BC35&amp;"_"&amp;$AZ$7,データシート1!$A:$BS,MATCH("cb_"&amp;BJ$12,データシート1!$A$1:$BS$1,0),0)</f>
        <v>49256.5</v>
      </c>
      <c r="BK35" s="40">
        <f t="shared" si="3"/>
        <v>119867.76599999989</v>
      </c>
      <c r="BL35" s="42"/>
      <c r="BM35" s="960" t="str">
        <f t="shared" si="4"/>
        <v>28212</v>
      </c>
      <c r="BN35" s="123" t="str">
        <f t="shared" si="5"/>
        <v>赤穂市</v>
      </c>
      <c r="BO35" s="40">
        <f>BE35*VLOOKUP(BO$12,別紙!$B$4:$E$10,MATCH("設備利用率",別紙!$B$4:$E$4,0),0)/100*8760/10^3</f>
        <v>9323.8114879199966</v>
      </c>
      <c r="BP35" s="40">
        <f>BF35*VLOOKUP(BP$12,別紙!$B$4:$E$10,MATCH("設備利用率",別紙!$B$4:$E$4,0),0)/100*8760/10^3</f>
        <v>83125.148471999855</v>
      </c>
      <c r="BQ35" s="40">
        <f>BG35*VLOOKUP(BQ$12,別紙!$B$4:$E$10,MATCH("設備利用率",別紙!$B$4:$E$4,0),0)/100*8760/10^3</f>
        <v>0</v>
      </c>
      <c r="BR35" s="40">
        <f>BH35*VLOOKUP(BR$12,別紙!$B$4:$E$10,MATCH("設備利用率",別紙!$B$4:$E$4,0),0)/100*8760/10^3</f>
        <v>0</v>
      </c>
      <c r="BS35" s="40">
        <f>BI35*VLOOKUP(BS$12,別紙!$B$4:$E$10,MATCH("設備利用率",別紙!$B$4:$E$4,0),0)/100*8760/10^3</f>
        <v>0</v>
      </c>
      <c r="BT35" s="40">
        <f>BJ35*VLOOKUP(BT$12,別紙!$B$4:$E$10,MATCH("設備利用率",別紙!$B$4:$E$4,0),0)/100*8760/10^3</f>
        <v>345189.55200000003</v>
      </c>
      <c r="BU35" s="40">
        <f t="shared" si="6"/>
        <v>437638.51195991988</v>
      </c>
      <c r="BV35" s="42"/>
      <c r="BW35" s="38" t="str">
        <f t="shared" si="7"/>
        <v>28212</v>
      </c>
      <c r="BX35" s="38" t="str">
        <f t="shared" si="8"/>
        <v>赤穂市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382321.5255874726</v>
      </c>
      <c r="BZ35" s="42"/>
      <c r="CA35" s="38" t="str">
        <f t="shared" si="9"/>
        <v>28212</v>
      </c>
      <c r="CB35" s="38" t="str">
        <f t="shared" si="10"/>
        <v>赤穂市</v>
      </c>
      <c r="CC35" s="260">
        <f t="shared" si="11"/>
        <v>2.4387356881339844E-2</v>
      </c>
      <c r="CD35" s="260">
        <f t="shared" si="16"/>
        <v>0.21742209870153226</v>
      </c>
      <c r="CE35" s="260">
        <f t="shared" si="17"/>
        <v>0</v>
      </c>
      <c r="CF35" s="260">
        <f t="shared" si="18"/>
        <v>0</v>
      </c>
      <c r="CG35" s="260">
        <f t="shared" si="19"/>
        <v>0</v>
      </c>
      <c r="CH35" s="260">
        <f t="shared" si="20"/>
        <v>0.90287762759259804</v>
      </c>
      <c r="CI35" s="260">
        <f t="shared" si="12"/>
        <v>1.1446870831754701</v>
      </c>
      <c r="CK35" s="20" t="str">
        <f t="shared" si="13"/>
        <v>28212</v>
      </c>
      <c r="CL35" s="20" t="str">
        <f t="shared" si="14"/>
        <v>赤穂市</v>
      </c>
      <c r="CM35" s="20">
        <f>VLOOKUP($CK35&amp;"_"&amp;$AZ$7,データシート1!$A:$BS,MATCH("ca_太陽光発電（10kW未満）",データシート1!$A$1:$BS$1,0),0)</f>
        <v>1730</v>
      </c>
      <c r="CN35" s="20">
        <f>VLOOKUP($CK35&amp;"_"&amp;$AZ$5,データシート1!$A:$BS,MATCH("ab_家庭",データシート1!$A$1:$BS$1,0),0)</f>
        <v>20511</v>
      </c>
      <c r="CO35" s="260">
        <f t="shared" si="15"/>
        <v>8.4344985617473556E-2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10206</v>
      </c>
      <c r="AY36" s="20" t="str">
        <f>IF(IFERROR(比較地域マスタ!$Z29,"")=0,"",IFERROR(比較地域マスタ!$Z29,""))</f>
        <v>沼田市</v>
      </c>
      <c r="BC36" s="960" t="str">
        <f t="shared" si="0"/>
        <v>10206</v>
      </c>
      <c r="BD36" s="123" t="str">
        <f t="shared" si="2"/>
        <v>沼田市</v>
      </c>
      <c r="BE36" s="40">
        <f>VLOOKUP($BC36&amp;"_"&amp;$AZ$7,データシート1!$A:$BS,MATCH("cb_"&amp;BE$12,データシート1!$A$1:$BS$1,0),0)</f>
        <v>7302.3999999999942</v>
      </c>
      <c r="BF36" s="40">
        <f>VLOOKUP($BC36&amp;"_"&amp;$AZ$7,データシート1!$A:$BS,MATCH("cb_"&amp;BF$12,データシート1!$A$1:$BS$1,0),0)</f>
        <v>40843.69999999999</v>
      </c>
      <c r="BG36" s="40">
        <f>VLOOKUP($BC36&amp;"_"&amp;$AZ$7,データシート1!$A:$BS,MATCH("cb_"&amp;BG$12,データシート1!$A$1:$BS$1,0),0)</f>
        <v>0</v>
      </c>
      <c r="BH36" s="40">
        <f>VLOOKUP($BC36&amp;"_"&amp;$AZ$7,データシート1!$A:$BS,MATCH("cb_"&amp;BH$12,データシート1!$A$1:$BS$1,0),0)</f>
        <v>1049.9000000000001</v>
      </c>
      <c r="BI36" s="40">
        <f>VLOOKUP($BC36&amp;"_"&amp;$AZ$7,データシート1!$A:$BS,MATCH("cb_"&amp;BI$12,データシート1!$A$1:$BS$1,0),0)</f>
        <v>0</v>
      </c>
      <c r="BJ36" s="40">
        <f>VLOOKUP($BC36&amp;"_"&amp;$AZ$7,データシート1!$A:$BS,MATCH("cb_"&amp;BJ$12,データシート1!$A$1:$BS$1,0),0)</f>
        <v>94</v>
      </c>
      <c r="BK36" s="40">
        <f t="shared" si="3"/>
        <v>49289.999999999985</v>
      </c>
      <c r="BL36" s="42"/>
      <c r="BM36" s="960" t="str">
        <f t="shared" si="4"/>
        <v>10206</v>
      </c>
      <c r="BN36" s="123" t="str">
        <f t="shared" si="5"/>
        <v>沼田市</v>
      </c>
      <c r="BO36" s="40">
        <f>BE36*VLOOKUP(BO$12,別紙!$B$4:$E$10,MATCH("設備利用率",別紙!$B$4:$E$4,0),0)/100*8760/10^3</f>
        <v>8763.7562879999932</v>
      </c>
      <c r="BP36" s="40">
        <f>BF36*VLOOKUP(BP$12,別紙!$B$4:$E$10,MATCH("設備利用率",別紙!$B$4:$E$4,0),0)/100*8760/10^3</f>
        <v>54026.412611999986</v>
      </c>
      <c r="BQ36" s="40">
        <f>BG36*VLOOKUP(BQ$12,別紙!$B$4:$E$10,MATCH("設備利用率",別紙!$B$4:$E$4,0),0)/100*8760/10^3</f>
        <v>0</v>
      </c>
      <c r="BR36" s="40">
        <f>BH36*VLOOKUP(BR$12,別紙!$B$4:$E$10,MATCH("設備利用率",別紙!$B$4:$E$4,0),0)/100*8760/10^3</f>
        <v>5518.2744000000002</v>
      </c>
      <c r="BS36" s="40">
        <f>BI36*VLOOKUP(BS$12,別紙!$B$4:$E$10,MATCH("設備利用率",別紙!$B$4:$E$4,0),0)/100*8760/10^3</f>
        <v>0</v>
      </c>
      <c r="BT36" s="40">
        <f>BJ36*VLOOKUP(BT$12,別紙!$B$4:$E$10,MATCH("設備利用率",別紙!$B$4:$E$4,0),0)/100*8760/10^3</f>
        <v>658.75199999999995</v>
      </c>
      <c r="BU36" s="40">
        <f t="shared" si="6"/>
        <v>68967.195299999963</v>
      </c>
      <c r="BV36" s="42"/>
      <c r="BW36" s="38" t="str">
        <f t="shared" si="7"/>
        <v>10206</v>
      </c>
      <c r="BX36" s="38" t="str">
        <f t="shared" si="8"/>
        <v>沼田市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259621.64757045612</v>
      </c>
      <c r="BZ36" s="42"/>
      <c r="CA36" s="38" t="str">
        <f t="shared" si="9"/>
        <v>10206</v>
      </c>
      <c r="CB36" s="38" t="str">
        <f t="shared" si="10"/>
        <v>沼田市</v>
      </c>
      <c r="CC36" s="260">
        <f t="shared" si="11"/>
        <v>3.3755876561185776E-2</v>
      </c>
      <c r="CD36" s="260">
        <f t="shared" si="16"/>
        <v>0.20809671734841872</v>
      </c>
      <c r="CE36" s="260">
        <f t="shared" si="17"/>
        <v>0</v>
      </c>
      <c r="CF36" s="260">
        <f t="shared" si="18"/>
        <v>2.1255062710063308E-2</v>
      </c>
      <c r="CG36" s="260">
        <f t="shared" si="19"/>
        <v>0</v>
      </c>
      <c r="CH36" s="260">
        <f t="shared" si="20"/>
        <v>2.537353900048831E-3</v>
      </c>
      <c r="CI36" s="260">
        <f t="shared" si="12"/>
        <v>0.26564501051971656</v>
      </c>
      <c r="CK36" s="20" t="str">
        <f t="shared" si="13"/>
        <v>10206</v>
      </c>
      <c r="CL36" s="20" t="str">
        <f t="shared" si="14"/>
        <v>沼田市</v>
      </c>
      <c r="CM36" s="20">
        <f>VLOOKUP($CK36&amp;"_"&amp;$AZ$7,データシート1!$A:$BS,MATCH("ca_太陽光発電（10kW未満）",データシート1!$A$1:$BS$1,0),0)</f>
        <v>1503</v>
      </c>
      <c r="CN36" s="20">
        <f>VLOOKUP($CK36&amp;"_"&amp;$AZ$5,データシート1!$A:$BS,MATCH("ab_家庭",データシート1!$A$1:$BS$1,0),0)</f>
        <v>20622</v>
      </c>
      <c r="CO36" s="260">
        <f t="shared" si="15"/>
        <v>7.2883328484143153E-2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01230</v>
      </c>
      <c r="AY37" s="20" t="str">
        <f>IF(IFERROR(比較地域マスタ!$Z30,"")=0,"",IFERROR(比較地域マスタ!$Z30,""))</f>
        <v>登別市</v>
      </c>
      <c r="BC37" s="960" t="str">
        <f t="shared" si="0"/>
        <v>01230</v>
      </c>
      <c r="BD37" s="123" t="str">
        <f t="shared" si="2"/>
        <v>登別市</v>
      </c>
      <c r="BE37" s="40">
        <f>VLOOKUP($BC37&amp;"_"&amp;$AZ$7,データシート1!$A:$BS,MATCH("cb_"&amp;BE$12,データシート1!$A$1:$BS$1,0),0)</f>
        <v>1773.7300000000009</v>
      </c>
      <c r="BF37" s="40">
        <f>VLOOKUP($BC37&amp;"_"&amp;$AZ$7,データシート1!$A:$BS,MATCH("cb_"&amp;BF$12,データシート1!$A$1:$BS$1,0),0)</f>
        <v>35902.800000000003</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0</v>
      </c>
      <c r="BK37" s="40">
        <f t="shared" si="3"/>
        <v>37676.530000000006</v>
      </c>
      <c r="BL37" s="42"/>
      <c r="BM37" s="960" t="str">
        <f t="shared" si="4"/>
        <v>01230</v>
      </c>
      <c r="BN37" s="123" t="str">
        <f t="shared" si="5"/>
        <v>登別市</v>
      </c>
      <c r="BO37" s="40">
        <f>BE37*VLOOKUP(BO$12,別紙!$B$4:$E$10,MATCH("設備利用率",別紙!$B$4:$E$4,0),0)/100*8760/10^3</f>
        <v>2128.6888476000008</v>
      </c>
      <c r="BP37" s="40">
        <f>BF37*VLOOKUP(BP$12,別紙!$B$4:$E$10,MATCH("設備利用率",別紙!$B$4:$E$4,0),0)/100*8760/10^3</f>
        <v>47490.787728000003</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0</v>
      </c>
      <c r="BU37" s="40">
        <f t="shared" si="6"/>
        <v>49619.476575600005</v>
      </c>
      <c r="BV37" s="42"/>
      <c r="BW37" s="38" t="str">
        <f t="shared" si="7"/>
        <v>01230</v>
      </c>
      <c r="BX37" s="38" t="str">
        <f t="shared" si="8"/>
        <v>登別市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190077.62433321643</v>
      </c>
      <c r="BZ37" s="42"/>
      <c r="CA37" s="38" t="str">
        <f t="shared" si="9"/>
        <v>01230</v>
      </c>
      <c r="CB37" s="38" t="str">
        <f t="shared" si="10"/>
        <v>登別市</v>
      </c>
      <c r="CC37" s="260">
        <f t="shared" si="11"/>
        <v>1.1199050151575407E-2</v>
      </c>
      <c r="CD37" s="260">
        <f t="shared" si="16"/>
        <v>0.2498494385890791</v>
      </c>
      <c r="CE37" s="260">
        <f t="shared" si="17"/>
        <v>0</v>
      </c>
      <c r="CF37" s="260">
        <f t="shared" si="18"/>
        <v>0</v>
      </c>
      <c r="CG37" s="260">
        <f t="shared" si="19"/>
        <v>0</v>
      </c>
      <c r="CH37" s="260">
        <f t="shared" si="20"/>
        <v>0</v>
      </c>
      <c r="CI37" s="260">
        <f t="shared" si="12"/>
        <v>0.26104848874065451</v>
      </c>
      <c r="CK37" s="20" t="str">
        <f t="shared" si="13"/>
        <v>01230</v>
      </c>
      <c r="CL37" s="20" t="str">
        <f t="shared" si="14"/>
        <v>登別市</v>
      </c>
      <c r="CM37" s="20">
        <f>VLOOKUP($CK37&amp;"_"&amp;$AZ$7,データシート1!$A:$BS,MATCH("ca_太陽光発電（10kW未満）",データシート1!$A$1:$BS$1,0),0)</f>
        <v>346</v>
      </c>
      <c r="CN37" s="20">
        <f>VLOOKUP($CK37&amp;"_"&amp;$AZ$5,データシート1!$A:$BS,MATCH("ab_家庭",データシート1!$A$1:$BS$1,0),0)</f>
        <v>24384</v>
      </c>
      <c r="CO37" s="260">
        <f t="shared" si="15"/>
        <v>1.4189632545931759E-2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11301</v>
      </c>
      <c r="AY38" s="20" t="str">
        <f>IF(IFERROR(比較地域マスタ!$Z31,"")=0,"",IFERROR(比較地域マスタ!$Z31,""))</f>
        <v>伊奈町</v>
      </c>
      <c r="BC38" s="960" t="str">
        <f t="shared" si="0"/>
        <v>11301</v>
      </c>
      <c r="BD38" s="123" t="str">
        <f t="shared" si="2"/>
        <v>伊奈町</v>
      </c>
      <c r="BE38" s="40">
        <f>VLOOKUP($BC38&amp;"_"&amp;$AZ$7,データシート1!$A:$BS,MATCH("cb_"&amp;BE$12,データシート1!$A$1:$BS$1,0),0)</f>
        <v>5492.1999999999953</v>
      </c>
      <c r="BF38" s="40">
        <f>VLOOKUP($BC38&amp;"_"&amp;$AZ$7,データシート1!$A:$BS,MATCH("cb_"&amp;BF$12,データシート1!$A$1:$BS$1,0),0)</f>
        <v>4357.1000000000031</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0</v>
      </c>
      <c r="BK38" s="40">
        <f t="shared" si="3"/>
        <v>9849.2999999999993</v>
      </c>
      <c r="BL38" s="42"/>
      <c r="BM38" s="960" t="str">
        <f t="shared" si="4"/>
        <v>11301</v>
      </c>
      <c r="BN38" s="123" t="str">
        <f t="shared" si="5"/>
        <v>伊奈町</v>
      </c>
      <c r="BO38" s="40">
        <f>BE38*VLOOKUP(BO$12,別紙!$B$4:$E$10,MATCH("設備利用率",別紙!$B$4:$E$4,0),0)/100*8760/10^3</f>
        <v>6591.2990639999935</v>
      </c>
      <c r="BP38" s="40">
        <f>BF38*VLOOKUP(BP$12,別紙!$B$4:$E$10,MATCH("設備利用率",別紙!$B$4:$E$4,0),0)/100*8760/10^3</f>
        <v>5763.3975960000034</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0</v>
      </c>
      <c r="BU38" s="40">
        <f t="shared" si="6"/>
        <v>12354.696659999998</v>
      </c>
      <c r="BV38" s="42"/>
      <c r="BW38" s="38" t="str">
        <f t="shared" si="7"/>
        <v>11301</v>
      </c>
      <c r="BX38" s="38" t="str">
        <f t="shared" si="8"/>
        <v>伊奈町</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204056.71665180771</v>
      </c>
      <c r="BZ38" s="42"/>
      <c r="CA38" s="38" t="str">
        <f t="shared" si="9"/>
        <v>11301</v>
      </c>
      <c r="CB38" s="38" t="str">
        <f t="shared" si="10"/>
        <v>伊奈町</v>
      </c>
      <c r="CC38" s="260">
        <f t="shared" si="11"/>
        <v>3.2301309028935618E-2</v>
      </c>
      <c r="CD38" s="260">
        <f t="shared" si="16"/>
        <v>2.8244096497124276E-2</v>
      </c>
      <c r="CE38" s="260">
        <f t="shared" si="17"/>
        <v>0</v>
      </c>
      <c r="CF38" s="260">
        <f t="shared" si="18"/>
        <v>0</v>
      </c>
      <c r="CG38" s="260">
        <f t="shared" si="19"/>
        <v>0</v>
      </c>
      <c r="CH38" s="260">
        <f t="shared" si="20"/>
        <v>0</v>
      </c>
      <c r="CI38" s="260">
        <f t="shared" si="12"/>
        <v>6.0545405526059901E-2</v>
      </c>
      <c r="CK38" s="20" t="str">
        <f t="shared" si="13"/>
        <v>11301</v>
      </c>
      <c r="CL38" s="20" t="str">
        <f t="shared" si="14"/>
        <v>伊奈町</v>
      </c>
      <c r="CM38" s="20">
        <f>VLOOKUP($CK38&amp;"_"&amp;$AZ$7,データシート1!$A:$BS,MATCH("ca_太陽光発電（10kW未満）",データシート1!$A$1:$BS$1,0),0)</f>
        <v>1241</v>
      </c>
      <c r="CN38" s="20">
        <f>VLOOKUP($CK38&amp;"_"&amp;$AZ$5,データシート1!$A:$BS,MATCH("ab_家庭",データシート1!$A$1:$BS$1,0),0)</f>
        <v>19089</v>
      </c>
      <c r="CO38" s="260">
        <f t="shared" si="15"/>
        <v>6.5011263031065011E-2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28224</v>
      </c>
      <c r="AY39" s="20" t="str">
        <f>IF(IFERROR(比較地域マスタ!$Z32,"")=0,"",IFERROR(比較地域マスタ!$Z32,""))</f>
        <v>南あわじ市</v>
      </c>
      <c r="BC39" s="960" t="str">
        <f t="shared" si="0"/>
        <v>28224</v>
      </c>
      <c r="BD39" s="123" t="str">
        <f t="shared" si="2"/>
        <v>南あわじ市</v>
      </c>
      <c r="BE39" s="40">
        <f>VLOOKUP($BC39&amp;"_"&amp;$AZ$7,データシート1!$A:$BS,MATCH("cb_"&amp;BE$12,データシート1!$A$1:$BS$1,0),0)</f>
        <v>9679.8000000000102</v>
      </c>
      <c r="BF39" s="40">
        <f>VLOOKUP($BC39&amp;"_"&amp;$AZ$7,データシート1!$A:$BS,MATCH("cb_"&amp;BF$12,データシート1!$A$1:$BS$1,0),0)</f>
        <v>84219.400000000067</v>
      </c>
      <c r="BG39" s="40">
        <f>VLOOKUP($BC39&amp;"_"&amp;$AZ$7,データシート1!$A:$BS,MATCH("cb_"&amp;BG$12,データシート1!$A$1:$BS$1,0),0)</f>
        <v>41000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0</v>
      </c>
      <c r="BK39" s="40">
        <f t="shared" si="3"/>
        <v>134899.20000000007</v>
      </c>
      <c r="BL39" s="42"/>
      <c r="BM39" s="960" t="str">
        <f t="shared" si="4"/>
        <v>28224</v>
      </c>
      <c r="BN39" s="123" t="str">
        <f t="shared" si="5"/>
        <v>南あわじ市</v>
      </c>
      <c r="BO39" s="40">
        <f>BE39*VLOOKUP(BO$12,別紙!$B$4:$E$10,MATCH("設備利用率",別紙!$B$4:$E$4,0),0)/100*8760/10^3</f>
        <v>11616.92157600001</v>
      </c>
      <c r="BP39" s="40">
        <f>BF39*VLOOKUP(BP$12,別紙!$B$4:$E$10,MATCH("設備利用率",別紙!$B$4:$E$4,0),0)/100*8760/10^3</f>
        <v>111402.05354400007</v>
      </c>
      <c r="BQ39" s="40">
        <f>BG39*VLOOKUP(BQ$12,別紙!$B$4:$E$10,MATCH("設備利用率",別紙!$B$4:$E$4,0),0)/100*8760/10^3</f>
        <v>89071.679999999993</v>
      </c>
      <c r="BR39" s="40">
        <f>BH39*VLOOKUP(BR$12,別紙!$B$4:$E$10,MATCH("設備利用率",別紙!$B$4:$E$4,0),0)/100*8760/10^3</f>
        <v>0</v>
      </c>
      <c r="BS39" s="40">
        <f>BI39*VLOOKUP(BS$12,別紙!$B$4:$E$10,MATCH("設備利用率",別紙!$B$4:$E$4,0),0)/100*8760/10^3</f>
        <v>0</v>
      </c>
      <c r="BT39" s="40">
        <f>BJ39*VLOOKUP(BT$12,別紙!$B$4:$E$10,MATCH("設備利用率",別紙!$B$4:$E$4,0),0)/100*8760/10^3</f>
        <v>0</v>
      </c>
      <c r="BU39" s="40">
        <f t="shared" si="6"/>
        <v>212090.65512000007</v>
      </c>
      <c r="BV39" s="42"/>
      <c r="BW39" s="38" t="str">
        <f t="shared" si="7"/>
        <v>28224</v>
      </c>
      <c r="BX39" s="38" t="str">
        <f t="shared" si="8"/>
        <v>南あわじ市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221155.45345354115</v>
      </c>
      <c r="BZ39" s="42"/>
      <c r="CA39" s="38" t="str">
        <f t="shared" si="9"/>
        <v>28224</v>
      </c>
      <c r="CB39" s="38" t="str">
        <f t="shared" si="10"/>
        <v>南あわじ市</v>
      </c>
      <c r="CC39" s="260">
        <f t="shared" si="11"/>
        <v>5.2528307100690216E-2</v>
      </c>
      <c r="CD39" s="260">
        <f t="shared" si="16"/>
        <v>0.50372736373603677</v>
      </c>
      <c r="CE39" s="260">
        <f t="shared" si="17"/>
        <v>0.40275597372375704</v>
      </c>
      <c r="CF39" s="260">
        <f t="shared" si="18"/>
        <v>0</v>
      </c>
      <c r="CG39" s="260">
        <f t="shared" si="19"/>
        <v>0</v>
      </c>
      <c r="CH39" s="260">
        <f t="shared" si="20"/>
        <v>0</v>
      </c>
      <c r="CI39" s="260">
        <f t="shared" si="12"/>
        <v>0.95901164456048404</v>
      </c>
      <c r="CK39" s="20" t="str">
        <f t="shared" si="13"/>
        <v>28224</v>
      </c>
      <c r="CL39" s="20" t="str">
        <f t="shared" si="14"/>
        <v>南あわじ市</v>
      </c>
      <c r="CM39" s="20">
        <f>VLOOKUP($CK39&amp;"_"&amp;$AZ$7,データシート1!$A:$BS,MATCH("ca_太陽光発電（10kW未満）",データシート1!$A$1:$BS$1,0),0)</f>
        <v>1931</v>
      </c>
      <c r="CN39" s="20">
        <f>VLOOKUP($CK39&amp;"_"&amp;$AZ$5,データシート1!$A:$BS,MATCH("ab_家庭",データシート1!$A$1:$BS$1,0),0)</f>
        <v>19777</v>
      </c>
      <c r="CO39" s="260">
        <f t="shared" si="15"/>
        <v>9.7638671183698234E-2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07208</v>
      </c>
      <c r="AY40" s="20" t="str">
        <f>IF(IFERROR(比較地域マスタ!$Z33,"")=0,"",IFERROR(比較地域マスタ!$Z33,""))</f>
        <v>喜多方市</v>
      </c>
      <c r="BC40" s="960" t="str">
        <f t="shared" si="0"/>
        <v>07208</v>
      </c>
      <c r="BD40" s="123" t="str">
        <f t="shared" si="2"/>
        <v>喜多方市</v>
      </c>
      <c r="BE40" s="40">
        <f>VLOOKUP($BC40&amp;"_"&amp;$AZ$7,データシート1!$A:$BS,MATCH("cb_"&amp;BE$12,データシート1!$A$1:$BS$1,0),0)</f>
        <v>4525.8</v>
      </c>
      <c r="BF40" s="40">
        <f>VLOOKUP($BC40&amp;"_"&amp;$AZ$7,データシート1!$A:$BS,MATCH("cb_"&amp;BF$12,データシート1!$A$1:$BS$1,0),0)</f>
        <v>7312.4999999999964</v>
      </c>
      <c r="BG40" s="40">
        <f>VLOOKUP($BC40&amp;"_"&amp;$AZ$7,データシート1!$A:$BS,MATCH("cb_"&amp;BG$12,データシート1!$A$1:$BS$1,0),0)</f>
        <v>0</v>
      </c>
      <c r="BH40" s="40">
        <f>VLOOKUP($BC40&amp;"_"&amp;$AZ$7,データシート1!$A:$BS,MATCH("cb_"&amp;BH$12,データシート1!$A$1:$BS$1,0),0)</f>
        <v>9419.9</v>
      </c>
      <c r="BI40" s="40">
        <f>VLOOKUP($BC40&amp;"_"&amp;$AZ$7,データシート1!$A:$BS,MATCH("cb_"&amp;BI$12,データシート1!$A$1:$BS$1,0),0)</f>
        <v>0</v>
      </c>
      <c r="BJ40" s="40">
        <f>VLOOKUP($BC40&amp;"_"&amp;$AZ$7,データシート1!$A:$BS,MATCH("cb_"&amp;BJ$12,データシート1!$A$1:$BS$1,0),0)</f>
        <v>0</v>
      </c>
      <c r="BK40" s="40">
        <f t="shared" si="3"/>
        <v>21258.199999999997</v>
      </c>
      <c r="BL40" s="42"/>
      <c r="BM40" s="960" t="str">
        <f t="shared" si="4"/>
        <v>07208</v>
      </c>
      <c r="BN40" s="123" t="str">
        <f t="shared" si="5"/>
        <v>喜多方市</v>
      </c>
      <c r="BO40" s="40">
        <f>BE40*VLOOKUP(BO$12,別紙!$B$4:$E$10,MATCH("設備利用率",別紙!$B$4:$E$4,0),0)/100*8760/10^3</f>
        <v>5431.5030959999995</v>
      </c>
      <c r="BP40" s="40">
        <f>BF40*VLOOKUP(BP$12,別紙!$B$4:$E$10,MATCH("設備利用率",別紙!$B$4:$E$4,0),0)/100*8760/10^3</f>
        <v>9672.6824999999935</v>
      </c>
      <c r="BQ40" s="40">
        <f>BG40*VLOOKUP(BQ$12,別紙!$B$4:$E$10,MATCH("設備利用率",別紙!$B$4:$E$4,0),0)/100*8760/10^3</f>
        <v>0</v>
      </c>
      <c r="BR40" s="40">
        <f>BH40*VLOOKUP(BR$12,別紙!$B$4:$E$10,MATCH("設備利用率",別紙!$B$4:$E$4,0),0)/100*8760/10^3</f>
        <v>49510.994399999996</v>
      </c>
      <c r="BS40" s="40">
        <f>BI40*VLOOKUP(BS$12,別紙!$B$4:$E$10,MATCH("設備利用率",別紙!$B$4:$E$4,0),0)/100*8760/10^3</f>
        <v>0</v>
      </c>
      <c r="BT40" s="40">
        <f>BJ40*VLOOKUP(BT$12,別紙!$B$4:$E$10,MATCH("設備利用率",別紙!$B$4:$E$4,0),0)/100*8760/10^3</f>
        <v>0</v>
      </c>
      <c r="BU40" s="40">
        <f t="shared" si="6"/>
        <v>64615.179995999992</v>
      </c>
      <c r="BV40" s="42"/>
      <c r="BW40" s="38" t="str">
        <f t="shared" si="7"/>
        <v>07208</v>
      </c>
      <c r="BX40" s="38" t="str">
        <f t="shared" si="8"/>
        <v>喜多方市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246897.24022970672</v>
      </c>
      <c r="BZ40" s="42"/>
      <c r="CA40" s="38" t="str">
        <f t="shared" si="9"/>
        <v>07208</v>
      </c>
      <c r="CB40" s="38" t="str">
        <f t="shared" si="10"/>
        <v>喜多方市</v>
      </c>
      <c r="CC40" s="260">
        <f t="shared" si="11"/>
        <v>2.1999043371026226E-2</v>
      </c>
      <c r="CD40" s="260">
        <f t="shared" si="16"/>
        <v>3.9176956741196395E-2</v>
      </c>
      <c r="CE40" s="260">
        <f t="shared" si="17"/>
        <v>0</v>
      </c>
      <c r="CF40" s="260">
        <f t="shared" si="18"/>
        <v>0.20053279799294746</v>
      </c>
      <c r="CG40" s="260">
        <f t="shared" si="19"/>
        <v>0</v>
      </c>
      <c r="CH40" s="260">
        <f t="shared" si="20"/>
        <v>0</v>
      </c>
      <c r="CI40" s="260">
        <f t="shared" si="12"/>
        <v>0.26170879810517006</v>
      </c>
      <c r="CK40" s="20" t="str">
        <f t="shared" si="13"/>
        <v>07208</v>
      </c>
      <c r="CL40" s="20" t="str">
        <f t="shared" si="14"/>
        <v>喜多方市</v>
      </c>
      <c r="CM40" s="20">
        <f>VLOOKUP($CK40&amp;"_"&amp;$AZ$7,データシート1!$A:$BS,MATCH("ca_太陽光発電（10kW未満）",データシート1!$A$1:$BS$1,0),0)</f>
        <v>924</v>
      </c>
      <c r="CN40" s="20">
        <f>VLOOKUP($CK40&amp;"_"&amp;$AZ$5,データシート1!$A:$BS,MATCH("ab_家庭",データシート1!$A$1:$BS$1,0),0)</f>
        <v>18846</v>
      </c>
      <c r="CO40" s="260">
        <f t="shared" si="15"/>
        <v>4.9028971665074819E-2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31203</v>
      </c>
      <c r="AY41" s="20" t="str">
        <f>IF(IFERROR(比較地域マスタ!$Z34,"")=0,"",IFERROR(比較地域マスタ!$Z34,""))</f>
        <v>倉吉市</v>
      </c>
      <c r="BC41" s="960" t="str">
        <f t="shared" si="0"/>
        <v>31203</v>
      </c>
      <c r="BD41" s="123" t="str">
        <f t="shared" si="2"/>
        <v>倉吉市</v>
      </c>
      <c r="BE41" s="40">
        <f>VLOOKUP($BC41&amp;"_"&amp;$AZ$7,データシート1!$A:$BS,MATCH("cb_"&amp;BE$12,データシート1!$A$1:$BS$1,0),0)</f>
        <v>5004.7500000000009</v>
      </c>
      <c r="BF41" s="40">
        <f>VLOOKUP($BC41&amp;"_"&amp;$AZ$7,データシート1!$A:$BS,MATCH("cb_"&amp;BF$12,データシート1!$A$1:$BS$1,0),0)</f>
        <v>46688.100000000013</v>
      </c>
      <c r="BG41" s="40">
        <f>VLOOKUP($BC41&amp;"_"&amp;$AZ$7,データシート1!$A:$BS,MATCH("cb_"&amp;BG$12,データシート1!$A$1:$BS$1,0),0)</f>
        <v>0</v>
      </c>
      <c r="BH41" s="40">
        <f>VLOOKUP($BC41&amp;"_"&amp;$AZ$7,データシート1!$A:$BS,MATCH("cb_"&amp;BH$12,データシート1!$A$1:$BS$1,0),0)</f>
        <v>90</v>
      </c>
      <c r="BI41" s="40">
        <f>VLOOKUP($BC41&amp;"_"&amp;$AZ$7,データシート1!$A:$BS,MATCH("cb_"&amp;BI$12,データシート1!$A$1:$BS$1,0),0)</f>
        <v>0</v>
      </c>
      <c r="BJ41" s="40">
        <f>VLOOKUP($BC41&amp;"_"&amp;$AZ$7,データシート1!$A:$BS,MATCH("cb_"&amp;BJ$12,データシート1!$A$1:$BS$1,0),0)</f>
        <v>0</v>
      </c>
      <c r="BK41" s="40">
        <f t="shared" si="3"/>
        <v>51782.850000000013</v>
      </c>
      <c r="BL41" s="42"/>
      <c r="BM41" s="960" t="str">
        <f t="shared" si="4"/>
        <v>31203</v>
      </c>
      <c r="BN41" s="123" t="str">
        <f t="shared" si="5"/>
        <v>倉吉市</v>
      </c>
      <c r="BO41" s="40">
        <f>BE41*VLOOKUP(BO$12,別紙!$B$4:$E$10,MATCH("設備利用率",別紙!$B$4:$E$4,0),0)/100*8760/10^3</f>
        <v>6006.3005700000012</v>
      </c>
      <c r="BP41" s="40">
        <f>BF41*VLOOKUP(BP$12,別紙!$B$4:$E$10,MATCH("設備利用率",別紙!$B$4:$E$4,0),0)/100*8760/10^3</f>
        <v>61757.151156000007</v>
      </c>
      <c r="BQ41" s="40">
        <f>BG41*VLOOKUP(BQ$12,別紙!$B$4:$E$10,MATCH("設備利用率",別紙!$B$4:$E$4,0),0)/100*8760/10^3</f>
        <v>0</v>
      </c>
      <c r="BR41" s="40">
        <f>BH41*VLOOKUP(BR$12,別紙!$B$4:$E$10,MATCH("設備利用率",別紙!$B$4:$E$4,0),0)/100*8760/10^3</f>
        <v>473.04</v>
      </c>
      <c r="BS41" s="40">
        <f>BI41*VLOOKUP(BS$12,別紙!$B$4:$E$10,MATCH("設備利用率",別紙!$B$4:$E$4,0),0)/100*8760/10^3</f>
        <v>0</v>
      </c>
      <c r="BT41" s="40">
        <f>BJ41*VLOOKUP(BT$12,別紙!$B$4:$E$10,MATCH("設備利用率",別紙!$B$4:$E$4,0),0)/100*8760/10^3</f>
        <v>0</v>
      </c>
      <c r="BU41" s="40">
        <f t="shared" si="6"/>
        <v>68236.491726000007</v>
      </c>
      <c r="BV41" s="42"/>
      <c r="BW41" s="38" t="str">
        <f t="shared" si="7"/>
        <v>31203</v>
      </c>
      <c r="BX41" s="38" t="str">
        <f t="shared" si="8"/>
        <v>倉吉市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335367.48372324579</v>
      </c>
      <c r="BZ41" s="42"/>
      <c r="CA41" s="38" t="str">
        <f t="shared" si="9"/>
        <v>31203</v>
      </c>
      <c r="CB41" s="38" t="str">
        <f t="shared" si="10"/>
        <v>倉吉市</v>
      </c>
      <c r="CC41" s="260">
        <f t="shared" si="11"/>
        <v>1.7909609194421965E-2</v>
      </c>
      <c r="CD41" s="260">
        <f t="shared" si="16"/>
        <v>0.18414770111393286</v>
      </c>
      <c r="CE41" s="260">
        <f t="shared" si="17"/>
        <v>0</v>
      </c>
      <c r="CF41" s="260">
        <f t="shared" si="18"/>
        <v>1.4105124168518534E-3</v>
      </c>
      <c r="CG41" s="260">
        <f t="shared" si="19"/>
        <v>0</v>
      </c>
      <c r="CH41" s="260">
        <f t="shared" si="20"/>
        <v>0</v>
      </c>
      <c r="CI41" s="260">
        <f t="shared" si="12"/>
        <v>0.20346782272520667</v>
      </c>
      <c r="CK41" s="20" t="str">
        <f t="shared" si="13"/>
        <v>31203</v>
      </c>
      <c r="CL41" s="20" t="str">
        <f t="shared" si="14"/>
        <v>倉吉市</v>
      </c>
      <c r="CM41" s="20">
        <f>VLOOKUP($CK41&amp;"_"&amp;$AZ$7,データシート1!$A:$BS,MATCH("ca_太陽光発電（10kW未満）",データシート1!$A$1:$BS$1,0),0)</f>
        <v>1062</v>
      </c>
      <c r="CN41" s="20">
        <f>VLOOKUP($CK41&amp;"_"&amp;$AZ$5,データシート1!$A:$BS,MATCH("ab_家庭",データシート1!$A$1:$BS$1,0),0)</f>
        <v>20628</v>
      </c>
      <c r="CO41" s="260">
        <f t="shared" si="15"/>
        <v>5.1483420593368238E-2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19346</v>
      </c>
      <c r="AY72" s="20" t="str">
        <f>IF(IFERROR(比較地域マスタ!$AE7,"")=0,"",IFERROR(比較地域マスタ!$AE7,""))</f>
        <v>市川三郷町</v>
      </c>
      <c r="AZ72" s="18"/>
      <c r="BA72" s="24">
        <v>1</v>
      </c>
      <c r="BB72" s="24">
        <v>1</v>
      </c>
      <c r="BC72" s="20" t="str">
        <f>AX72</f>
        <v>19346</v>
      </c>
      <c r="BD72" s="20" t="str">
        <f>AY72</f>
        <v>市川三郷町</v>
      </c>
      <c r="BE72" s="953">
        <f>VLOOKUP(BC72&amp;"_令和4年度",データシート3!A:AB,MATCH("ea_"&amp;"太陽光（建物系）"&amp;"_年間発電",データシート3!$A$1:$AB$1,0),0)/10^3+VLOOKUP(BC72&amp;"_令和4年度",データシート3!A:AB,MATCH("ea_"&amp;"太陽光（土地系）"&amp;"_年間発電",データシート3!$A$1:$AB$1,0),0)/10^3</f>
        <v>317018.10900000005</v>
      </c>
      <c r="BF72" s="953">
        <f>VLOOKUP(BC72&amp;"_令和4年度",データシート3!A:AB,MATCH("ea_"&amp;"風力（陸上）"&amp;"_年間発電",データシート3!$A$1:$AB$1,0),0)/10^3</f>
        <v>19791.968000000001</v>
      </c>
      <c r="BG72" s="953">
        <f>VLOOKUP(BC72&amp;"_令和4年度",データシート3!A:AB,MATCH("ea_"&amp;"中小水（河川）"&amp;"_年間発電",データシート3!$A$1:$AB$1,0),0)/10^3+VLOOKUP(BC72&amp;"_令和4年度",データシート3!A:AB,MATCH("ea_"&amp;"中小水（農業用水路）"&amp;"_年間発電",データシート3!$A$1:$AB$1,0),0)/10^3</f>
        <v>11122.705</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347932.78200000006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67754.069475651966</v>
      </c>
      <c r="BK72" s="953">
        <f t="shared" ref="BK72:BK103" si="21">BI72-BJ72</f>
        <v>280178.71252434811</v>
      </c>
      <c r="BL72" s="953">
        <f t="shared" ref="BL72:BL103" si="22">IF(BK72&gt;0,0,BK72)</f>
        <v>0</v>
      </c>
      <c r="BM72" s="953">
        <f t="shared" ref="BM72:BM103" si="23">IF(BK72&gt;0,BK72,0)</f>
        <v>280178.71252434811</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19212</v>
      </c>
      <c r="AY73" s="20" t="str">
        <f>IF(IFERROR(比較地域マスタ!$AE8,"")=0,"",IFERROR(比較地域マスタ!$AE8,""))</f>
        <v>上野原市</v>
      </c>
      <c r="AZ73" s="18"/>
      <c r="BA73" s="24">
        <v>2</v>
      </c>
      <c r="BB73" s="24">
        <v>1</v>
      </c>
      <c r="BC73" s="20" t="str">
        <f t="shared" ref="BC73:BC136" si="24">AX73</f>
        <v>19212</v>
      </c>
      <c r="BD73" s="20" t="str">
        <f t="shared" ref="BD73:BD136" si="25">AY73</f>
        <v>上野原市</v>
      </c>
      <c r="BE73" s="953">
        <f>VLOOKUP(BC73&amp;"_令和4年度",データシート3!A:AB,MATCH("ea_"&amp;"太陽光（建物系）"&amp;"_年間発電",データシート3!$A$1:$AB$1,0),0)/10^3+VLOOKUP(BC73&amp;"_令和4年度",データシート3!A:AB,MATCH("ea_"&amp;"太陽光（土地系）"&amp;"_年間発電",データシート3!$A$1:$AB$1,0),0)/10^3</f>
        <v>294803.89699999994</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65739.384000000005</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360543.28099999996</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135363.04858719872</v>
      </c>
      <c r="BK73" s="953">
        <f t="shared" si="21"/>
        <v>225180.23241280124</v>
      </c>
      <c r="BL73" s="953">
        <f t="shared" si="22"/>
        <v>0</v>
      </c>
      <c r="BM73" s="953">
        <f t="shared" si="23"/>
        <v>225180.23241280124</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19206</v>
      </c>
      <c r="AY74" s="20" t="str">
        <f>IF(IFERROR(比較地域マスタ!$AE9,"")=0,"",IFERROR(比較地域マスタ!$AE9,""))</f>
        <v>大月市</v>
      </c>
      <c r="AZ74" s="18"/>
      <c r="BA74" s="24">
        <v>3</v>
      </c>
      <c r="BB74" s="24">
        <v>1</v>
      </c>
      <c r="BC74" s="20" t="str">
        <f t="shared" si="24"/>
        <v>19206</v>
      </c>
      <c r="BD74" s="20" t="str">
        <f t="shared" si="25"/>
        <v>大月市</v>
      </c>
      <c r="BE74" s="953">
        <f>VLOOKUP(BC74&amp;"_令和4年度",データシート3!A:AB,MATCH("ea_"&amp;"太陽光（建物系）"&amp;"_年間発電",データシート3!$A$1:$AB$1,0),0)/10^3+VLOOKUP(BC74&amp;"_令和4年度",データシート3!A:AB,MATCH("ea_"&amp;"太陽光（土地系）"&amp;"_年間発電",データシート3!$A$1:$AB$1,0),0)/10^3</f>
        <v>298877.08500000002</v>
      </c>
      <c r="BF74" s="953">
        <f>VLOOKUP(BC74&amp;"_令和4年度",データシート3!A:AB,MATCH("ea_"&amp;"風力（陸上）"&amp;"_年間発電",データシート3!$A$1:$AB$1,0),0)/10^3</f>
        <v>161.79599999999999</v>
      </c>
      <c r="BG74" s="953">
        <f>VLOOKUP(BC74&amp;"_令和4年度",データシート3!A:AB,MATCH("ea_"&amp;"中小水（河川）"&amp;"_年間発電",データシート3!$A$1:$AB$1,0),0)/10^3+VLOOKUP(BC74&amp;"_令和4年度",データシート3!A:AB,MATCH("ea_"&amp;"中小水（農業用水路）"&amp;"_年間発電",データシート3!$A$1:$AB$1,0),0)/10^3</f>
        <v>201192.467</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500231.348</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111155.42132779401</v>
      </c>
      <c r="BK74" s="953">
        <f t="shared" si="21"/>
        <v>389075.92667220597</v>
      </c>
      <c r="BL74" s="953">
        <f t="shared" si="22"/>
        <v>0</v>
      </c>
      <c r="BM74" s="953">
        <f t="shared" si="23"/>
        <v>389075.92667220597</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19424</v>
      </c>
      <c r="AY75" s="20" t="str">
        <f>IF(IFERROR(比較地域マスタ!$AE10,"")=0,"",IFERROR(比較地域マスタ!$AE10,""))</f>
        <v>忍野村</v>
      </c>
      <c r="AZ75" s="18"/>
      <c r="BA75" s="24">
        <v>4</v>
      </c>
      <c r="BB75" s="24">
        <v>1</v>
      </c>
      <c r="BC75" s="20" t="str">
        <f t="shared" si="24"/>
        <v>19424</v>
      </c>
      <c r="BD75" s="20" t="str">
        <f t="shared" si="25"/>
        <v>忍野村</v>
      </c>
      <c r="BE75" s="953">
        <f>VLOOKUP(BC75&amp;"_令和4年度",データシート3!A:AB,MATCH("ea_"&amp;"太陽光（建物系）"&amp;"_年間発電",データシート3!$A$1:$AB$1,0),0)/10^3+VLOOKUP(BC75&amp;"_令和4年度",データシート3!A:AB,MATCH("ea_"&amp;"太陽光（土地系）"&amp;"_年間発電",データシート3!$A$1:$AB$1,0),0)/10^3</f>
        <v>183432.72799999997</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4127.1989999999987</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187559.92699999997</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308949.05597817973</v>
      </c>
      <c r="BK75" s="953">
        <f t="shared" si="21"/>
        <v>-121389.12897817977</v>
      </c>
      <c r="BL75" s="953">
        <f t="shared" si="22"/>
        <v>-121389.12897817977</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19210</v>
      </c>
      <c r="AY76" s="20" t="str">
        <f>IF(IFERROR(比較地域マスタ!$AE11,"")=0,"",IFERROR(比較地域マスタ!$AE11,""))</f>
        <v>甲斐市</v>
      </c>
      <c r="AZ76" s="18"/>
      <c r="BA76" s="24">
        <v>5</v>
      </c>
      <c r="BB76" s="24">
        <v>1</v>
      </c>
      <c r="BC76" s="20" t="str">
        <f t="shared" si="24"/>
        <v>19210</v>
      </c>
      <c r="BD76" s="20" t="str">
        <f t="shared" si="25"/>
        <v>甲斐市</v>
      </c>
      <c r="BE76" s="953">
        <f>VLOOKUP(BC76&amp;"_令和4年度",データシート3!A:AB,MATCH("ea_"&amp;"太陽光（建物系）"&amp;"_年間発電",データシート3!$A$1:$AB$1,0),0)/10^3+VLOOKUP(BC76&amp;"_令和4年度",データシート3!A:AB,MATCH("ea_"&amp;"太陽光（土地系）"&amp;"_年間発電",データシート3!$A$1:$AB$1,0),0)/10^3</f>
        <v>814706.76900000009</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26089.404895430001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971.79899999999998</v>
      </c>
      <c r="BI76" s="953">
        <f t="shared" si="26"/>
        <v>841767.97289543005</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295176.12490620429</v>
      </c>
      <c r="BK76" s="953">
        <f t="shared" si="21"/>
        <v>546591.84798922576</v>
      </c>
      <c r="BL76" s="953">
        <f t="shared" si="22"/>
        <v>0</v>
      </c>
      <c r="BM76" s="953">
        <f t="shared" si="23"/>
        <v>546591.84798922576</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19213</v>
      </c>
      <c r="AY77" s="20" t="str">
        <f>IF(IFERROR(比較地域マスタ!$AE12,"")=0,"",IFERROR(比較地域マスタ!$AE12,""))</f>
        <v>甲州市</v>
      </c>
      <c r="AZ77" s="18"/>
      <c r="BA77" s="24">
        <v>6</v>
      </c>
      <c r="BB77" s="24">
        <v>1</v>
      </c>
      <c r="BC77" s="20" t="str">
        <f t="shared" si="24"/>
        <v>19213</v>
      </c>
      <c r="BD77" s="20" t="str">
        <f t="shared" si="25"/>
        <v>甲州市</v>
      </c>
      <c r="BE77" s="953">
        <f>VLOOKUP(BC77&amp;"_令和4年度",データシート3!A:AB,MATCH("ea_"&amp;"太陽光（建物系）"&amp;"_年間発電",データシート3!$A$1:$AB$1,0),0)/10^3+VLOOKUP(BC77&amp;"_令和4年度",データシート3!A:AB,MATCH("ea_"&amp;"太陽光（土地系）"&amp;"_年間発電",データシート3!$A$1:$AB$1,0),0)/10^3</f>
        <v>1339686.2290000003</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177336.64697649004</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1517022.8759764903</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130954.07362193611</v>
      </c>
      <c r="BK77" s="953">
        <f t="shared" si="21"/>
        <v>1386068.8023545542</v>
      </c>
      <c r="BL77" s="953">
        <f t="shared" si="22"/>
        <v>0</v>
      </c>
      <c r="BM77" s="953">
        <f t="shared" si="23"/>
        <v>1386068.8023545542</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19201</v>
      </c>
      <c r="AY78" s="20" t="str">
        <f>IF(IFERROR(比較地域マスタ!$AE13,"")=0,"",IFERROR(比較地域マスタ!$AE13,""))</f>
        <v>甲府市</v>
      </c>
      <c r="AZ78" s="18"/>
      <c r="BA78" s="24">
        <v>7</v>
      </c>
      <c r="BB78" s="24">
        <v>1</v>
      </c>
      <c r="BC78" s="20" t="str">
        <f t="shared" si="24"/>
        <v>19201</v>
      </c>
      <c r="BD78" s="20" t="str">
        <f t="shared" si="25"/>
        <v>甲府市</v>
      </c>
      <c r="BE78" s="953">
        <f>VLOOKUP(BC78&amp;"_令和4年度",データシート3!A:AB,MATCH("ea_"&amp;"太陽光（建物系）"&amp;"_年間発電",データシート3!$A$1:$AB$1,0),0)/10^3+VLOOKUP(BC78&amp;"_令和4年度",データシート3!A:AB,MATCH("ea_"&amp;"太陽光（土地系）"&amp;"_年間発電",データシート3!$A$1:$AB$1,0),0)/10^3</f>
        <v>1626208.4550000001</v>
      </c>
      <c r="BF78" s="953">
        <f>VLOOKUP(BC78&amp;"_令和4年度",データシート3!A:AB,MATCH("ea_"&amp;"風力（陸上）"&amp;"_年間発電",データシート3!$A$1:$AB$1,0),0)/10^3</f>
        <v>2444.373</v>
      </c>
      <c r="BG78" s="953">
        <f>VLOOKUP(BC78&amp;"_令和4年度",データシート3!A:AB,MATCH("ea_"&amp;"中小水（河川）"&amp;"_年間発電",データシート3!$A$1:$AB$1,0),0)/10^3+VLOOKUP(BC78&amp;"_令和4年度",データシート3!A:AB,MATCH("ea_"&amp;"中小水（農業用水路）"&amp;"_年間発電",データシート3!$A$1:$AB$1,0),0)/10^3</f>
        <v>153532.60500000004</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136.62100000000004</v>
      </c>
      <c r="BI78" s="953">
        <f t="shared" si="26"/>
        <v>1782322.054</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1170748.7563321136</v>
      </c>
      <c r="BK78" s="953">
        <f t="shared" si="21"/>
        <v>611573.29766788636</v>
      </c>
      <c r="BL78" s="953">
        <f t="shared" si="22"/>
        <v>0</v>
      </c>
      <c r="BM78" s="953">
        <f t="shared" si="23"/>
        <v>611573.29766788636</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19442</v>
      </c>
      <c r="AY79" s="20" t="str">
        <f>IF(IFERROR(比較地域マスタ!$AE14,"")=0,"",IFERROR(比較地域マスタ!$AE14,""))</f>
        <v>小菅村</v>
      </c>
      <c r="AZ79" s="18"/>
      <c r="BA79" s="24">
        <v>8</v>
      </c>
      <c r="BB79" s="24">
        <v>1</v>
      </c>
      <c r="BC79" s="20" t="str">
        <f t="shared" si="24"/>
        <v>19442</v>
      </c>
      <c r="BD79" s="20" t="str">
        <f t="shared" si="25"/>
        <v>小菅村</v>
      </c>
      <c r="BE79" s="953">
        <f>VLOOKUP(BC79&amp;"_令和4年度",データシート3!A:AB,MATCH("ea_"&amp;"太陽光（建物系）"&amp;"_年間発電",データシート3!$A$1:$AB$1,0),0)/10^3+VLOOKUP(BC79&amp;"_令和4年度",データシート3!A:AB,MATCH("ea_"&amp;"太陽光（土地系）"&amp;"_年間発電",データシート3!$A$1:$AB$1,0),0)/10^3</f>
        <v>20157.294999999998</v>
      </c>
      <c r="BF79" s="953">
        <f>VLOOKUP(BC79&amp;"_令和4年度",データシート3!A:AB,MATCH("ea_"&amp;"風力（陸上）"&amp;"_年間発電",データシート3!$A$1:$AB$1,0),0)/10^3</f>
        <v>0</v>
      </c>
      <c r="BG79" s="953">
        <f>VLOOKUP(BC79&amp;"_令和4年度",データシート3!A:AB,MATCH("ea_"&amp;"中小水（河川）"&amp;"_年間発電",データシート3!$A$1:$AB$1,0),0)/10^3+VLOOKUP(BC79&amp;"_令和4年度",データシート3!A:AB,MATCH("ea_"&amp;"中小水（農業用水路）"&amp;"_年間発電",データシート3!$A$1:$AB$1,0),0)/10^3</f>
        <v>8729.5040000000008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28886.798999999999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3461.2529033390419</v>
      </c>
      <c r="BK79" s="953">
        <f t="shared" si="21"/>
        <v>25425.546096660957</v>
      </c>
      <c r="BL79" s="953">
        <f>IF(BK79&gt;0,0,BK79)</f>
        <v>0</v>
      </c>
      <c r="BM79" s="953">
        <f>IF(BK79&gt;0,BK79,0)</f>
        <v>25425.546096660957</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19384</v>
      </c>
      <c r="AY80" s="20" t="str">
        <f>IF(IFERROR(比較地域マスタ!$AE15,"")=0,"",IFERROR(比較地域マスタ!$AE15,""))</f>
        <v>昭和町</v>
      </c>
      <c r="AZ80" s="18"/>
      <c r="BA80" s="24">
        <v>9</v>
      </c>
      <c r="BB80" s="24">
        <v>1</v>
      </c>
      <c r="BC80" s="20" t="str">
        <f t="shared" si="24"/>
        <v>19384</v>
      </c>
      <c r="BD80" s="20" t="str">
        <f t="shared" si="25"/>
        <v>昭和町</v>
      </c>
      <c r="BE80" s="953">
        <f>VLOOKUP(BC80&amp;"_令和4年度",データシート3!A:AB,MATCH("ea_"&amp;"太陽光（建物系）"&amp;"_年間発電",データシート3!$A$1:$AB$1,0),0)/10^3+VLOOKUP(BC80&amp;"_令和4年度",データシート3!A:AB,MATCH("ea_"&amp;"太陽光（土地系）"&amp;"_年間発電",データシート3!$A$1:$AB$1,0),0)/10^3</f>
        <v>228298.68599999999</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7.604000000000001</v>
      </c>
      <c r="BI80" s="953">
        <f t="shared" si="26"/>
        <v>228306.28999999998</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247361.10382040992</v>
      </c>
      <c r="BK80" s="953">
        <f t="shared" si="21"/>
        <v>-19054.813820409938</v>
      </c>
      <c r="BL80" s="953">
        <f t="shared" si="22"/>
        <v>-19054.813820409938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19443</v>
      </c>
      <c r="AY81" s="20" t="str">
        <f>IF(IFERROR(比較地域マスタ!$AE16,"")=0,"",IFERROR(比較地域マスタ!$AE16,""))</f>
        <v>丹波山村</v>
      </c>
      <c r="AZ81" s="18"/>
      <c r="BA81" s="24">
        <v>10</v>
      </c>
      <c r="BB81" s="24">
        <v>1</v>
      </c>
      <c r="BC81" s="20" t="str">
        <f t="shared" si="24"/>
        <v>19443</v>
      </c>
      <c r="BD81" s="20" t="str">
        <f t="shared" si="25"/>
        <v>丹波山村</v>
      </c>
      <c r="BE81" s="953">
        <f>VLOOKUP(BC81&amp;"_令和4年度",データシート3!A:AB,MATCH("ea_"&amp;"太陽光（建物系）"&amp;"_年間発電",データシート3!$A$1:$AB$1,0),0)/10^3+VLOOKUP(BC81&amp;"_令和4年度",データシート3!A:AB,MATCH("ea_"&amp;"太陽光（土地系）"&amp;"_年間発電",データシート3!$A$1:$AB$1,0),0)/10^3</f>
        <v>13969.3</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34154.654999999999</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48123.955000000002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2555.9064841200761</v>
      </c>
      <c r="BK81" s="953">
        <f t="shared" si="21"/>
        <v>45568.048515879927</v>
      </c>
      <c r="BL81" s="953">
        <f t="shared" si="22"/>
        <v>0</v>
      </c>
      <c r="BM81" s="953">
        <f t="shared" si="23"/>
        <v>45568.048515879927</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19214</v>
      </c>
      <c r="AY82" s="20" t="str">
        <f>IF(IFERROR(比較地域マスタ!$AE17,"")=0,"",IFERROR(比較地域マスタ!$AE17,""))</f>
        <v>中央市</v>
      </c>
      <c r="AZ82" s="18"/>
      <c r="BA82" s="24">
        <v>11</v>
      </c>
      <c r="BB82" s="24">
        <v>1</v>
      </c>
      <c r="BC82" s="20" t="str">
        <f t="shared" si="24"/>
        <v>19214</v>
      </c>
      <c r="BD82" s="20" t="str">
        <f t="shared" si="25"/>
        <v>中央市</v>
      </c>
      <c r="BE82" s="953">
        <f>VLOOKUP(BC82&amp;"_令和4年度",データシート3!A:AB,MATCH("ea_"&amp;"太陽光（建物系）"&amp;"_年間発電",データシート3!$A$1:$AB$1,0),0)/10^3+VLOOKUP(BC82&amp;"_令和4年度",データシート3!A:AB,MATCH("ea_"&amp;"太陽光（土地系）"&amp;"_年間発電",データシート3!$A$1:$AB$1,0),0)/10^3</f>
        <v>535399.821</v>
      </c>
      <c r="BF82" s="953">
        <f>VLOOKUP(BC82&amp;"_令和4年度",データシート3!A:AB,MATCH("ea_"&amp;"風力（陸上）"&amp;"_年間発電",データシート3!$A$1:$AB$1,0),0)/10^3</f>
        <v>2224.951</v>
      </c>
      <c r="BG82" s="953">
        <f>VLOOKUP(BC82&amp;"_令和4年度",データシート3!A:AB,MATCH("ea_"&amp;"中小水（河川）"&amp;"_年間発電",データシート3!$A$1:$AB$1,0),0)/10^3+VLOOKUP(BC82&amp;"_令和4年度",データシート3!A:AB,MATCH("ea_"&amp;"中小水（農業用水路）"&amp;"_年間発電",データシート3!$A$1:$AB$1,0),0)/10^3</f>
        <v>0</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537624.772</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234189.1447098027</v>
      </c>
      <c r="BK82" s="953">
        <f t="shared" si="21"/>
        <v>303435.6272901973</v>
      </c>
      <c r="BL82" s="953">
        <f t="shared" si="22"/>
        <v>0</v>
      </c>
      <c r="BM82" s="953">
        <f t="shared" si="23"/>
        <v>303435.6272901973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19204</v>
      </c>
      <c r="AY83" s="20" t="str">
        <f>IF(IFERROR(比較地域マスタ!$AE18,"")=0,"",IFERROR(比較地域マスタ!$AE18,""))</f>
        <v>都留市</v>
      </c>
      <c r="AZ83" s="18"/>
      <c r="BA83" s="24">
        <v>12</v>
      </c>
      <c r="BB83" s="24">
        <v>1</v>
      </c>
      <c r="BC83" s="20" t="str">
        <f t="shared" si="24"/>
        <v>19204</v>
      </c>
      <c r="BD83" s="20" t="str">
        <f t="shared" si="25"/>
        <v>都留市</v>
      </c>
      <c r="BE83" s="953">
        <f>VLOOKUP(BC83&amp;"_令和4年度",データシート3!A:AB,MATCH("ea_"&amp;"太陽光（建物系）"&amp;"_年間発電",データシート3!$A$1:$AB$1,0),0)/10^3+VLOOKUP(BC83&amp;"_令和4年度",データシート3!A:AB,MATCH("ea_"&amp;"太陽光（土地系）"&amp;"_年間発電",データシート3!$A$1:$AB$1,0),0)/10^3</f>
        <v>340130.41000000003</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57505.53</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397635.94000000006</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160697.55095168558</v>
      </c>
      <c r="BK83" s="953">
        <f t="shared" si="21"/>
        <v>236938.38904831448</v>
      </c>
      <c r="BL83" s="953">
        <f t="shared" si="22"/>
        <v>0</v>
      </c>
      <c r="BM83" s="953">
        <f t="shared" si="23"/>
        <v>236938.38904831448</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19422</v>
      </c>
      <c r="AY84" s="20" t="str">
        <f>IF(IFERROR(比較地域マスタ!$AE19,"")=0,"",IFERROR(比較地域マスタ!$AE19,""))</f>
        <v>道志村</v>
      </c>
      <c r="AZ84" s="18"/>
      <c r="BA84" s="24">
        <v>13</v>
      </c>
      <c r="BB84" s="24">
        <v>1</v>
      </c>
      <c r="BC84" s="20" t="str">
        <f t="shared" si="24"/>
        <v>19422</v>
      </c>
      <c r="BD84" s="20" t="str">
        <f t="shared" si="25"/>
        <v>道志村</v>
      </c>
      <c r="BE84" s="953">
        <f>VLOOKUP(BC84&amp;"_令和4年度",データシート3!A:AB,MATCH("ea_"&amp;"太陽光（建物系）"&amp;"_年間発電",データシート3!$A$1:$AB$1,0),0)/10^3+VLOOKUP(BC84&amp;"_令和4年度",データシート3!A:AB,MATCH("ea_"&amp;"太陽光（土地系）"&amp;"_年間発電",データシート3!$A$1:$AB$1,0),0)/10^3</f>
        <v>53519.572</v>
      </c>
      <c r="BF84" s="953">
        <f>VLOOKUP(BC84&amp;"_令和4年度",データシート3!A:AB,MATCH("ea_"&amp;"風力（陸上）"&amp;"_年間発電",データシート3!$A$1:$AB$1,0),0)/10^3</f>
        <v>485.387</v>
      </c>
      <c r="BG84" s="953">
        <f>VLOOKUP(BC84&amp;"_令和4年度",データシート3!A:AB,MATCH("ea_"&amp;"中小水（河川）"&amp;"_年間発電",データシート3!$A$1:$AB$1,0),0)/10^3+VLOOKUP(BC84&amp;"_令和4年度",データシート3!A:AB,MATCH("ea_"&amp;"中小水（農業用水路）"&amp;"_年間発電",データシート3!$A$1:$AB$1,0),0)/10^3</f>
        <v>57342.714999999997</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111347.674</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6670.6816130995385</v>
      </c>
      <c r="BK84" s="953">
        <f t="shared" si="21"/>
        <v>104676.99238690046</v>
      </c>
      <c r="BL84" s="953">
        <f t="shared" si="22"/>
        <v>0</v>
      </c>
      <c r="BM84" s="953">
        <f t="shared" si="23"/>
        <v>104676.99238690046</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19429</v>
      </c>
      <c r="AY85" s="20" t="str">
        <f>IF(IFERROR(比較地域マスタ!$AE20,"")=0,"",IFERROR(比較地域マスタ!$AE20,""))</f>
        <v>鳴沢村</v>
      </c>
      <c r="AZ85" s="18"/>
      <c r="BA85" s="24">
        <v>14</v>
      </c>
      <c r="BB85" s="24">
        <v>1</v>
      </c>
      <c r="BC85" s="20" t="str">
        <f t="shared" si="24"/>
        <v>19429</v>
      </c>
      <c r="BD85" s="20" t="str">
        <f t="shared" si="25"/>
        <v>鳴沢村</v>
      </c>
      <c r="BE85" s="953">
        <f>VLOOKUP(BC85&amp;"_令和4年度",データシート3!A:AB,MATCH("ea_"&amp;"太陽光（建物系）"&amp;"_年間発電",データシート3!$A$1:$AB$1,0),0)/10^3+VLOOKUP(BC85&amp;"_令和4年度",データシート3!A:AB,MATCH("ea_"&amp;"太陽光（土地系）"&amp;"_年間発電",データシート3!$A$1:$AB$1,0),0)/10^3</f>
        <v>141377.21</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141377.21</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31466.778227406809</v>
      </c>
      <c r="BK85" s="953">
        <f t="shared" si="21"/>
        <v>109910.43177259318</v>
      </c>
      <c r="BL85" s="953">
        <f t="shared" si="22"/>
        <v>0</v>
      </c>
      <c r="BM85" s="953">
        <f t="shared" si="23"/>
        <v>109910.43177259318</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19366</v>
      </c>
      <c r="AY86" s="20" t="str">
        <f>IF(IFERROR(比較地域マスタ!$AE21,"")=0,"",IFERROR(比較地域マスタ!$AE21,""))</f>
        <v>南部町</v>
      </c>
      <c r="AZ86" s="18"/>
      <c r="BA86" s="24">
        <v>15</v>
      </c>
      <c r="BB86" s="24">
        <v>1</v>
      </c>
      <c r="BC86" s="20" t="str">
        <f t="shared" si="24"/>
        <v>19366</v>
      </c>
      <c r="BD86" s="20" t="str">
        <f t="shared" si="25"/>
        <v>南部町</v>
      </c>
      <c r="BE86" s="953">
        <f>VLOOKUP(BC86&amp;"_令和4年度",データシート3!A:AB,MATCH("ea_"&amp;"太陽光（建物系）"&amp;"_年間発電",データシート3!$A$1:$AB$1,0),0)/10^3+VLOOKUP(BC86&amp;"_令和4年度",データシート3!A:AB,MATCH("ea_"&amp;"太陽光（土地系）"&amp;"_年間発電",データシート3!$A$1:$AB$1,0),0)/10^3</f>
        <v>210889.28099999996</v>
      </c>
      <c r="BF86" s="953">
        <f>VLOOKUP(BC86&amp;"_令和4年度",データシート3!A:AB,MATCH("ea_"&amp;"風力（陸上）"&amp;"_年間発電",データシート3!$A$1:$AB$1,0),0)/10^3</f>
        <v>18258.277999999995</v>
      </c>
      <c r="BG86" s="953">
        <f>VLOOKUP(BC86&amp;"_令和4年度",データシート3!A:AB,MATCH("ea_"&amp;"中小水（河川）"&amp;"_年間発電",データシート3!$A$1:$AB$1,0),0)/10^3+VLOOKUP(BC86&amp;"_令和4年度",データシート3!A:AB,MATCH("ea_"&amp;"中小水（農業用水路）"&amp;"_年間発電",データシート3!$A$1:$AB$1,0),0)/10^3</f>
        <v>26360.777999999998</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255508.33699999994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44539.430513896717</v>
      </c>
      <c r="BK86" s="953">
        <f t="shared" si="21"/>
        <v>210968.90648610322</v>
      </c>
      <c r="BL86" s="953">
        <f t="shared" si="22"/>
        <v>0</v>
      </c>
      <c r="BM86" s="953">
        <f t="shared" si="23"/>
        <v>210968.90648610322</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19423</v>
      </c>
      <c r="AY87" s="20" t="str">
        <f>IF(IFERROR(比較地域マスタ!$AE22,"")=0,"",IFERROR(比較地域マスタ!$AE22,""))</f>
        <v>西桂町</v>
      </c>
      <c r="AZ87" s="18"/>
      <c r="BA87" s="24">
        <v>16</v>
      </c>
      <c r="BB87" s="24">
        <v>1</v>
      </c>
      <c r="BC87" s="20" t="str">
        <f t="shared" si="24"/>
        <v>19423</v>
      </c>
      <c r="BD87" s="20" t="str">
        <f t="shared" si="25"/>
        <v>西桂町</v>
      </c>
      <c r="BE87" s="953">
        <f>VLOOKUP(BC87&amp;"_令和4年度",データシート3!A:AB,MATCH("ea_"&amp;"太陽光（建物系）"&amp;"_年間発電",データシート3!$A$1:$AB$1,0),0)/10^3+VLOOKUP(BC87&amp;"_令和4年度",データシート3!A:AB,MATCH("ea_"&amp;"太陽光（土地系）"&amp;"_年間発電",データシート3!$A$1:$AB$1,0),0)/10^3</f>
        <v>49577.144</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5452.3090000000011</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55029.453000000001</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14191.315949641379</v>
      </c>
      <c r="BK87" s="953">
        <f t="shared" si="21"/>
        <v>40838.137050358622</v>
      </c>
      <c r="BL87" s="953">
        <f t="shared" si="22"/>
        <v>0</v>
      </c>
      <c r="BM87" s="953">
        <f t="shared" si="23"/>
        <v>40838.137050358622</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19207</v>
      </c>
      <c r="AY88" s="20" t="str">
        <f>IF(IFERROR(比較地域マスタ!$AE23,"")=0,"",IFERROR(比較地域マスタ!$AE23,""))</f>
        <v>韮崎市</v>
      </c>
      <c r="AZ88" s="18"/>
      <c r="BA88" s="24">
        <v>17</v>
      </c>
      <c r="BB88" s="24">
        <v>1</v>
      </c>
      <c r="BC88" s="20" t="str">
        <f t="shared" si="24"/>
        <v>19207</v>
      </c>
      <c r="BD88" s="20" t="str">
        <f t="shared" si="25"/>
        <v>韮崎市</v>
      </c>
      <c r="BE88" s="953">
        <f>VLOOKUP(BC88&amp;"_令和4年度",データシート3!A:AB,MATCH("ea_"&amp;"太陽光（建物系）"&amp;"_年間発電",データシート3!$A$1:$AB$1,0),0)/10^3+VLOOKUP(BC88&amp;"_令和4年度",データシート3!A:AB,MATCH("ea_"&amp;"太陽光（土地系）"&amp;"_年間発電",データシート3!$A$1:$AB$1,0),0)/10^3</f>
        <v>1106805.2880000002</v>
      </c>
      <c r="BF88" s="953">
        <f>VLOOKUP(BC88&amp;"_令和4年度",データシート3!A:AB,MATCH("ea_"&amp;"風力（陸上）"&amp;"_年間発電",データシート3!$A$1:$AB$1,0),0)/10^3</f>
        <v>17765.556</v>
      </c>
      <c r="BG88" s="953">
        <f>VLOOKUP(BC88&amp;"_令和4年度",データシート3!A:AB,MATCH("ea_"&amp;"中小水（河川）"&amp;"_年間発電",データシート3!$A$1:$AB$1,0),0)/10^3+VLOOKUP(BC88&amp;"_令和4年度",データシート3!A:AB,MATCH("ea_"&amp;"中小水（農業用水路）"&amp;"_年間発電",データシート3!$A$1:$AB$1,0),0)/10^3</f>
        <v>63736.729273189994</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2223.9540000000002</v>
      </c>
      <c r="BI88" s="953">
        <f t="shared" si="26"/>
        <v>1190531.5272731902</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282114.07610673702</v>
      </c>
      <c r="BK88" s="953">
        <f t="shared" si="21"/>
        <v>908417.45116645319</v>
      </c>
      <c r="BL88" s="953">
        <f t="shared" si="22"/>
        <v>0</v>
      </c>
      <c r="BM88" s="953">
        <f t="shared" si="23"/>
        <v>908417.45116645319</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19364</v>
      </c>
      <c r="AY89" s="20" t="str">
        <f>IF(IFERROR(比較地域マスタ!$AE24,"")=0,"",IFERROR(比較地域マスタ!$AE24,""))</f>
        <v>早川町</v>
      </c>
      <c r="AZ89" s="18"/>
      <c r="BA89" s="24">
        <v>18</v>
      </c>
      <c r="BB89" s="24">
        <v>1</v>
      </c>
      <c r="BC89" s="20" t="str">
        <f t="shared" si="24"/>
        <v>19364</v>
      </c>
      <c r="BD89" s="20" t="str">
        <f t="shared" si="25"/>
        <v>早川町</v>
      </c>
      <c r="BE89" s="953">
        <f>VLOOKUP(BC89&amp;"_令和4年度",データシート3!A:AB,MATCH("ea_"&amp;"太陽光（建物系）"&amp;"_年間発電",データシート3!$A$1:$AB$1,0),0)/10^3+VLOOKUP(BC89&amp;"_令和4年度",データシート3!A:AB,MATCH("ea_"&amp;"太陽光（土地系）"&amp;"_年間発電",データシート3!$A$1:$AB$1,0),0)/10^3</f>
        <v>48113.607000000004</v>
      </c>
      <c r="BF89" s="953">
        <f>VLOOKUP(BC89&amp;"_令和4年度",データシート3!A:AB,MATCH("ea_"&amp;"風力（陸上）"&amp;"_年間発電",データシート3!$A$1:$AB$1,0),0)/10^3</f>
        <v>23825.311000000005</v>
      </c>
      <c r="BG89" s="953">
        <f>VLOOKUP(BC89&amp;"_令和4年度",データシート3!A:AB,MATCH("ea_"&amp;"中小水（河川）"&amp;"_年間発電",データシート3!$A$1:$AB$1,0),0)/10^3+VLOOKUP(BC89&amp;"_令和4年度",データシート3!A:AB,MATCH("ea_"&amp;"中小水（農業用水路）"&amp;"_年間発電",データシート3!$A$1:$AB$1,0),0)/10^3</f>
        <v>110401.159</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182340.07699999999</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5578.4830355409076</v>
      </c>
      <c r="BK89" s="953">
        <f t="shared" si="21"/>
        <v>176761.59396445908</v>
      </c>
      <c r="BL89" s="953">
        <f t="shared" si="22"/>
        <v>0</v>
      </c>
      <c r="BM89" s="953">
        <f t="shared" si="23"/>
        <v>176761.59396445908</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19211</v>
      </c>
      <c r="AY90" s="20" t="str">
        <f>IF(IFERROR(比較地域マスタ!$AE25,"")=0,"",IFERROR(比較地域マスタ!$AE25,""))</f>
        <v>笛吹市</v>
      </c>
      <c r="AZ90" s="18"/>
      <c r="BA90" s="24">
        <v>19</v>
      </c>
      <c r="BB90" s="24">
        <v>1</v>
      </c>
      <c r="BC90" s="20" t="str">
        <f t="shared" si="24"/>
        <v>19211</v>
      </c>
      <c r="BD90" s="20" t="str">
        <f t="shared" si="25"/>
        <v>笛吹市</v>
      </c>
      <c r="BE90" s="953">
        <f>VLOOKUP(BC90&amp;"_令和4年度",データシート3!A:AB,MATCH("ea_"&amp;"太陽光（建物系）"&amp;"_年間発電",データシート3!$A$1:$AB$1,0),0)/10^3+VLOOKUP(BC90&amp;"_令和4年度",データシート3!A:AB,MATCH("ea_"&amp;"太陽光（土地系）"&amp;"_年間発電",データシート3!$A$1:$AB$1,0),0)/10^3</f>
        <v>2163277.5070000002</v>
      </c>
      <c r="BF90" s="953">
        <f>VLOOKUP(BC90&amp;"_令和4年度",データシート3!A:AB,MATCH("ea_"&amp;"風力（陸上）"&amp;"_年間発電",データシート3!$A$1:$AB$1,0),0)/10^3</f>
        <v>726.11400000000003</v>
      </c>
      <c r="BG90" s="953">
        <f>VLOOKUP(BC90&amp;"_令和4年度",データシート3!A:AB,MATCH("ea_"&amp;"中小水（河川）"&amp;"_年間発電",データシート3!$A$1:$AB$1,0),0)/10^3+VLOOKUP(BC90&amp;"_令和4年度",データシート3!A:AB,MATCH("ea_"&amp;"中小水（農業用水路）"&amp;"_年間発電",データシート3!$A$1:$AB$1,0),0)/10^3</f>
        <v>74363.949521500006</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10.302</v>
      </c>
      <c r="BI90" s="953">
        <f t="shared" si="26"/>
        <v>2238377.8725215006</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355893.23115574464</v>
      </c>
      <c r="BK90" s="953">
        <f t="shared" si="21"/>
        <v>1882484.6413657558</v>
      </c>
      <c r="BL90" s="953">
        <f t="shared" si="22"/>
        <v>0</v>
      </c>
      <c r="BM90" s="953">
        <f t="shared" si="23"/>
        <v>1882484.6413657558</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19430</v>
      </c>
      <c r="AY91" s="20" t="str">
        <f>IF(IFERROR(比較地域マスタ!$AE26,"")=0,"",IFERROR(比較地域マスタ!$AE26,""))</f>
        <v>富士河口湖町</v>
      </c>
      <c r="BA91" s="24">
        <v>20</v>
      </c>
      <c r="BB91" s="24">
        <v>1</v>
      </c>
      <c r="BC91" s="20" t="str">
        <f t="shared" si="24"/>
        <v>19430</v>
      </c>
      <c r="BD91" s="20" t="str">
        <f t="shared" si="25"/>
        <v>富士河口湖町</v>
      </c>
      <c r="BE91" s="953">
        <f>VLOOKUP(BC91&amp;"_令和4年度",データシート3!A:AB,MATCH("ea_"&amp;"太陽光（建物系）"&amp;"_年間発電",データシート3!$A$1:$AB$1,0),0)/10^3+VLOOKUP(BC91&amp;"_令和4年度",データシート3!A:AB,MATCH("ea_"&amp;"太陽光（土地系）"&amp;"_年間発電",データシート3!$A$1:$AB$1,0),0)/10^3</f>
        <v>646402.30900000001</v>
      </c>
      <c r="BF91" s="953">
        <f>VLOOKUP(BC91&amp;"_令和4年度",データシート3!A:AB,MATCH("ea_"&amp;"風力（陸上）"&amp;"_年間発電",データシート3!$A$1:$AB$1,0),0)/10^3</f>
        <v>16553.531999999999</v>
      </c>
      <c r="BG91" s="953">
        <f>VLOOKUP(BC91&amp;"_令和4年度",データシート3!A:AB,MATCH("ea_"&amp;"中小水（河川）"&amp;"_年間発電",データシート3!$A$1:$AB$1,0),0)/10^3+VLOOKUP(BC91&amp;"_令和4年度",データシート3!A:AB,MATCH("ea_"&amp;"中小水（農業用水路）"&amp;"_年間発電",データシート3!$A$1:$AB$1,0),0)/10^3</f>
        <v>26386.560000000005</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689342.40100000007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178483.30341474665</v>
      </c>
      <c r="BK91" s="953">
        <f t="shared" si="21"/>
        <v>510859.09758525342</v>
      </c>
      <c r="BL91" s="953">
        <f t="shared" si="22"/>
        <v>0</v>
      </c>
      <c r="BM91" s="953">
        <f t="shared" si="23"/>
        <v>510859.09758525342</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19368</v>
      </c>
      <c r="AY92" s="20" t="str">
        <f>IF(IFERROR(比較地域マスタ!$AE27,"")=0,"",IFERROR(比較地域マスタ!$AE27,""))</f>
        <v>富士川町</v>
      </c>
      <c r="AZ92" s="18"/>
      <c r="BA92" s="24">
        <v>21</v>
      </c>
      <c r="BB92" s="24">
        <v>1</v>
      </c>
      <c r="BC92" s="20" t="str">
        <f t="shared" si="24"/>
        <v>19368</v>
      </c>
      <c r="BD92" s="20" t="str">
        <f t="shared" si="25"/>
        <v>富士川町</v>
      </c>
      <c r="BE92" s="953">
        <f>VLOOKUP(BC92&amp;"_令和4年度",データシート3!A:AB,MATCH("ea_"&amp;"太陽光（建物系）"&amp;"_年間発電",データシート3!$A$1:$AB$1,0),0)/10^3+VLOOKUP(BC92&amp;"_令和4年度",データシート3!A:AB,MATCH("ea_"&amp;"太陽光（土地系）"&amp;"_年間発電",データシート3!$A$1:$AB$1,0),0)/10^3</f>
        <v>275901.41700000002</v>
      </c>
      <c r="BF92" s="953">
        <f>VLOOKUP(BC92&amp;"_令和4年度",データシート3!A:AB,MATCH("ea_"&amp;"風力（陸上）"&amp;"_年間発電",データシート3!$A$1:$AB$1,0),0)/10^3</f>
        <v>12050.600000000002</v>
      </c>
      <c r="BG92" s="953">
        <f>VLOOKUP(BC92&amp;"_令和4年度",データシート3!A:AB,MATCH("ea_"&amp;"中小水（河川）"&amp;"_年間発電",データシート3!$A$1:$AB$1,0),0)/10^3+VLOOKUP(BC92&amp;"_令和4年度",データシート3!A:AB,MATCH("ea_"&amp;"中小水（農業用水路）"&amp;"_年間発電",データシート3!$A$1:$AB$1,0),0)/10^3</f>
        <v>35004.218000000001</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322956.23499999999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70821.543616170035</v>
      </c>
      <c r="BK92" s="953">
        <f>BI92-BJ92</f>
        <v>252134.69138382995</v>
      </c>
      <c r="BL92" s="953">
        <f t="shared" si="22"/>
        <v>0</v>
      </c>
      <c r="BM92" s="953">
        <f t="shared" si="23"/>
        <v>252134.69138382995</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19202</v>
      </c>
      <c r="AY93" s="20" t="str">
        <f>IF(IFERROR(比較地域マスタ!$AE28,"")=0,"",IFERROR(比較地域マスタ!$AE28,""))</f>
        <v>富士吉田市</v>
      </c>
      <c r="AZ93" s="18"/>
      <c r="BA93" s="24">
        <v>22</v>
      </c>
      <c r="BB93" s="24">
        <v>1</v>
      </c>
      <c r="BC93" s="20" t="str">
        <f t="shared" si="24"/>
        <v>19202</v>
      </c>
      <c r="BD93" s="20" t="str">
        <f t="shared" si="25"/>
        <v>富士吉田市</v>
      </c>
      <c r="BE93" s="953">
        <f>VLOOKUP(BC93&amp;"_令和4年度",データシート3!A:AB,MATCH("ea_"&amp;"太陽光（建物系）"&amp;"_年間発電",データシート3!$A$1:$AB$1,0),0)/10^3+VLOOKUP(BC93&amp;"_令和4年度",データシート3!A:AB,MATCH("ea_"&amp;"太陽光（土地系）"&amp;"_年間発電",データシート3!$A$1:$AB$1,0),0)/10^3</f>
        <v>407717.27099999995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76709.36</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484426.63099999994</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275962.64018230257</v>
      </c>
      <c r="BK93" s="953">
        <f t="shared" si="21"/>
        <v>208463.99081769737</v>
      </c>
      <c r="BL93" s="953">
        <f t="shared" si="22"/>
        <v>0</v>
      </c>
      <c r="BM93" s="953">
        <f t="shared" si="23"/>
        <v>208463.99081769737</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19209</v>
      </c>
      <c r="AY94" s="20" t="str">
        <f>IF(IFERROR(比較地域マスタ!$AE29,"")=0,"",IFERROR(比較地域マスタ!$AE29,""))</f>
        <v>北杜市</v>
      </c>
      <c r="AZ94" s="18"/>
      <c r="BA94" s="24">
        <v>23</v>
      </c>
      <c r="BB94" s="24">
        <v>1</v>
      </c>
      <c r="BC94" s="20" t="str">
        <f t="shared" si="24"/>
        <v>19209</v>
      </c>
      <c r="BD94" s="20" t="str">
        <f t="shared" si="25"/>
        <v>北杜市</v>
      </c>
      <c r="BE94" s="953">
        <f>VLOOKUP(BC94&amp;"_令和4年度",データシート3!A:AB,MATCH("ea_"&amp;"太陽光（建物系）"&amp;"_年間発電",データシート3!$A$1:$AB$1,0),0)/10^3+VLOOKUP(BC94&amp;"_令和4年度",データシート3!A:AB,MATCH("ea_"&amp;"太陽光（土地系）"&amp;"_年間発電",データシート3!$A$1:$AB$1,0),0)/10^3</f>
        <v>3597287.6450000005</v>
      </c>
      <c r="BF94" s="953">
        <f>VLOOKUP(BC94&amp;"_令和4年度",データシート3!A:AB,MATCH("ea_"&amp;"風力（陸上）"&amp;"_年間発電",データシート3!$A$1:$AB$1,0),0)/10^3</f>
        <v>34970.974000000009</v>
      </c>
      <c r="BG94" s="953">
        <f>VLOOKUP(BC94&amp;"_令和4年度",データシート3!A:AB,MATCH("ea_"&amp;"中小水（河川）"&amp;"_年間発電",データシート3!$A$1:$AB$1,0),0)/10^3+VLOOKUP(BC94&amp;"_令和4年度",データシート3!A:AB,MATCH("ea_"&amp;"中小水（農業用水路）"&amp;"_年間発電",データシート3!$A$1:$AB$1,0),0)/10^3</f>
        <v>291099.60342523002</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11605.668</v>
      </c>
      <c r="BI94" s="953">
        <f t="shared" si="26"/>
        <v>3934963.8904252304</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358827.93428550876</v>
      </c>
      <c r="BK94" s="953">
        <f t="shared" si="21"/>
        <v>3576135.9561397214</v>
      </c>
      <c r="BL94" s="953">
        <f t="shared" si="22"/>
        <v>0</v>
      </c>
      <c r="BM94" s="953">
        <f t="shared" si="23"/>
        <v>3576135.9561397214</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19208</v>
      </c>
      <c r="AY95" s="20" t="str">
        <f>IF(IFERROR(比較地域マスタ!$AE30,"")=0,"",IFERROR(比較地域マスタ!$AE30,""))</f>
        <v>南アルプス市</v>
      </c>
      <c r="AZ95" s="18"/>
      <c r="BA95" s="24">
        <v>24</v>
      </c>
      <c r="BB95" s="24">
        <v>1</v>
      </c>
      <c r="BC95" s="20" t="str">
        <f t="shared" si="24"/>
        <v>19208</v>
      </c>
      <c r="BD95" s="20" t="str">
        <f t="shared" si="25"/>
        <v>南アルプス市</v>
      </c>
      <c r="BE95" s="953">
        <f>VLOOKUP(BC95&amp;"_令和4年度",データシート3!A:AB,MATCH("ea_"&amp;"太陽光（建物系）"&amp;"_年間発電",データシート3!$A$1:$AB$1,0),0)/10^3+VLOOKUP(BC95&amp;"_令和4年度",データシート3!A:AB,MATCH("ea_"&amp;"太陽光（土地系）"&amp;"_年間発電",データシート3!$A$1:$AB$1,0),0)/10^3</f>
        <v>1810090.8920000002</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53879.139920629998</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293.84500000000003</v>
      </c>
      <c r="BI95" s="953">
        <f t="shared" si="26"/>
        <v>1864263.8769206302</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385165.94890418655</v>
      </c>
      <c r="BK95" s="953">
        <f t="shared" si="21"/>
        <v>1479097.9280164437</v>
      </c>
      <c r="BL95" s="953">
        <f t="shared" si="22"/>
        <v>0</v>
      </c>
      <c r="BM95" s="953">
        <f t="shared" si="23"/>
        <v>1479097.9280164437</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19365</v>
      </c>
      <c r="AY96" s="20" t="str">
        <f>IF(IFERROR(比較地域マスタ!$AE31,"")=0,"",IFERROR(比較地域マスタ!$AE31,""))</f>
        <v>身延町</v>
      </c>
      <c r="AZ96" s="18"/>
      <c r="BA96" s="24">
        <v>25</v>
      </c>
      <c r="BB96" s="24">
        <v>1</v>
      </c>
      <c r="BC96" s="20" t="str">
        <f t="shared" si="24"/>
        <v>19365</v>
      </c>
      <c r="BD96" s="20" t="str">
        <f t="shared" si="25"/>
        <v>身延町</v>
      </c>
      <c r="BE96" s="953">
        <f>VLOOKUP(BC96&amp;"_令和4年度",データシート3!A:AB,MATCH("ea_"&amp;"太陽光（建物系）"&amp;"_年間発電",データシート3!$A$1:$AB$1,0),0)/10^3+VLOOKUP(BC96&amp;"_令和4年度",データシート3!A:AB,MATCH("ea_"&amp;"太陽光（土地系）"&amp;"_年間発電",データシート3!$A$1:$AB$1,0),0)/10^3</f>
        <v>306906.27100000001</v>
      </c>
      <c r="BF96" s="953">
        <f>VLOOKUP(BC96&amp;"_令和4年度",データシート3!A:AB,MATCH("ea_"&amp;"風力（陸上）"&amp;"_年間発電",データシート3!$A$1:$AB$1,0),0)/10^3</f>
        <v>40264.862999999998</v>
      </c>
      <c r="BG96" s="953">
        <f>VLOOKUP(BC96&amp;"_令和4年度",データシート3!A:AB,MATCH("ea_"&amp;"中小水（河川）"&amp;"_年間発電",データシート3!$A$1:$AB$1,0),0)/10^3+VLOOKUP(BC96&amp;"_令和4年度",データシート3!A:AB,MATCH("ea_"&amp;"中小水（農業用水路）"&amp;"_年間発電",データシート3!$A$1:$AB$1,0),0)/10^3</f>
        <v>48155.870999999999</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395327.005</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63656.616027344993</v>
      </c>
      <c r="BK96" s="953">
        <f t="shared" si="21"/>
        <v>331670.388972655</v>
      </c>
      <c r="BL96" s="953">
        <f t="shared" si="22"/>
        <v>0</v>
      </c>
      <c r="BM96" s="953">
        <f t="shared" si="23"/>
        <v>331670.388972655</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19425</v>
      </c>
      <c r="AY97" s="20" t="str">
        <f>IF(IFERROR(比較地域マスタ!$AE32,"")=0,"",IFERROR(比較地域マスタ!$AE32,""))</f>
        <v>山中湖村</v>
      </c>
      <c r="AZ97" s="18"/>
      <c r="BA97" s="24">
        <v>26</v>
      </c>
      <c r="BB97" s="24">
        <v>1</v>
      </c>
      <c r="BC97" s="20" t="str">
        <f t="shared" si="24"/>
        <v>19425</v>
      </c>
      <c r="BD97" s="20" t="str">
        <f t="shared" si="25"/>
        <v>山中湖村</v>
      </c>
      <c r="BE97" s="953">
        <f>VLOOKUP(BC97&amp;"_令和4年度",データシート3!A:AB,MATCH("ea_"&amp;"太陽光（建物系）"&amp;"_年間発電",データシート3!$A$1:$AB$1,0),0)/10^3+VLOOKUP(BC97&amp;"_令和4年度",データシート3!A:AB,MATCH("ea_"&amp;"太陽光（土地系）"&amp;"_年間発電",データシート3!$A$1:$AB$1,0),0)/10^3</f>
        <v>147335.86600000001</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1511.751</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0</v>
      </c>
      <c r="BI97" s="953">
        <f t="shared" si="26"/>
        <v>148847.617</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37209.898891521341</v>
      </c>
      <c r="BK97" s="953">
        <f t="shared" si="21"/>
        <v>111637.71810847866</v>
      </c>
      <c r="BL97" s="953">
        <f t="shared" si="22"/>
        <v>0</v>
      </c>
      <c r="BM97" s="953">
        <f t="shared" si="23"/>
        <v>111637.71810847866</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19205</v>
      </c>
      <c r="AY98" s="20" t="str">
        <f>IF(IFERROR(比較地域マスタ!$AE33,"")=0,"",IFERROR(比較地域マスタ!$AE33,""))</f>
        <v>山梨市</v>
      </c>
      <c r="AZ98" s="18"/>
      <c r="BA98" s="24">
        <v>27</v>
      </c>
      <c r="BB98" s="24">
        <v>1</v>
      </c>
      <c r="BC98" s="20" t="str">
        <f t="shared" si="24"/>
        <v>19205</v>
      </c>
      <c r="BD98" s="20" t="str">
        <f t="shared" si="25"/>
        <v>山梨市</v>
      </c>
      <c r="BE98" s="953">
        <f>VLOOKUP(BC98&amp;"_令和4年度",データシート3!A:AB,MATCH("ea_"&amp;"太陽光（建物系）"&amp;"_年間発電",データシート3!$A$1:$AB$1,0),0)/10^3+VLOOKUP(BC98&amp;"_令和4年度",データシート3!A:AB,MATCH("ea_"&amp;"太陽光（土地系）"&amp;"_年間発電",データシート3!$A$1:$AB$1,0),0)/10^3</f>
        <v>1241233.963</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210043.40682880004</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1451277.3698288</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154811.19345117142</v>
      </c>
      <c r="BK98" s="953">
        <f t="shared" si="21"/>
        <v>1296466.1763776285</v>
      </c>
      <c r="BL98" s="953">
        <f t="shared" si="22"/>
        <v>0</v>
      </c>
      <c r="BM98" s="953">
        <f t="shared" si="23"/>
        <v>1296466.1763776285</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f>比較地域マスタ!AD34</f>
        <v>0</v>
      </c>
      <c r="AY99" s="20" t="str">
        <f>IF(IFERROR(比較地域マスタ!$AE34,"")=0,"",IFERROR(比較地域マスタ!$AE34,""))</f>
        <v/>
      </c>
      <c r="AZ99" s="18"/>
      <c r="BA99" s="24">
        <v>28</v>
      </c>
      <c r="BB99" s="24">
        <v>1</v>
      </c>
      <c r="BC99" s="20">
        <f t="shared" si="24"/>
        <v>0</v>
      </c>
      <c r="BD99" s="20" t="str">
        <f t="shared" si="25"/>
        <v/>
      </c>
      <c r="BE99" s="953" t="e">
        <f>VLOOKUP(BC99&amp;"_令和4年度",データシート3!A:AB,MATCH("ea_"&amp;"太陽光（建物系）"&amp;"_年間発電",データシート3!$A$1:$AB$1,0),0)/10^3+VLOOKUP(BC99&amp;"_令和4年度",データシート3!A:AB,MATCH("ea_"&amp;"太陽光（土地系）"&amp;"_年間発電",データシート3!$A$1:$AB$1,0),0)/10^3</f>
        <v>#N/A</v>
      </c>
      <c r="BF99" s="953" t="e">
        <f>VLOOKUP(BC99&amp;"_令和4年度",データシート3!A:AB,MATCH("ea_"&amp;"風力（陸上）"&amp;"_年間発電",データシート3!$A$1:$AB$1,0),0)/10^3</f>
        <v>#N/A</v>
      </c>
      <c r="BG99" s="953" t="e">
        <f>VLOOKUP(BC99&amp;"_令和4年度",データシート3!A:AB,MATCH("ea_"&amp;"中小水（河川）"&amp;"_年間発電",データシート3!$A$1:$AB$1,0),0)/10^3+VLOOKUP(BC99&amp;"_令和4年度",データシート3!A:AB,MATCH("ea_"&amp;"中小水（農業用水路）"&amp;"_年間発電",データシート3!$A$1:$AB$1,0),0)/10^3</f>
        <v>#N/A</v>
      </c>
      <c r="BH99" s="953" t="e">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#N/A</v>
      </c>
      <c r="BI99" s="953" t="e">
        <f t="shared" si="26"/>
        <v>#N/A</v>
      </c>
      <c r="BJ99" s="953" t="e">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#N/A</v>
      </c>
      <c r="BK99" s="953" t="e">
        <f t="shared" si="21"/>
        <v>#N/A</v>
      </c>
      <c r="BL99" s="953" t="e">
        <f t="shared" si="22"/>
        <v>#N/A</v>
      </c>
      <c r="BM99" s="953" t="e">
        <f t="shared" si="23"/>
        <v>#N/A</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f>比較地域マスタ!AD35</f>
        <v>0</v>
      </c>
      <c r="AY100" s="20" t="str">
        <f>IF(IFERROR(比較地域マスタ!$AE35,"")=0,"",IFERROR(比較地域マスタ!$AE35,""))</f>
        <v/>
      </c>
      <c r="AZ100" s="18"/>
      <c r="BA100" s="24">
        <v>29</v>
      </c>
      <c r="BB100" s="24">
        <v>1</v>
      </c>
      <c r="BC100" s="20">
        <f t="shared" si="24"/>
        <v>0</v>
      </c>
      <c r="BD100" s="20" t="str">
        <f t="shared" si="25"/>
        <v/>
      </c>
      <c r="BE100" s="953" t="e">
        <f>VLOOKUP(BC100&amp;"_令和4年度",データシート3!A:AB,MATCH("ea_"&amp;"太陽光（建物系）"&amp;"_年間発電",データシート3!$A$1:$AB$1,0),0)/10^3+VLOOKUP(BC100&amp;"_令和4年度",データシート3!A:AB,MATCH("ea_"&amp;"太陽光（土地系）"&amp;"_年間発電",データシート3!$A$1:$AB$1,0),0)/10^3</f>
        <v>#N/A</v>
      </c>
      <c r="BF100" s="953" t="e">
        <f>VLOOKUP(BC100&amp;"_令和4年度",データシート3!A:AB,MATCH("ea_"&amp;"風力（陸上）"&amp;"_年間発電",データシート3!$A$1:$AB$1,0),0)/10^3</f>
        <v>#N/A</v>
      </c>
      <c r="BG100" s="953" t="e">
        <f>VLOOKUP(BC100&amp;"_令和4年度",データシート3!A:AB,MATCH("ea_"&amp;"中小水（河川）"&amp;"_年間発電",データシート3!$A$1:$AB$1,0),0)/10^3+VLOOKUP(BC100&amp;"_令和4年度",データシート3!A:AB,MATCH("ea_"&amp;"中小水（農業用水路）"&amp;"_年間発電",データシート3!$A$1:$AB$1,0),0)/10^3</f>
        <v>#N/A</v>
      </c>
      <c r="BH100" s="953" t="e">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#N/A</v>
      </c>
      <c r="BI100" s="953" t="e">
        <f t="shared" si="26"/>
        <v>#N/A</v>
      </c>
      <c r="BJ100" s="953" t="e">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#N/A</v>
      </c>
      <c r="BK100" s="953" t="e">
        <f t="shared" si="21"/>
        <v>#N/A</v>
      </c>
      <c r="BL100" s="953" t="e">
        <f t="shared" si="22"/>
        <v>#N/A</v>
      </c>
      <c r="BM100" s="953" t="e">
        <f t="shared" si="23"/>
        <v>#N/A</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f>比較地域マスタ!AD36</f>
        <v>0</v>
      </c>
      <c r="AY101" s="20" t="str">
        <f>IF(IFERROR(比較地域マスタ!$AE36,"")=0,"",IFERROR(比較地域マスタ!$AE36,""))</f>
        <v/>
      </c>
      <c r="AZ101" s="18"/>
      <c r="BA101" s="24">
        <v>30</v>
      </c>
      <c r="BB101" s="24">
        <v>1</v>
      </c>
      <c r="BC101" s="20">
        <f t="shared" si="24"/>
        <v>0</v>
      </c>
      <c r="BD101" s="20" t="str">
        <f t="shared" si="25"/>
        <v/>
      </c>
      <c r="BE101" s="953" t="e">
        <f>VLOOKUP(BC101&amp;"_令和4年度",データシート3!A:AB,MATCH("ea_"&amp;"太陽光（建物系）"&amp;"_年間発電",データシート3!$A$1:$AB$1,0),0)/10^3+VLOOKUP(BC101&amp;"_令和4年度",データシート3!A:AB,MATCH("ea_"&amp;"太陽光（土地系）"&amp;"_年間発電",データシート3!$A$1:$AB$1,0),0)/10^3</f>
        <v>#N/A</v>
      </c>
      <c r="BF101" s="953" t="e">
        <f>VLOOKUP(BC101&amp;"_令和4年度",データシート3!A:AB,MATCH("ea_"&amp;"風力（陸上）"&amp;"_年間発電",データシート3!$A$1:$AB$1,0),0)/10^3</f>
        <v>#N/A</v>
      </c>
      <c r="BG101" s="953" t="e">
        <f>VLOOKUP(BC101&amp;"_令和4年度",データシート3!A:AB,MATCH("ea_"&amp;"中小水（河川）"&amp;"_年間発電",データシート3!$A$1:$AB$1,0),0)/10^3+VLOOKUP(BC101&amp;"_令和4年度",データシート3!A:AB,MATCH("ea_"&amp;"中小水（農業用水路）"&amp;"_年間発電",データシート3!$A$1:$AB$1,0),0)/10^3</f>
        <v>#N/A</v>
      </c>
      <c r="BH101" s="953" t="e">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#N/A</v>
      </c>
      <c r="BI101" s="953" t="e">
        <f t="shared" si="26"/>
        <v>#N/A</v>
      </c>
      <c r="BJ101" s="953" t="e">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#N/A</v>
      </c>
      <c r="BK101" s="953" t="e">
        <f t="shared" si="21"/>
        <v>#N/A</v>
      </c>
      <c r="BL101" s="953" t="e">
        <f t="shared" si="22"/>
        <v>#N/A</v>
      </c>
      <c r="BM101" s="953" t="e">
        <f t="shared" si="23"/>
        <v>#N/A</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f>比較地域マスタ!AD37</f>
        <v>0</v>
      </c>
      <c r="AY102" s="20" t="str">
        <f>IF(IFERROR(比較地域マスタ!$AE37,"")=0,"",IFERROR(比較地域マスタ!$AE37,""))</f>
        <v/>
      </c>
      <c r="AZ102" s="18"/>
      <c r="BA102" s="24">
        <v>31</v>
      </c>
      <c r="BB102" s="24">
        <v>1</v>
      </c>
      <c r="BC102" s="20">
        <f t="shared" si="24"/>
        <v>0</v>
      </c>
      <c r="BD102" s="20" t="str">
        <f t="shared" si="25"/>
        <v/>
      </c>
      <c r="BE102" s="953" t="e">
        <f>VLOOKUP(BC102&amp;"_令和4年度",データシート3!A:AB,MATCH("ea_"&amp;"太陽光（建物系）"&amp;"_年間発電",データシート3!$A$1:$AB$1,0),0)/10^3+VLOOKUP(BC102&amp;"_令和4年度",データシート3!A:AB,MATCH("ea_"&amp;"太陽光（土地系）"&amp;"_年間発電",データシート3!$A$1:$AB$1,0),0)/10^3</f>
        <v>#N/A</v>
      </c>
      <c r="BF102" s="953" t="e">
        <f>VLOOKUP(BC102&amp;"_令和4年度",データシート3!A:AB,MATCH("ea_"&amp;"風力（陸上）"&amp;"_年間発電",データシート3!$A$1:$AB$1,0),0)/10^3</f>
        <v>#N/A</v>
      </c>
      <c r="BG102" s="953" t="e">
        <f>VLOOKUP(BC102&amp;"_令和4年度",データシート3!A:AB,MATCH("ea_"&amp;"中小水（河川）"&amp;"_年間発電",データシート3!$A$1:$AB$1,0),0)/10^3+VLOOKUP(BC102&amp;"_令和4年度",データシート3!A:AB,MATCH("ea_"&amp;"中小水（農業用水路）"&amp;"_年間発電",データシート3!$A$1:$AB$1,0),0)/10^3</f>
        <v>#N/A</v>
      </c>
      <c r="BH102" s="953" t="e">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#N/A</v>
      </c>
      <c r="BI102" s="953" t="e">
        <f t="shared" si="26"/>
        <v>#N/A</v>
      </c>
      <c r="BJ102" s="953" t="e">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#N/A</v>
      </c>
      <c r="BK102" s="953" t="e">
        <f t="shared" si="21"/>
        <v>#N/A</v>
      </c>
      <c r="BL102" s="953" t="e">
        <f t="shared" si="22"/>
        <v>#N/A</v>
      </c>
      <c r="BM102" s="953" t="e">
        <f t="shared" si="23"/>
        <v>#N/A</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f>比較地域マスタ!AD38</f>
        <v>0</v>
      </c>
      <c r="AY103" s="20" t="str">
        <f>IF(IFERROR(比較地域マスタ!$AE38,"")=0,"",IFERROR(比較地域マスタ!$AE38,""))</f>
        <v/>
      </c>
      <c r="AZ103" s="18"/>
      <c r="BA103" s="24">
        <v>32</v>
      </c>
      <c r="BB103" s="24">
        <v>1</v>
      </c>
      <c r="BC103" s="20">
        <f t="shared" si="24"/>
        <v>0</v>
      </c>
      <c r="BD103" s="20" t="str">
        <f t="shared" si="25"/>
        <v/>
      </c>
      <c r="BE103" s="953" t="e">
        <f>VLOOKUP(BC103&amp;"_令和4年度",データシート3!A:AB,MATCH("ea_"&amp;"太陽光（建物系）"&amp;"_年間発電",データシート3!$A$1:$AB$1,0),0)/10^3+VLOOKUP(BC103&amp;"_令和4年度",データシート3!A:AB,MATCH("ea_"&amp;"太陽光（土地系）"&amp;"_年間発電",データシート3!$A$1:$AB$1,0),0)/10^3</f>
        <v>#N/A</v>
      </c>
      <c r="BF103" s="953" t="e">
        <f>VLOOKUP(BC103&amp;"_令和4年度",データシート3!A:AB,MATCH("ea_"&amp;"風力（陸上）"&amp;"_年間発電",データシート3!$A$1:$AB$1,0),0)/10^3</f>
        <v>#N/A</v>
      </c>
      <c r="BG103" s="953" t="e">
        <f>VLOOKUP(BC103&amp;"_令和4年度",データシート3!A:AB,MATCH("ea_"&amp;"中小水（河川）"&amp;"_年間発電",データシート3!$A$1:$AB$1,0),0)/10^3+VLOOKUP(BC103&amp;"_令和4年度",データシート3!A:AB,MATCH("ea_"&amp;"中小水（農業用水路）"&amp;"_年間発電",データシート3!$A$1:$AB$1,0),0)/10^3</f>
        <v>#N/A</v>
      </c>
      <c r="BH103" s="953" t="e">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#N/A</v>
      </c>
      <c r="BI103" s="953" t="e">
        <f t="shared" si="26"/>
        <v>#N/A</v>
      </c>
      <c r="BJ103" s="953" t="e">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#N/A</v>
      </c>
      <c r="BK103" s="953" t="e">
        <f t="shared" si="21"/>
        <v>#N/A</v>
      </c>
      <c r="BL103" s="953" t="e">
        <f t="shared" si="22"/>
        <v>#N/A</v>
      </c>
      <c r="BM103" s="953" t="e">
        <f t="shared" si="23"/>
        <v>#N/A</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f>比較地域マスタ!AD39</f>
        <v>0</v>
      </c>
      <c r="AY104" s="20" t="str">
        <f>IF(IFERROR(比較地域マスタ!$AE39,"")=0,"",IFERROR(比較地域マスタ!$AE39,""))</f>
        <v/>
      </c>
      <c r="AZ104" s="18"/>
      <c r="BA104" s="24">
        <v>33</v>
      </c>
      <c r="BB104" s="24">
        <v>1</v>
      </c>
      <c r="BC104" s="20">
        <f t="shared" si="24"/>
        <v>0</v>
      </c>
      <c r="BD104" s="20" t="str">
        <f t="shared" si="25"/>
        <v/>
      </c>
      <c r="BE104" s="953" t="e">
        <f>VLOOKUP(BC104&amp;"_令和4年度",データシート3!A:AB,MATCH("ea_"&amp;"太陽光（建物系）"&amp;"_年間発電",データシート3!$A$1:$AB$1,0),0)/10^3+VLOOKUP(BC104&amp;"_令和4年度",データシート3!A:AB,MATCH("ea_"&amp;"太陽光（土地系）"&amp;"_年間発電",データシート3!$A$1:$AB$1,0),0)/10^3</f>
        <v>#N/A</v>
      </c>
      <c r="BF104" s="953" t="e">
        <f>VLOOKUP(BC104&amp;"_令和4年度",データシート3!A:AB,MATCH("ea_"&amp;"風力（陸上）"&amp;"_年間発電",データシート3!$A$1:$AB$1,0),0)/10^3</f>
        <v>#N/A</v>
      </c>
      <c r="BG104" s="953" t="e">
        <f>VLOOKUP(BC104&amp;"_令和4年度",データシート3!A:AB,MATCH("ea_"&amp;"中小水（河川）"&amp;"_年間発電",データシート3!$A$1:$AB$1,0),0)/10^3+VLOOKUP(BC104&amp;"_令和4年度",データシート3!A:AB,MATCH("ea_"&amp;"中小水（農業用水路）"&amp;"_年間発電",データシート3!$A$1:$AB$1,0),0)/10^3</f>
        <v>#N/A</v>
      </c>
      <c r="BH104" s="953" t="e">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#N/A</v>
      </c>
      <c r="BI104" s="953" t="e">
        <f t="shared" si="26"/>
        <v>#N/A</v>
      </c>
      <c r="BJ104" s="953" t="e">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#N/A</v>
      </c>
      <c r="BK104" s="953" t="e">
        <f t="shared" ref="BK104:BK135" si="27">BI104-BJ104</f>
        <v>#N/A</v>
      </c>
      <c r="BL104" s="953" t="e">
        <f t="shared" ref="BL104:BL135" si="28">IF(BK104&gt;0,0,BK104)</f>
        <v>#N/A</v>
      </c>
      <c r="BM104" s="953" t="e">
        <f t="shared" ref="BM104:BM135" si="29">IF(BK104&gt;0,BK104,0)</f>
        <v>#N/A</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富士吉田市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19202</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8</v>
      </c>
      <c r="H7" s="786">
        <f t="shared" si="2"/>
        <v>6</v>
      </c>
      <c r="I7" s="786">
        <f t="shared" si="2"/>
        <v>8</v>
      </c>
      <c r="J7" s="786">
        <f t="shared" si="2"/>
        <v>8</v>
      </c>
      <c r="K7" s="787">
        <f t="shared" si="2"/>
        <v>8</v>
      </c>
      <c r="L7" s="787">
        <f t="shared" si="2"/>
        <v>7</v>
      </c>
      <c r="M7" s="787">
        <f t="shared" si="2"/>
        <v>7</v>
      </c>
      <c r="N7" s="787">
        <f t="shared" si="2"/>
        <v>8</v>
      </c>
      <c r="O7" s="787">
        <f>SUM(O8:O13)</f>
        <v>8</v>
      </c>
      <c r="P7" s="787">
        <f t="shared" si="2"/>
        <v>8</v>
      </c>
      <c r="Q7" s="788">
        <f>SUM(Q8:Q13)</f>
        <v>8</v>
      </c>
      <c r="R7" s="1028">
        <f t="shared" si="2"/>
        <v>35.379999999999995</v>
      </c>
      <c r="S7" s="1029">
        <f t="shared" si="2"/>
        <v>26.72</v>
      </c>
      <c r="T7" s="1029">
        <f t="shared" si="2"/>
        <v>40.323999999999998</v>
      </c>
      <c r="U7" s="1029">
        <f t="shared" si="2"/>
        <v>45.569000000000003</v>
      </c>
      <c r="V7" s="1029">
        <f t="shared" si="2"/>
        <v>45.209999999999994</v>
      </c>
      <c r="W7" s="1029">
        <f t="shared" si="2"/>
        <v>39.305</v>
      </c>
      <c r="X7" s="1029">
        <f t="shared" si="2"/>
        <v>41.924999999999997</v>
      </c>
      <c r="Y7" s="1029">
        <f t="shared" si="2"/>
        <v>44.176000000000002</v>
      </c>
      <c r="Z7" s="1029">
        <f>SUM(Z8:Z13)</f>
        <v>42.488</v>
      </c>
      <c r="AA7" s="1029">
        <f>SUM(AA8:AA13)</f>
        <v>34.161999999999999</v>
      </c>
      <c r="AB7" s="1030">
        <f t="shared" si="2"/>
        <v>38.209000000000003</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3</v>
      </c>
      <c r="H10" s="803">
        <f>VLOOKUP($D$3&amp;"_"&amp;H$3,データシート1!$A:$BT,MATCH($G$2&amp;"_"&amp;$C10,データシート1!$A$1:$BT$1,0),0)</f>
        <v>4</v>
      </c>
      <c r="I10" s="803">
        <f>VLOOKUP($D$3&amp;"_"&amp;I$3,データシート1!$A:$BT,MATCH($G$2&amp;"_"&amp;$C10,データシート1!$A$1:$BT$1,0),0)</f>
        <v>4</v>
      </c>
      <c r="J10" s="803">
        <f>VLOOKUP($D$3&amp;"_"&amp;J$3,データシート1!$A:$BT,MATCH($G$2&amp;"_"&amp;$C10,データシート1!$A$1:$BT$1,0),0)</f>
        <v>4</v>
      </c>
      <c r="K10" s="804">
        <f>VLOOKUP($D$3&amp;"_"&amp;K$3,データシート1!$A:$BT,MATCH($G$2&amp;"_"&amp;$C10,データシート1!$A$1:$BT$1,0),0)</f>
        <v>4</v>
      </c>
      <c r="L10" s="804">
        <f>VLOOKUP($D$3&amp;"_"&amp;L$3,データシート1!$A:$BT,MATCH($G$2&amp;"_"&amp;$C10,データシート1!$A$1:$BT$1,0),0)</f>
        <v>4</v>
      </c>
      <c r="M10" s="804">
        <f>VLOOKUP($D$3&amp;"_"&amp;M$3,データシート1!$A:$BT,MATCH($G$2&amp;"_"&amp;$C10,データシート1!$A$1:$BT$1,0),0)</f>
        <v>3</v>
      </c>
      <c r="N10" s="804">
        <f>VLOOKUP($D$3&amp;"_"&amp;N$3,データシート1!$A:$BT,MATCH($G$2&amp;"_"&amp;$C10,データシート1!$A$1:$BT$1,0),0)</f>
        <v>4</v>
      </c>
      <c r="O10" s="804">
        <f>VLOOKUP($D$3&amp;"_"&amp;O$3,データシート1!$A:$BT,MATCH($G$2&amp;"_"&amp;$C10,データシート1!$A$1:$BT$1,0),0)</f>
        <v>4</v>
      </c>
      <c r="P10" s="804">
        <f>VLOOKUP($D$3&amp;"_"&amp;P$3,データシート1!$A:$BT,MATCH($G$2&amp;"_"&amp;$C10,データシート1!$A$1:$BT$1,0),0)</f>
        <v>4</v>
      </c>
      <c r="Q10" s="805">
        <f>VLOOKUP($D$3&amp;"_"&amp;Q$3,データシート1!$A:$BT,MATCH($G$2&amp;"_"&amp;$C10,データシート1!$A$1:$BT$1,0),0)</f>
        <v>4</v>
      </c>
      <c r="R10" s="1034">
        <f>VLOOKUP($D$3&amp;"_"&amp;R$3,データシート1!$A:$BT,MATCH($R$2&amp;"_"&amp;$C10,データシート1!$A$1:$BT$1,0),0)</f>
        <v>14.555</v>
      </c>
      <c r="S10" s="1035">
        <f>VLOOKUP($D$3&amp;"_"&amp;S$3,データシート1!$A:$BT,MATCH($R$2&amp;"_"&amp;$C10,データシート1!$A$1:$BT$1,0),0)</f>
        <v>16.164999999999999</v>
      </c>
      <c r="T10" s="1035">
        <f>VLOOKUP($D$3&amp;"_"&amp;T$3,データシート1!$A:$BT,MATCH($R$2&amp;"_"&amp;$C10,データシート1!$A$1:$BT$1,0),0)</f>
        <v>20.55</v>
      </c>
      <c r="U10" s="1035">
        <f>VLOOKUP($D$3&amp;"_"&amp;U$3,データシート1!$A:$BT,MATCH($R$2&amp;"_"&amp;$C10,データシート1!$A$1:$BT$1,0),0)</f>
        <v>23.747</v>
      </c>
      <c r="V10" s="1035">
        <f>VLOOKUP($D$3&amp;"_"&amp;V$3,データシート1!$A:$BT,MATCH($R$2&amp;"_"&amp;$C10,データシート1!$A$1:$BT$1,0),0)</f>
        <v>23.975999999999999</v>
      </c>
      <c r="W10" s="1035">
        <f>VLOOKUP($D$3&amp;"_"&amp;W$3,データシート1!$A:$BT,MATCH($R$2&amp;"_"&amp;$C10,データシート1!$A$1:$BT$1,0),0)</f>
        <v>26.827999999999999</v>
      </c>
      <c r="X10" s="1035">
        <f>VLOOKUP($D$3&amp;"_"&amp;X$3,データシート1!$A:$BT,MATCH($R$2&amp;"_"&amp;$C10,データシート1!$A$1:$BT$1,0),0)</f>
        <v>21.876000000000001</v>
      </c>
      <c r="Y10" s="1035">
        <f>VLOOKUP($D$3&amp;"_"&amp;Y$3,データシート1!$A:$BT,MATCH($R$2&amp;"_"&amp;$C10,データシート1!$A$1:$BT$1,0),0)</f>
        <v>23.766999999999999</v>
      </c>
      <c r="Z10" s="1035">
        <f>VLOOKUP($D$3&amp;"_"&amp;Z$3,データシート1!$A:$BT,MATCH($R$2&amp;"_"&amp;$C10,データシート1!$A$1:$BT$1,0),0)</f>
        <v>22.408000000000001</v>
      </c>
      <c r="AA10" s="1035">
        <f>VLOOKUP($D$3&amp;"_"&amp;AA$3,データシート1!$A:$BT,MATCH($R$2&amp;"_"&amp;$C10,データシート1!$A$1:$BT$1,0),0)</f>
        <v>14.856999999999999</v>
      </c>
      <c r="AB10" s="1036">
        <f>VLOOKUP($D$3&amp;"_"&amp;AB$3,データシート1!$A:$BT,MATCH($R$2&amp;"_"&amp;$C10,データシート1!$A$1:$BT$1,0),0)</f>
        <v>24.776</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5</v>
      </c>
      <c r="H11" s="803">
        <f>VLOOKUP($D$3&amp;"_"&amp;H$3,データシート1!$A:$BT,MATCH($G$2&amp;"_"&amp;$C11,データシート1!$A$1:$BT$1,0),0)</f>
        <v>2</v>
      </c>
      <c r="I11" s="803">
        <f>VLOOKUP($D$3&amp;"_"&amp;I$3,データシート1!$A:$BT,MATCH($G$2&amp;"_"&amp;$C11,データシート1!$A$1:$BT$1,0),0)</f>
        <v>4</v>
      </c>
      <c r="J11" s="803">
        <f>VLOOKUP($D$3&amp;"_"&amp;J$3,データシート1!$A:$BT,MATCH($G$2&amp;"_"&amp;$C11,データシート1!$A$1:$BT$1,0),0)</f>
        <v>4</v>
      </c>
      <c r="K11" s="804">
        <f>VLOOKUP($D$3&amp;"_"&amp;K$3,データシート1!$A:$BT,MATCH($G$2&amp;"_"&amp;$C11,データシート1!$A$1:$BT$1,0),0)</f>
        <v>4</v>
      </c>
      <c r="L11" s="804">
        <f>VLOOKUP($D$3&amp;"_"&amp;L$3,データシート1!$A:$BT,MATCH($G$2&amp;"_"&amp;$C11,データシート1!$A$1:$BT$1,0),0)</f>
        <v>3</v>
      </c>
      <c r="M11" s="804">
        <f>VLOOKUP($D$3&amp;"_"&amp;M$3,データシート1!$A:$BT,MATCH($G$2&amp;"_"&amp;$C11,データシート1!$A$1:$BT$1,0),0)</f>
        <v>4</v>
      </c>
      <c r="N11" s="804">
        <f>VLOOKUP($D$3&amp;"_"&amp;N$3,データシート1!$A:$BT,MATCH($G$2&amp;"_"&amp;$C11,データシート1!$A$1:$BT$1,0),0)</f>
        <v>4</v>
      </c>
      <c r="O11" s="804">
        <f>VLOOKUP($D$3&amp;"_"&amp;O$3,データシート1!$A:$BT,MATCH($G$2&amp;"_"&amp;$C11,データシート1!$A$1:$BT$1,0),0)</f>
        <v>4</v>
      </c>
      <c r="P11" s="804">
        <f>VLOOKUP($D$3&amp;"_"&amp;P$3,データシート1!$A:$BT,MATCH($G$2&amp;"_"&amp;$C11,データシート1!$A$1:$BT$1,0),0)</f>
        <v>4</v>
      </c>
      <c r="Q11" s="805">
        <f>VLOOKUP($D$3&amp;"_"&amp;Q$3,データシート1!$A:$BT,MATCH($G$2&amp;"_"&amp;$C11,データシート1!$A$1:$BT$1,0),0)</f>
        <v>4</v>
      </c>
      <c r="R11" s="1034">
        <f>VLOOKUP($D$3&amp;"_"&amp;R$3,データシート1!$A:$BT,MATCH($R$2&amp;"_"&amp;$C11,データシート1!$A$1:$BT$1,0),0)</f>
        <v>20.824999999999999</v>
      </c>
      <c r="S11" s="1035">
        <f>VLOOKUP($D$3&amp;"_"&amp;S$3,データシート1!$A:$BT,MATCH($R$2&amp;"_"&amp;$C11,データシート1!$A$1:$BT$1,0),0)</f>
        <v>10.555</v>
      </c>
      <c r="T11" s="1035">
        <f>VLOOKUP($D$3&amp;"_"&amp;T$3,データシート1!$A:$BT,MATCH($R$2&amp;"_"&amp;$C11,データシート1!$A$1:$BT$1,0),0)</f>
        <v>19.774000000000001</v>
      </c>
      <c r="U11" s="1035">
        <f>VLOOKUP($D$3&amp;"_"&amp;U$3,データシート1!$A:$BT,MATCH($R$2&amp;"_"&amp;$C11,データシート1!$A$1:$BT$1,0),0)</f>
        <v>21.821999999999999</v>
      </c>
      <c r="V11" s="1035">
        <f>VLOOKUP($D$3&amp;"_"&amp;V$3,データシート1!$A:$BT,MATCH($R$2&amp;"_"&amp;$C11,データシート1!$A$1:$BT$1,0),0)</f>
        <v>21.233999999999998</v>
      </c>
      <c r="W11" s="1035">
        <f>VLOOKUP($D$3&amp;"_"&amp;W$3,データシート1!$A:$BT,MATCH($R$2&amp;"_"&amp;$C11,データシート1!$A$1:$BT$1,0),0)</f>
        <v>12.477</v>
      </c>
      <c r="X11" s="1035">
        <f>VLOOKUP($D$3&amp;"_"&amp;X$3,データシート1!$A:$BT,MATCH($R$2&amp;"_"&amp;$C11,データシート1!$A$1:$BT$1,0),0)</f>
        <v>20.048999999999999</v>
      </c>
      <c r="Y11" s="1035">
        <f>VLOOKUP($D$3&amp;"_"&amp;Y$3,データシート1!$A:$BT,MATCH($R$2&amp;"_"&amp;$C11,データシート1!$A$1:$BT$1,0),0)</f>
        <v>20.408999999999999</v>
      </c>
      <c r="Z11" s="1035">
        <f>VLOOKUP($D$3&amp;"_"&amp;Z$3,データシート1!$A:$BT,MATCH($R$2&amp;"_"&amp;$C11,データシート1!$A$1:$BT$1,0),0)</f>
        <v>20.079999999999998</v>
      </c>
      <c r="AA11" s="1035">
        <f>VLOOKUP($D$3&amp;"_"&amp;AA$3,データシート1!$A:$BT,MATCH($R$2&amp;"_"&amp;$C11,データシート1!$A$1:$BT$1,0),0)</f>
        <v>19.305</v>
      </c>
      <c r="AB11" s="1036">
        <f>VLOOKUP($D$3&amp;"_"&amp;AB$3,データシート1!$A:$BT,MATCH($R$2&amp;"_"&amp;$C11,データシート1!$A$1:$BT$1,0),0)</f>
        <v>13.433</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3</v>
      </c>
      <c r="H26" s="829">
        <f>VLOOKUP($D$3&amp;"_"&amp;H$3,データシート2!$A:$SI,MATCH($G$2&amp;"_"&amp;$B26,データシート2!$A$1:$SI$1,0),0)</f>
        <v>4</v>
      </c>
      <c r="I26" s="829">
        <f>VLOOKUP($D$3&amp;"_"&amp;I$3,データシート2!$A:$SI,MATCH($G$2&amp;"_"&amp;$B26,データシート2!$A$1:$SI$1,0),0)</f>
        <v>4</v>
      </c>
      <c r="J26" s="829">
        <f>VLOOKUP($D$3&amp;"_"&amp;J$3,データシート2!$A:$SI,MATCH($G$2&amp;"_"&amp;$B26,データシート2!$A$1:$SI$1,0),0)</f>
        <v>4</v>
      </c>
      <c r="K26" s="830">
        <f>VLOOKUP($D$3&amp;"_"&amp;K$3,データシート2!$A:$SI,MATCH($G$2&amp;"_"&amp;$B26,データシート2!$A$1:$SI$1,0),0)</f>
        <v>4</v>
      </c>
      <c r="L26" s="830">
        <f>VLOOKUP($D$3&amp;"_"&amp;L$3,データシート2!$A:$SI,MATCH($G$2&amp;"_"&amp;$B26,データシート2!$A$1:$SI$1,0),0)</f>
        <v>4</v>
      </c>
      <c r="M26" s="830">
        <f>VLOOKUP($D$3&amp;"_"&amp;M$3,データシート2!$A:$SI,MATCH($G$2&amp;"_"&amp;$B26,データシート2!$A$1:$SI$1,0),0)</f>
        <v>3</v>
      </c>
      <c r="N26" s="830">
        <f>VLOOKUP($D$3&amp;"_"&amp;N$3,データシート2!$A:$SI,MATCH($G$2&amp;"_"&amp;$B26,データシート2!$A$1:$SI$1,0),0)</f>
        <v>4</v>
      </c>
      <c r="O26" s="830">
        <f>VLOOKUP($D$3&amp;"_"&amp;O$3,データシート2!$A:$SI,MATCH($G$2&amp;"_"&amp;$B26,データシート2!$A$1:$SI$1,0),0)</f>
        <v>4</v>
      </c>
      <c r="P26" s="830">
        <f>VLOOKUP($D$3&amp;"_"&amp;P$3,データシート2!$A:$SI,MATCH($G$2&amp;"_"&amp;$B26,データシート2!$A$1:$SI$1,0),0)</f>
        <v>4</v>
      </c>
      <c r="Q26" s="831">
        <f>VLOOKUP($D$3&amp;"_"&amp;Q$3,データシート2!$A:$SI,MATCH($G$2&amp;"_"&amp;$B26,データシート2!$A$1:$SI$1,0),0)</f>
        <v>4</v>
      </c>
      <c r="R26" s="1043">
        <f>VLOOKUP($D$3&amp;"_"&amp;R$3,データシート2!$A:$SI,MATCH($R$2&amp;"_"&amp;$B26,データシート2!$A$1:$SI$1,0),0)</f>
        <v>14.555</v>
      </c>
      <c r="S26" s="1044">
        <f>VLOOKUP($D$3&amp;"_"&amp;S$3,データシート2!$A:$SI,MATCH($R$2&amp;"_"&amp;$B26,データシート2!$A$1:$SI$1,0),0)</f>
        <v>16.164999999999999</v>
      </c>
      <c r="T26" s="1044">
        <f>VLOOKUP($D$3&amp;"_"&amp;T$3,データシート2!$A:$SI,MATCH($R$2&amp;"_"&amp;$B26,データシート2!$A$1:$SI$1,0),0)</f>
        <v>20.55</v>
      </c>
      <c r="U26" s="1044">
        <f>VLOOKUP($D$3&amp;"_"&amp;U$3,データシート2!$A:$SI,MATCH($R$2&amp;"_"&amp;$B26,データシート2!$A$1:$SI$1,0),0)</f>
        <v>23.747</v>
      </c>
      <c r="V26" s="1044">
        <f>VLOOKUP($D$3&amp;"_"&amp;V$3,データシート2!$A:$SI,MATCH($R$2&amp;"_"&amp;$B26,データシート2!$A$1:$SI$1,0),0)</f>
        <v>23.975999999999999</v>
      </c>
      <c r="W26" s="1044">
        <f>VLOOKUP($D$3&amp;"_"&amp;W$3,データシート2!$A:$SI,MATCH($R$2&amp;"_"&amp;$B26,データシート2!$A$1:$SI$1,0),0)</f>
        <v>26.827999999999999</v>
      </c>
      <c r="X26" s="1044">
        <f>VLOOKUP($D$3&amp;"_"&amp;X$3,データシート2!$A:$SI,MATCH($R$2&amp;"_"&amp;$B26,データシート2!$A$1:$SI$1,0),0)</f>
        <v>21.876000000000001</v>
      </c>
      <c r="Y26" s="1044">
        <f>VLOOKUP($D$3&amp;"_"&amp;Y$3,データシート2!$A:$SI,MATCH($R$2&amp;"_"&amp;$B26,データシート2!$A$1:$SI$1,0),0)</f>
        <v>23.766999999999999</v>
      </c>
      <c r="Z26" s="1044">
        <f>VLOOKUP($D$3&amp;"_"&amp;Z$3,データシート2!$A:$SI,MATCH($R$2&amp;"_"&amp;$B26,データシート2!$A$1:$SI$1,0),0)</f>
        <v>22.408000000000001</v>
      </c>
      <c r="AA26" s="1044">
        <f>VLOOKUP($D$3&amp;"_"&amp;AA$3,データシート2!$A:$SI,MATCH($R$2&amp;"_"&amp;$B26,データシート2!$A$1:$SI$1,0),0)</f>
        <v>14.856999999999999</v>
      </c>
      <c r="AB26" s="1045">
        <f>VLOOKUP($D$3&amp;"_"&amp;AB$3,データシート2!$A:$SI,MATCH($R$2&amp;"_"&amp;$B26,データシート2!$A$1:$SI$1,0),0)</f>
        <v>24.776</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0</v>
      </c>
      <c r="H27" s="838">
        <f>VLOOKUP($D$3&amp;"_"&amp;H$3,データシート2!$A:$SI,MATCH($G$2&amp;"_"&amp;$C27,データシート2!$A$1:$SI$1,0),0)</f>
        <v>0</v>
      </c>
      <c r="I27" s="838">
        <f>VLOOKUP($D$3&amp;"_"&amp;I$3,データシート2!$A:$SI,MATCH($G$2&amp;"_"&amp;$C27,データシート2!$A$1:$SI$1,0),0)</f>
        <v>0</v>
      </c>
      <c r="J27" s="838">
        <f>VLOOKUP($D$3&amp;"_"&amp;J$3,データシート2!$A:$SI,MATCH($G$2&amp;"_"&amp;$C27,データシート2!$A$1:$SI$1,0),0)</f>
        <v>0</v>
      </c>
      <c r="K27" s="839">
        <f>VLOOKUP($D$3&amp;"_"&amp;K$3,データシート2!$A:$SI,MATCH($G$2&amp;"_"&amp;$C27,データシート2!$A$1:$SI$1,0),0)</f>
        <v>0</v>
      </c>
      <c r="L27" s="839">
        <f>VLOOKUP($D$3&amp;"_"&amp;L$3,データシート2!$A:$SI,MATCH($G$2&amp;"_"&amp;$C27,データシート2!$A$1:$SI$1,0),0)</f>
        <v>0</v>
      </c>
      <c r="M27" s="839">
        <f>VLOOKUP($D$3&amp;"_"&amp;M$3,データシート2!$A:$SI,MATCH($G$2&amp;"_"&amp;$C27,データシート2!$A$1:$SI$1,0),0)</f>
        <v>0</v>
      </c>
      <c r="N27" s="839">
        <f>VLOOKUP($D$3&amp;"_"&amp;N$3,データシート2!$A:$SI,MATCH($G$2&amp;"_"&amp;$C27,データシート2!$A$1:$SI$1,0),0)</f>
        <v>0</v>
      </c>
      <c r="O27" s="839">
        <f>VLOOKUP($D$3&amp;"_"&amp;O$3,データシート2!$A:$SI,MATCH($G$2&amp;"_"&amp;$C27,データシート2!$A$1:$SI$1,0),0)</f>
        <v>0</v>
      </c>
      <c r="P27" s="839">
        <f>VLOOKUP($D$3&amp;"_"&amp;P$3,データシート2!$A:$SI,MATCH($G$2&amp;"_"&amp;$C27,データシート2!$A$1:$SI$1,0),0)</f>
        <v>0</v>
      </c>
      <c r="Q27" s="840">
        <f>VLOOKUP($D$3&amp;"_"&amp;Q$3,データシート2!$A:$SI,MATCH($G$2&amp;"_"&amp;$C27,データシート2!$A$1:$SI$1,0),0)</f>
        <v>0</v>
      </c>
      <c r="R27" s="1052">
        <f>VLOOKUP($D$3&amp;"_"&amp;R$3,データシート2!$A:$SI,MATCH($R$2&amp;"_"&amp;$C27,データシート2!$A$1:$SI$1,0),0)</f>
        <v>0</v>
      </c>
      <c r="S27" s="1047">
        <f>VLOOKUP($D$3&amp;"_"&amp;S$3,データシート2!$A:$SI,MATCH($R$2&amp;"_"&amp;$C27,データシート2!$A$1:$SI$1,0),0)</f>
        <v>0</v>
      </c>
      <c r="T27" s="1047">
        <f>VLOOKUP($D$3&amp;"_"&amp;T$3,データシート2!$A:$SI,MATCH($R$2&amp;"_"&amp;$C27,データシート2!$A$1:$SI$1,0),0)</f>
        <v>0</v>
      </c>
      <c r="U27" s="1047">
        <f>VLOOKUP($D$3&amp;"_"&amp;U$3,データシート2!$A:$SI,MATCH($R$2&amp;"_"&amp;$C27,データシート2!$A$1:$SI$1,0),0)</f>
        <v>0</v>
      </c>
      <c r="V27" s="1047">
        <f>VLOOKUP($D$3&amp;"_"&amp;V$3,データシート2!$A:$SI,MATCH($R$2&amp;"_"&amp;$C27,データシート2!$A$1:$SI$1,0),0)</f>
        <v>0</v>
      </c>
      <c r="W27" s="1047">
        <f>VLOOKUP($D$3&amp;"_"&amp;W$3,データシート2!$A:$SI,MATCH($R$2&amp;"_"&amp;$C27,データシート2!$A$1:$SI$1,0),0)</f>
        <v>0</v>
      </c>
      <c r="X27" s="1047">
        <f>VLOOKUP($D$3&amp;"_"&amp;X$3,データシート2!$A:$SI,MATCH($R$2&amp;"_"&amp;$C27,データシート2!$A$1:$SI$1,0),0)</f>
        <v>0</v>
      </c>
      <c r="Y27" s="1047">
        <f>VLOOKUP($D$3&amp;"_"&amp;Y$3,データシート2!$A:$SI,MATCH($R$2&amp;"_"&amp;$C27,データシート2!$A$1:$SI$1,0),0)</f>
        <v>0</v>
      </c>
      <c r="Z27" s="1047">
        <f>VLOOKUP($D$3&amp;"_"&amp;Z$3,データシート2!$A:$SI,MATCH($R$2&amp;"_"&amp;$C27,データシート2!$A$1:$SI$1,0),0)</f>
        <v>0</v>
      </c>
      <c r="AA27" s="1047">
        <f>VLOOKUP($D$3&amp;"_"&amp;AA$3,データシート2!$A:$SI,MATCH($R$2&amp;"_"&amp;$C27,データシート2!$A$1:$SI$1,0),0)</f>
        <v>0</v>
      </c>
      <c r="AB27" s="1048">
        <f>VLOOKUP($D$3&amp;"_"&amp;AB$3,データシート2!$A:$SI,MATCH($R$2&amp;"_"&amp;$C27,データシート2!$A$1:$SI$1,0),0)</f>
        <v>0</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1</v>
      </c>
      <c r="I28" s="866">
        <f>VLOOKUP($D$3&amp;"_"&amp;I$3,データシート2!$A:$SI,MATCH($G$2&amp;"_"&amp;$C28,データシート2!$A$1:$SI$1,0),0)</f>
        <v>1</v>
      </c>
      <c r="J28" s="866">
        <f>VLOOKUP($D$3&amp;"_"&amp;J$3,データシート2!$A:$SI,MATCH($G$2&amp;"_"&amp;$C28,データシート2!$A$1:$SI$1,0),0)</f>
        <v>1</v>
      </c>
      <c r="K28" s="867">
        <f>VLOOKUP($D$3&amp;"_"&amp;K$3,データシート2!$A:$SI,MATCH($G$2&amp;"_"&amp;$C28,データシート2!$A$1:$SI$1,0),0)</f>
        <v>1</v>
      </c>
      <c r="L28" s="867">
        <f>VLOOKUP($D$3&amp;"_"&amp;L$3,データシート2!$A:$SI,MATCH($G$2&amp;"_"&amp;$C28,データシート2!$A$1:$SI$1,0),0)</f>
        <v>1</v>
      </c>
      <c r="M28" s="867">
        <f>VLOOKUP($D$3&amp;"_"&amp;M$3,データシート2!$A:$SI,MATCH($G$2&amp;"_"&amp;$C28,データシート2!$A$1:$SI$1,0),0)</f>
        <v>0</v>
      </c>
      <c r="N28" s="867">
        <f>VLOOKUP($D$3&amp;"_"&amp;N$3,データシート2!$A:$SI,MATCH($G$2&amp;"_"&amp;$C28,データシート2!$A$1:$SI$1,0),0)</f>
        <v>1</v>
      </c>
      <c r="O28" s="867">
        <f>VLOOKUP($D$3&amp;"_"&amp;O$3,データシート2!$A:$SI,MATCH($G$2&amp;"_"&amp;$C28,データシート2!$A$1:$SI$1,0),0)</f>
        <v>1</v>
      </c>
      <c r="P28" s="867">
        <f>VLOOKUP($D$3&amp;"_"&amp;P$3,データシート2!$A:$SI,MATCH($G$2&amp;"_"&amp;$C28,データシート2!$A$1:$SI$1,0),0)</f>
        <v>1</v>
      </c>
      <c r="Q28" s="868">
        <f>VLOOKUP($D$3&amp;"_"&amp;Q$3,データシート2!$A:$SI,MATCH($G$2&amp;"_"&amp;$C28,データシート2!$A$1:$SI$1,0),0)</f>
        <v>1</v>
      </c>
      <c r="R28" s="1056">
        <f>VLOOKUP($D$3&amp;"_"&amp;R$3,データシート2!$A:$SI,MATCH($R$2&amp;"_"&amp;$C28,データシート2!$A$1:$SI$1,0),0)</f>
        <v>0</v>
      </c>
      <c r="S28" s="1057">
        <f>VLOOKUP($D$3&amp;"_"&amp;S$3,データシート2!$A:$SI,MATCH($R$2&amp;"_"&amp;$C28,データシート2!$A$1:$SI$1,0),0)</f>
        <v>5.1420000000000003</v>
      </c>
      <c r="T28" s="1057">
        <f>VLOOKUP($D$3&amp;"_"&amp;T$3,データシート2!$A:$SI,MATCH($R$2&amp;"_"&amp;$C28,データシート2!$A$1:$SI$1,0),0)</f>
        <v>4.8710000000000004</v>
      </c>
      <c r="U28" s="1057">
        <f>VLOOKUP($D$3&amp;"_"&amp;U$3,データシート2!$A:$SI,MATCH($R$2&amp;"_"&amp;$C28,データシート2!$A$1:$SI$1,0),0)</f>
        <v>5.0090000000000003</v>
      </c>
      <c r="V28" s="1057">
        <f>VLOOKUP($D$3&amp;"_"&amp;V$3,データシート2!$A:$SI,MATCH($R$2&amp;"_"&amp;$C28,データシート2!$A$1:$SI$1,0),0)</f>
        <v>6.1980000000000004</v>
      </c>
      <c r="W28" s="1057">
        <f>VLOOKUP($D$3&amp;"_"&amp;W$3,データシート2!$A:$SI,MATCH($R$2&amp;"_"&amp;$C28,データシート2!$A$1:$SI$1,0),0)</f>
        <v>6.8570000000000002</v>
      </c>
      <c r="X28" s="1057">
        <f>VLOOKUP($D$3&amp;"_"&amp;X$3,データシート2!$A:$SI,MATCH($R$2&amp;"_"&amp;$C28,データシート2!$A$1:$SI$1,0),0)</f>
        <v>0</v>
      </c>
      <c r="Y28" s="1057">
        <f>VLOOKUP($D$3&amp;"_"&amp;Y$3,データシート2!$A:$SI,MATCH($R$2&amp;"_"&amp;$C28,データシート2!$A$1:$SI$1,0),0)</f>
        <v>5.048</v>
      </c>
      <c r="Z28" s="1057">
        <f>VLOOKUP($D$3&amp;"_"&amp;Z$3,データシート2!$A:$SI,MATCH($R$2&amp;"_"&amp;$C28,データシート2!$A$1:$SI$1,0),0)</f>
        <v>6.2309999999999999</v>
      </c>
      <c r="AA28" s="1057">
        <f>VLOOKUP($D$3&amp;"_"&amp;AA$3,データシート2!$A:$SI,MATCH($R$2&amp;"_"&amp;$C28,データシート2!$A$1:$SI$1,0),0)</f>
        <v>6.1619999999999999</v>
      </c>
      <c r="AB28" s="1058">
        <f>VLOOKUP($D$3&amp;"_"&amp;AB$3,データシート2!$A:$SI,MATCH($R$2&amp;"_"&amp;$C28,データシート2!$A$1:$SI$1,0),0)</f>
        <v>6.0860000000000003</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0</v>
      </c>
      <c r="H33" s="866">
        <f>VLOOKUP($D$3&amp;"_"&amp;H$3,データシート2!$A:$SI,MATCH($G$2&amp;"_"&amp;$C33,データシート2!$A$1:$SI$1,0),0)</f>
        <v>0</v>
      </c>
      <c r="I33" s="866">
        <f>VLOOKUP($D$3&amp;"_"&amp;I$3,データシート2!$A:$SI,MATCH($G$2&amp;"_"&amp;$C33,データシート2!$A$1:$SI$1,0),0)</f>
        <v>0</v>
      </c>
      <c r="J33" s="866">
        <f>VLOOKUP($D$3&amp;"_"&amp;J$3,データシート2!$A:$SI,MATCH($G$2&amp;"_"&amp;$C33,データシート2!$A$1:$SI$1,0),0)</f>
        <v>0</v>
      </c>
      <c r="K33" s="867">
        <f>VLOOKUP($D$3&amp;"_"&amp;K$3,データシート2!$A:$SI,MATCH($G$2&amp;"_"&amp;$C33,データシート2!$A$1:$SI$1,0),0)</f>
        <v>0</v>
      </c>
      <c r="L33" s="867">
        <f>VLOOKUP($D$3&amp;"_"&amp;L$3,データシート2!$A:$SI,MATCH($G$2&amp;"_"&amp;$C33,データシート2!$A$1:$SI$1,0),0)</f>
        <v>0</v>
      </c>
      <c r="M33" s="867">
        <f>VLOOKUP($D$3&amp;"_"&amp;M$3,データシート2!$A:$SI,MATCH($G$2&amp;"_"&amp;$C33,データシート2!$A$1:$SI$1,0),0)</f>
        <v>0</v>
      </c>
      <c r="N33" s="867">
        <f>VLOOKUP($D$3&amp;"_"&amp;N$3,データシート2!$A:$SI,MATCH($G$2&amp;"_"&amp;$C33,データシート2!$A$1:$SI$1,0),0)</f>
        <v>0</v>
      </c>
      <c r="O33" s="867">
        <f>VLOOKUP($D$3&amp;"_"&amp;O$3,データシート2!$A:$SI,MATCH($G$2&amp;"_"&amp;$C33,データシート2!$A$1:$SI$1,0),0)</f>
        <v>0</v>
      </c>
      <c r="P33" s="867">
        <f>VLOOKUP($D$3&amp;"_"&amp;P$3,データシート2!$A:$SI,MATCH($G$2&amp;"_"&amp;$C33,データシート2!$A$1:$SI$1,0),0)</f>
        <v>0</v>
      </c>
      <c r="Q33" s="868">
        <f>VLOOKUP($D$3&amp;"_"&amp;Q$3,データシート2!$A:$SI,MATCH($G$2&amp;"_"&amp;$C33,データシート2!$A$1:$SI$1,0),0)</f>
        <v>0</v>
      </c>
      <c r="R33" s="1056">
        <f>VLOOKUP($D$3&amp;"_"&amp;R$3,データシート2!$A:$SI,MATCH($R$2&amp;"_"&amp;$C33,データシート2!$A$1:$SI$1,0),0)</f>
        <v>0</v>
      </c>
      <c r="S33" s="1057">
        <f>VLOOKUP($D$3&amp;"_"&amp;S$3,データシート2!$A:$SI,MATCH($R$2&amp;"_"&amp;$C33,データシート2!$A$1:$SI$1,0),0)</f>
        <v>0</v>
      </c>
      <c r="T33" s="1057">
        <f>VLOOKUP($D$3&amp;"_"&amp;T$3,データシート2!$A:$SI,MATCH($R$2&amp;"_"&amp;$C33,データシート2!$A$1:$SI$1,0),0)</f>
        <v>0</v>
      </c>
      <c r="U33" s="1057">
        <f>VLOOKUP($D$3&amp;"_"&amp;U$3,データシート2!$A:$SI,MATCH($R$2&amp;"_"&amp;$C33,データシート2!$A$1:$SI$1,0),0)</f>
        <v>0</v>
      </c>
      <c r="V33" s="1057">
        <f>VLOOKUP($D$3&amp;"_"&amp;V$3,データシート2!$A:$SI,MATCH($R$2&amp;"_"&amp;$C33,データシート2!$A$1:$SI$1,0),0)</f>
        <v>0</v>
      </c>
      <c r="W33" s="1057">
        <f>VLOOKUP($D$3&amp;"_"&amp;W$3,データシート2!$A:$SI,MATCH($R$2&amp;"_"&amp;$C33,データシート2!$A$1:$SI$1,0),0)</f>
        <v>0</v>
      </c>
      <c r="X33" s="1057">
        <f>VLOOKUP($D$3&amp;"_"&amp;X$3,データシート2!$A:$SI,MATCH($R$2&amp;"_"&amp;$C33,データシート2!$A$1:$SI$1,0),0)</f>
        <v>0</v>
      </c>
      <c r="Y33" s="1057">
        <f>VLOOKUP($D$3&amp;"_"&amp;Y$3,データシート2!$A:$SI,MATCH($R$2&amp;"_"&amp;$C33,データシート2!$A$1:$SI$1,0),0)</f>
        <v>0</v>
      </c>
      <c r="Z33" s="1057">
        <f>VLOOKUP($D$3&amp;"_"&amp;Z$3,データシート2!$A:$SI,MATCH($R$2&amp;"_"&amp;$C33,データシート2!$A$1:$SI$1,0),0)</f>
        <v>0</v>
      </c>
      <c r="AA33" s="1057">
        <f>VLOOKUP($D$3&amp;"_"&amp;AA$3,データシート2!$A:$SI,MATCH($R$2&amp;"_"&amp;$C33,データシート2!$A$1:$SI$1,0),0)</f>
        <v>0</v>
      </c>
      <c r="AB33" s="1058">
        <f>VLOOKUP($D$3&amp;"_"&amp;AB$3,データシート2!$A:$SI,MATCH($R$2&amp;"_"&amp;$C33,データシート2!$A$1:$SI$1,0),0)</f>
        <v>0</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0</v>
      </c>
      <c r="I43" s="866">
        <f>VLOOKUP($D$3&amp;"_"&amp;I$3,データシート2!$A:$SI,MATCH($G$2&amp;"_"&amp;$C43,データシート2!$A$1:$SI$1,0),0)</f>
        <v>0</v>
      </c>
      <c r="J43" s="866">
        <f>VLOOKUP($D$3&amp;"_"&amp;J$3,データシート2!$A:$SI,MATCH($G$2&amp;"_"&amp;$C43,データシート2!$A$1:$SI$1,0),0)</f>
        <v>0</v>
      </c>
      <c r="K43" s="867">
        <f>VLOOKUP($D$3&amp;"_"&amp;K$3,データシート2!$A:$SI,MATCH($G$2&amp;"_"&amp;$C43,データシート2!$A$1:$SI$1,0),0)</f>
        <v>0</v>
      </c>
      <c r="L43" s="867">
        <f>VLOOKUP($D$3&amp;"_"&amp;L$3,データシート2!$A:$SI,MATCH($G$2&amp;"_"&amp;$C43,データシート2!$A$1:$SI$1,0),0)</f>
        <v>0</v>
      </c>
      <c r="M43" s="867">
        <f>VLOOKUP($D$3&amp;"_"&amp;M$3,データシート2!$A:$SI,MATCH($G$2&amp;"_"&amp;$C43,データシート2!$A$1:$SI$1,0),0)</f>
        <v>0</v>
      </c>
      <c r="N43" s="867">
        <f>VLOOKUP($D$3&amp;"_"&amp;N$3,データシート2!$A:$SI,MATCH($G$2&amp;"_"&amp;$C43,データシート2!$A$1:$SI$1,0),0)</f>
        <v>0</v>
      </c>
      <c r="O43" s="867">
        <f>VLOOKUP($D$3&amp;"_"&amp;O$3,データシート2!$A:$SI,MATCH($G$2&amp;"_"&amp;$C43,データシート2!$A$1:$SI$1,0),0)</f>
        <v>0</v>
      </c>
      <c r="P43" s="867">
        <f>VLOOKUP($D$3&amp;"_"&amp;P$3,データシート2!$A:$SI,MATCH($G$2&amp;"_"&amp;$C43,データシート2!$A$1:$SI$1,0),0)</f>
        <v>0</v>
      </c>
      <c r="Q43" s="868">
        <f>VLOOKUP($D$3&amp;"_"&amp;Q$3,データシート2!$A:$SI,MATCH($G$2&amp;"_"&amp;$C43,データシート2!$A$1:$SI$1,0),0)</f>
        <v>0</v>
      </c>
      <c r="R43" s="1056">
        <f>VLOOKUP($D$3&amp;"_"&amp;R$3,データシート2!$A:$SI,MATCH($R$2&amp;"_"&amp;$C43,データシート2!$A$1:$SI$1,0),0)</f>
        <v>0</v>
      </c>
      <c r="S43" s="1057">
        <f>VLOOKUP($D$3&amp;"_"&amp;S$3,データシート2!$A:$SI,MATCH($R$2&amp;"_"&amp;$C43,データシート2!$A$1:$SI$1,0),0)</f>
        <v>0</v>
      </c>
      <c r="T43" s="1057">
        <f>VLOOKUP($D$3&amp;"_"&amp;T$3,データシート2!$A:$SI,MATCH($R$2&amp;"_"&amp;$C43,データシート2!$A$1:$SI$1,0),0)</f>
        <v>0</v>
      </c>
      <c r="U43" s="1057">
        <f>VLOOKUP($D$3&amp;"_"&amp;U$3,データシート2!$A:$SI,MATCH($R$2&amp;"_"&amp;$C43,データシート2!$A$1:$SI$1,0),0)</f>
        <v>0</v>
      </c>
      <c r="V43" s="1057">
        <f>VLOOKUP($D$3&amp;"_"&amp;V$3,データシート2!$A:$SI,MATCH($R$2&amp;"_"&amp;$C43,データシート2!$A$1:$SI$1,0),0)</f>
        <v>0</v>
      </c>
      <c r="W43" s="1057">
        <f>VLOOKUP($D$3&amp;"_"&amp;W$3,データシート2!$A:$SI,MATCH($R$2&amp;"_"&amp;$C43,データシート2!$A$1:$SI$1,0),0)</f>
        <v>0</v>
      </c>
      <c r="X43" s="1057">
        <f>VLOOKUP($D$3&amp;"_"&amp;X$3,データシート2!$A:$SI,MATCH($R$2&amp;"_"&amp;$C43,データシート2!$A$1:$SI$1,0),0)</f>
        <v>0</v>
      </c>
      <c r="Y43" s="1057">
        <f>VLOOKUP($D$3&amp;"_"&amp;Y$3,データシート2!$A:$SI,MATCH($R$2&amp;"_"&amp;$C43,データシート2!$A$1:$SI$1,0),0)</f>
        <v>0</v>
      </c>
      <c r="Z43" s="1057">
        <f>VLOOKUP($D$3&amp;"_"&amp;Z$3,データシート2!$A:$SI,MATCH($R$2&amp;"_"&amp;$C43,データシート2!$A$1:$SI$1,0),0)</f>
        <v>0</v>
      </c>
      <c r="AA43" s="1057">
        <f>VLOOKUP($D$3&amp;"_"&amp;AA$3,データシート2!$A:$SI,MATCH($R$2&amp;"_"&amp;$C43,データシート2!$A$1:$SI$1,0),0)</f>
        <v>0</v>
      </c>
      <c r="AB43" s="1058">
        <f>VLOOKUP($D$3&amp;"_"&amp;AB$3,データシート2!$A:$SI,MATCH($R$2&amp;"_"&amp;$C43,データシート2!$A$1:$SI$1,0),0)</f>
        <v>0</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0</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0</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3</v>
      </c>
      <c r="H48" s="866">
        <f>VLOOKUP($D$3&amp;"_"&amp;H$3,データシート2!$A:$SI,MATCH($G$2&amp;"_"&amp;$C48,データシート2!$A$1:$SI$1,0),0)</f>
        <v>3</v>
      </c>
      <c r="I48" s="866">
        <f>VLOOKUP($D$3&amp;"_"&amp;I$3,データシート2!$A:$SI,MATCH($G$2&amp;"_"&amp;$C48,データシート2!$A$1:$SI$1,0),0)</f>
        <v>3</v>
      </c>
      <c r="J48" s="866">
        <f>VLOOKUP($D$3&amp;"_"&amp;J$3,データシート2!$A:$SI,MATCH($G$2&amp;"_"&amp;$C48,データシート2!$A$1:$SI$1,0),0)</f>
        <v>3</v>
      </c>
      <c r="K48" s="867">
        <f>VLOOKUP($D$3&amp;"_"&amp;K$3,データシート2!$A:$SI,MATCH($G$2&amp;"_"&amp;$C48,データシート2!$A$1:$SI$1,0),0)</f>
        <v>3</v>
      </c>
      <c r="L48" s="867">
        <f>VLOOKUP($D$3&amp;"_"&amp;L$3,データシート2!$A:$SI,MATCH($G$2&amp;"_"&amp;$C48,データシート2!$A$1:$SI$1,0),0)</f>
        <v>3</v>
      </c>
      <c r="M48" s="867">
        <f>VLOOKUP($D$3&amp;"_"&amp;M$3,データシート2!$A:$SI,MATCH($G$2&amp;"_"&amp;$C48,データシート2!$A$1:$SI$1,0),0)</f>
        <v>3</v>
      </c>
      <c r="N48" s="867">
        <f>VLOOKUP($D$3&amp;"_"&amp;N$3,データシート2!$A:$SI,MATCH($G$2&amp;"_"&amp;$C48,データシート2!$A$1:$SI$1,0),0)</f>
        <v>3</v>
      </c>
      <c r="O48" s="867">
        <f>VLOOKUP($D$3&amp;"_"&amp;O$3,データシート2!$A:$SI,MATCH($G$2&amp;"_"&amp;$C48,データシート2!$A$1:$SI$1,0),0)</f>
        <v>3</v>
      </c>
      <c r="P48" s="867">
        <f>VLOOKUP($D$3&amp;"_"&amp;P$3,データシート2!$A:$SI,MATCH($G$2&amp;"_"&amp;$C48,データシート2!$A$1:$SI$1,0),0)</f>
        <v>3</v>
      </c>
      <c r="Q48" s="868">
        <f>VLOOKUP($D$3&amp;"_"&amp;Q$3,データシート2!$A:$SI,MATCH($G$2&amp;"_"&amp;$C48,データシート2!$A$1:$SI$1,0),0)</f>
        <v>3</v>
      </c>
      <c r="R48" s="1056">
        <f>VLOOKUP($D$3&amp;"_"&amp;R$3,データシート2!$A:$SI,MATCH($R$2&amp;"_"&amp;$C48,データシート2!$A$1:$SI$1,0),0)</f>
        <v>14.555</v>
      </c>
      <c r="S48" s="1057">
        <f>VLOOKUP($D$3&amp;"_"&amp;S$3,データシート2!$A:$SI,MATCH($R$2&amp;"_"&amp;$C48,データシート2!$A$1:$SI$1,0),0)</f>
        <v>11.023</v>
      </c>
      <c r="T48" s="1057">
        <f>VLOOKUP($D$3&amp;"_"&amp;T$3,データシート2!$A:$SI,MATCH($R$2&amp;"_"&amp;$C48,データシート2!$A$1:$SI$1,0),0)</f>
        <v>15.679</v>
      </c>
      <c r="U48" s="1057">
        <f>VLOOKUP($D$3&amp;"_"&amp;U$3,データシート2!$A:$SI,MATCH($R$2&amp;"_"&amp;$C48,データシート2!$A$1:$SI$1,0),0)</f>
        <v>18.738</v>
      </c>
      <c r="V48" s="1057">
        <f>VLOOKUP($D$3&amp;"_"&amp;V$3,データシート2!$A:$SI,MATCH($R$2&amp;"_"&amp;$C48,データシート2!$A$1:$SI$1,0),0)</f>
        <v>17.777999999999999</v>
      </c>
      <c r="W48" s="1057">
        <f>VLOOKUP($D$3&amp;"_"&amp;W$3,データシート2!$A:$SI,MATCH($R$2&amp;"_"&amp;$C48,データシート2!$A$1:$SI$1,0),0)</f>
        <v>19.971</v>
      </c>
      <c r="X48" s="1057">
        <f>VLOOKUP($D$3&amp;"_"&amp;X$3,データシート2!$A:$SI,MATCH($R$2&amp;"_"&amp;$C48,データシート2!$A$1:$SI$1,0),0)</f>
        <v>21.876000000000001</v>
      </c>
      <c r="Y48" s="1057">
        <f>VLOOKUP($D$3&amp;"_"&amp;Y$3,データシート2!$A:$SI,MATCH($R$2&amp;"_"&amp;$C48,データシート2!$A$1:$SI$1,0),0)</f>
        <v>18.719000000000001</v>
      </c>
      <c r="Z48" s="1057">
        <f>VLOOKUP($D$3&amp;"_"&amp;Z$3,データシート2!$A:$SI,MATCH($R$2&amp;"_"&amp;$C48,データシート2!$A$1:$SI$1,0),0)</f>
        <v>16.177</v>
      </c>
      <c r="AA48" s="1057">
        <f>VLOOKUP($D$3&amp;"_"&amp;AA$3,データシート2!$A:$SI,MATCH($R$2&amp;"_"&amp;$C48,データシート2!$A$1:$SI$1,0),0)</f>
        <v>8.6950000000000003</v>
      </c>
      <c r="AB48" s="1058">
        <f>VLOOKUP($D$3&amp;"_"&amp;AB$3,データシート2!$A:$SI,MATCH($R$2&amp;"_"&amp;$C48,データシート2!$A$1:$SI$1,0),0)</f>
        <v>18.690000000000001</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2</v>
      </c>
      <c r="H106" s="829">
        <f>VLOOKUP($D$3&amp;"_"&amp;H$3,データシート2!$A:$SI,MATCH($G$2&amp;"_"&amp;$B106,データシート2!$A$1:$SI$1,0),0)</f>
        <v>1</v>
      </c>
      <c r="I106" s="829">
        <f>VLOOKUP($D$3&amp;"_"&amp;I$3,データシート2!$A:$SI,MATCH($G$2&amp;"_"&amp;$B106,データシート2!$A$1:$SI$1,0),0)</f>
        <v>2</v>
      </c>
      <c r="J106" s="829">
        <f>VLOOKUP($D$3&amp;"_"&amp;J$3,データシート2!$A:$SI,MATCH($G$2&amp;"_"&amp;$B106,データシート2!$A$1:$SI$1,0),0)</f>
        <v>2</v>
      </c>
      <c r="K106" s="830">
        <f>VLOOKUP($D$3&amp;"_"&amp;K$3,データシート2!$A:$SI,MATCH($G$2&amp;"_"&amp;$B106,データシート2!$A$1:$SI$1,0),0)</f>
        <v>2</v>
      </c>
      <c r="L106" s="830">
        <f>VLOOKUP($D$3&amp;"_"&amp;L$3,データシート2!$A:$SI,MATCH($G$2&amp;"_"&amp;$B106,データシート2!$A$1:$SI$1,0),0)</f>
        <v>2</v>
      </c>
      <c r="M106" s="830">
        <f>VLOOKUP($D$3&amp;"_"&amp;M$3,データシート2!$A:$SI,MATCH($G$2&amp;"_"&amp;$B106,データシート2!$A$1:$SI$1,0),0)</f>
        <v>2</v>
      </c>
      <c r="N106" s="830">
        <f>VLOOKUP($D$3&amp;"_"&amp;N$3,データシート2!$A:$SI,MATCH($G$2&amp;"_"&amp;$B106,データシート2!$A$1:$SI$1,0),0)</f>
        <v>2</v>
      </c>
      <c r="O106" s="830">
        <f>VLOOKUP($D$3&amp;"_"&amp;O$3,データシート2!$A:$SI,MATCH($G$2&amp;"_"&amp;$B106,データシート2!$A$1:$SI$1,0),0)</f>
        <v>2</v>
      </c>
      <c r="P106" s="830">
        <f>VLOOKUP($D$3&amp;"_"&amp;P$3,データシート2!$A:$SI,MATCH($G$2&amp;"_"&amp;$B106,データシート2!$A$1:$SI$1,0),0)</f>
        <v>2</v>
      </c>
      <c r="Q106" s="831">
        <f>VLOOKUP($D$3&amp;"_"&amp;Q$3,データシート2!$A:$SI,MATCH($G$2&amp;"_"&amp;$B106,データシート2!$A$1:$SI$1,0),0)</f>
        <v>2</v>
      </c>
      <c r="R106" s="1043">
        <f>VLOOKUP($D$3&amp;"_"&amp;R$3,データシート2!$A:$SI,MATCH($R$2&amp;"_"&amp;$B106,データシート2!$A$1:$SI$1,0),0)</f>
        <v>8.5660000000000007</v>
      </c>
      <c r="S106" s="1044">
        <f>VLOOKUP($D$3&amp;"_"&amp;S$3,データシート2!$A:$SI,MATCH($R$2&amp;"_"&amp;$B106,データシート2!$A$1:$SI$1,0),0)</f>
        <v>4.8540000000000001</v>
      </c>
      <c r="T106" s="1044">
        <f>VLOOKUP($D$3&amp;"_"&amp;T$3,データシート2!$A:$SI,MATCH($R$2&amp;"_"&amp;$B106,データシート2!$A$1:$SI$1,0),0)</f>
        <v>9.02</v>
      </c>
      <c r="U106" s="1044">
        <f>VLOOKUP($D$3&amp;"_"&amp;U$3,データシート2!$A:$SI,MATCH($R$2&amp;"_"&amp;$B106,データシート2!$A$1:$SI$1,0),0)</f>
        <v>9.7219999999999995</v>
      </c>
      <c r="V106" s="1044">
        <f>VLOOKUP($D$3&amp;"_"&amp;V$3,データシート2!$A:$SI,MATCH($R$2&amp;"_"&amp;$B106,データシート2!$A$1:$SI$1,0),0)</f>
        <v>9.1479999999999997</v>
      </c>
      <c r="W106" s="1044">
        <f>VLOOKUP($D$3&amp;"_"&amp;W$3,データシート2!$A:$SI,MATCH($R$2&amp;"_"&amp;$B106,データシート2!$A$1:$SI$1,0),0)</f>
        <v>8.98</v>
      </c>
      <c r="X106" s="1044">
        <f>VLOOKUP($D$3&amp;"_"&amp;X$3,データシート2!$A:$SI,MATCH($R$2&amp;"_"&amp;$B106,データシート2!$A$1:$SI$1,0),0)</f>
        <v>9.2829999999999995</v>
      </c>
      <c r="Y106" s="1044">
        <f>VLOOKUP($D$3&amp;"_"&amp;Y$3,データシート2!$A:$SI,MATCH($R$2&amp;"_"&amp;$B106,データシート2!$A$1:$SI$1,0),0)</f>
        <v>9.1630000000000003</v>
      </c>
      <c r="Z106" s="1044">
        <f>VLOOKUP($D$3&amp;"_"&amp;Z$3,データシート2!$A:$SI,MATCH($R$2&amp;"_"&amp;$B106,データシート2!$A$1:$SI$1,0),0)</f>
        <v>8.8109999999999999</v>
      </c>
      <c r="AA106" s="1044">
        <f>VLOOKUP($D$3&amp;"_"&amp;AA$3,データシート2!$A:$SI,MATCH($R$2&amp;"_"&amp;$B106,データシート2!$A$1:$SI$1,0),0)</f>
        <v>8.9179999999999993</v>
      </c>
      <c r="AB106" s="1045">
        <f>VLOOKUP($D$3&amp;"_"&amp;AB$3,データシート2!$A:$SI,MATCH($R$2&amp;"_"&amp;$B106,データシート2!$A$1:$SI$1,0),0)</f>
        <v>5.157</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2</v>
      </c>
      <c r="H107" s="866">
        <f>VLOOKUP($D$3&amp;"_"&amp;H$3,データシート2!$A:$SI,MATCH($G$2&amp;"_"&amp;$C107,データシート2!$A$1:$SI$1,0),0)</f>
        <v>1</v>
      </c>
      <c r="I107" s="866">
        <f>VLOOKUP($D$3&amp;"_"&amp;I$3,データシート2!$A:$SI,MATCH($G$2&amp;"_"&amp;$C107,データシート2!$A$1:$SI$1,0),0)</f>
        <v>2</v>
      </c>
      <c r="J107" s="866">
        <f>VLOOKUP($D$3&amp;"_"&amp;J$3,データシート2!$A:$SI,MATCH($G$2&amp;"_"&amp;$C107,データシート2!$A$1:$SI$1,0),0)</f>
        <v>2</v>
      </c>
      <c r="K107" s="867">
        <f>VLOOKUP($D$3&amp;"_"&amp;K$3,データシート2!$A:$SI,MATCH($G$2&amp;"_"&amp;$C107,データシート2!$A$1:$SI$1,0),0)</f>
        <v>2</v>
      </c>
      <c r="L107" s="867">
        <f>VLOOKUP($D$3&amp;"_"&amp;L$3,データシート2!$A:$SI,MATCH($G$2&amp;"_"&amp;$C107,データシート2!$A$1:$SI$1,0),0)</f>
        <v>2</v>
      </c>
      <c r="M107" s="867">
        <f>VLOOKUP($D$3&amp;"_"&amp;M$3,データシート2!$A:$SI,MATCH($G$2&amp;"_"&amp;$C107,データシート2!$A$1:$SI$1,0),0)</f>
        <v>2</v>
      </c>
      <c r="N107" s="867">
        <f>VLOOKUP($D$3&amp;"_"&amp;N$3,データシート2!$A:$SI,MATCH($G$2&amp;"_"&amp;$C107,データシート2!$A$1:$SI$1,0),0)</f>
        <v>2</v>
      </c>
      <c r="O107" s="867">
        <f>VLOOKUP($D$3&amp;"_"&amp;O$3,データシート2!$A:$SI,MATCH($G$2&amp;"_"&amp;$C107,データシート2!$A$1:$SI$1,0),0)</f>
        <v>2</v>
      </c>
      <c r="P107" s="867">
        <f>VLOOKUP($D$3&amp;"_"&amp;P$3,データシート2!$A:$SI,MATCH($G$2&amp;"_"&amp;$C107,データシート2!$A$1:$SI$1,0),0)</f>
        <v>2</v>
      </c>
      <c r="Q107" s="868">
        <f>VLOOKUP($D$3&amp;"_"&amp;Q$3,データシート2!$A:$SI,MATCH($G$2&amp;"_"&amp;$C107,データシート2!$A$1:$SI$1,0),0)</f>
        <v>2</v>
      </c>
      <c r="R107" s="1056">
        <f>VLOOKUP($D$3&amp;"_"&amp;R$3,データシート2!$A:$SI,MATCH($R$2&amp;"_"&amp;$C107,データシート2!$A$1:$SI$1,0),0)</f>
        <v>8.5660000000000007</v>
      </c>
      <c r="S107" s="1057">
        <f>VLOOKUP($D$3&amp;"_"&amp;S$3,データシート2!$A:$SI,MATCH($R$2&amp;"_"&amp;$C107,データシート2!$A$1:$SI$1,0),0)</f>
        <v>4.8540000000000001</v>
      </c>
      <c r="T107" s="1057">
        <f>VLOOKUP($D$3&amp;"_"&amp;T$3,データシート2!$A:$SI,MATCH($R$2&amp;"_"&amp;$C107,データシート2!$A$1:$SI$1,0),0)</f>
        <v>9.02</v>
      </c>
      <c r="U107" s="1057">
        <f>VLOOKUP($D$3&amp;"_"&amp;U$3,データシート2!$A:$SI,MATCH($R$2&amp;"_"&amp;$C107,データシート2!$A$1:$SI$1,0),0)</f>
        <v>9.7219999999999995</v>
      </c>
      <c r="V107" s="1057">
        <f>VLOOKUP($D$3&amp;"_"&amp;V$3,データシート2!$A:$SI,MATCH($R$2&amp;"_"&amp;$C107,データシート2!$A$1:$SI$1,0),0)</f>
        <v>9.1479999999999997</v>
      </c>
      <c r="W107" s="1057">
        <f>VLOOKUP($D$3&amp;"_"&amp;W$3,データシート2!$A:$SI,MATCH($R$2&amp;"_"&amp;$C107,データシート2!$A$1:$SI$1,0),0)</f>
        <v>8.98</v>
      </c>
      <c r="X107" s="1057">
        <f>VLOOKUP($D$3&amp;"_"&amp;X$3,データシート2!$A:$SI,MATCH($R$2&amp;"_"&amp;$C107,データシート2!$A$1:$SI$1,0),0)</f>
        <v>9.2829999999999995</v>
      </c>
      <c r="Y107" s="1057">
        <f>VLOOKUP($D$3&amp;"_"&amp;Y$3,データシート2!$A:$SI,MATCH($R$2&amp;"_"&amp;$C107,データシート2!$A$1:$SI$1,0),0)</f>
        <v>9.1630000000000003</v>
      </c>
      <c r="Z107" s="1057">
        <f>VLOOKUP($D$3&amp;"_"&amp;Z$3,データシート2!$A:$SI,MATCH($R$2&amp;"_"&amp;$C107,データシート2!$A$1:$SI$1,0),0)</f>
        <v>8.8109999999999999</v>
      </c>
      <c r="AA107" s="1057">
        <f>VLOOKUP($D$3&amp;"_"&amp;AA$3,データシート2!$A:$SI,MATCH($R$2&amp;"_"&amp;$C107,データシート2!$A$1:$SI$1,0),0)</f>
        <v>8.9179999999999993</v>
      </c>
      <c r="AB107" s="1058">
        <f>VLOOKUP($D$3&amp;"_"&amp;AB$3,データシート2!$A:$SI,MATCH($R$2&amp;"_"&amp;$C107,データシート2!$A$1:$SI$1,0),0)</f>
        <v>5.157</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1</v>
      </c>
      <c r="H110" s="829">
        <f>VLOOKUP($D$3&amp;"_"&amp;H$3,データシート2!$A:$SI,MATCH($G$2&amp;"_"&amp;$B110,データシート2!$A$1:$SI$1,0),0)</f>
        <v>1</v>
      </c>
      <c r="I110" s="829">
        <f>VLOOKUP($D$3&amp;"_"&amp;I$3,データシート2!$A:$SI,MATCH($G$2&amp;"_"&amp;$B110,データシート2!$A$1:$SI$1,0),0)</f>
        <v>1</v>
      </c>
      <c r="J110" s="829">
        <f>VLOOKUP($D$3&amp;"_"&amp;J$3,データシート2!$A:$SI,MATCH($G$2&amp;"_"&amp;$B110,データシート2!$A$1:$SI$1,0),0)</f>
        <v>1</v>
      </c>
      <c r="K110" s="830">
        <f>VLOOKUP($D$3&amp;"_"&amp;K$3,データシート2!$A:$SI,MATCH($G$2&amp;"_"&amp;$B110,データシート2!$A$1:$SI$1,0),0)</f>
        <v>1</v>
      </c>
      <c r="L110" s="830">
        <f>VLOOKUP($D$3&amp;"_"&amp;L$3,データシート2!$A:$SI,MATCH($G$2&amp;"_"&amp;$B110,データシート2!$A$1:$SI$1,0),0)</f>
        <v>0</v>
      </c>
      <c r="M110" s="830">
        <f>VLOOKUP($D$3&amp;"_"&amp;M$3,データシート2!$A:$SI,MATCH($G$2&amp;"_"&amp;$B110,データシート2!$A$1:$SI$1,0),0)</f>
        <v>1</v>
      </c>
      <c r="N110" s="830">
        <f>VLOOKUP($D$3&amp;"_"&amp;N$3,データシート2!$A:$SI,MATCH($G$2&amp;"_"&amp;$B110,データシート2!$A$1:$SI$1,0),0)</f>
        <v>1</v>
      </c>
      <c r="O110" s="830">
        <f>VLOOKUP($D$3&amp;"_"&amp;O$3,データシート2!$A:$SI,MATCH($G$2&amp;"_"&amp;$B110,データシート2!$A$1:$SI$1,0),0)</f>
        <v>1</v>
      </c>
      <c r="P110" s="830">
        <f>VLOOKUP($D$3&amp;"_"&amp;P$3,データシート2!$A:$SI,MATCH($G$2&amp;"_"&amp;$B110,データシート2!$A$1:$SI$1,0),0)</f>
        <v>1</v>
      </c>
      <c r="Q110" s="831">
        <f>VLOOKUP($D$3&amp;"_"&amp;Q$3,データシート2!$A:$SI,MATCH($G$2&amp;"_"&amp;$B110,データシート2!$A$1:$SI$1,0),0)</f>
        <v>1</v>
      </c>
      <c r="R110" s="1043">
        <f>VLOOKUP($D$3&amp;"_"&amp;R$3,データシート2!$A:$SI,MATCH($R$2&amp;"_"&amp;$B110,データシート2!$A$1:$SI$1,0),0)</f>
        <v>6.1379999999999999</v>
      </c>
      <c r="S110" s="1044">
        <f>VLOOKUP($D$3&amp;"_"&amp;S$3,データシート2!$A:$SI,MATCH($R$2&amp;"_"&amp;$B110,データシート2!$A$1:$SI$1,0),0)</f>
        <v>5.7009999999999996</v>
      </c>
      <c r="T110" s="1044">
        <f>VLOOKUP($D$3&amp;"_"&amp;T$3,データシート2!$A:$SI,MATCH($R$2&amp;"_"&amp;$B110,データシート2!$A$1:$SI$1,0),0)</f>
        <v>7.1929999999999996</v>
      </c>
      <c r="U110" s="1044">
        <f>VLOOKUP($D$3&amp;"_"&amp;U$3,データシート2!$A:$SI,MATCH($R$2&amp;"_"&amp;$B110,データシート2!$A$1:$SI$1,0),0)</f>
        <v>8.0389999999999997</v>
      </c>
      <c r="V110" s="1044">
        <f>VLOOKUP($D$3&amp;"_"&amp;V$3,データシート2!$A:$SI,MATCH($R$2&amp;"_"&amp;$B110,データシート2!$A$1:$SI$1,0),0)</f>
        <v>8.218</v>
      </c>
      <c r="W110" s="1044">
        <f>VLOOKUP($D$3&amp;"_"&amp;W$3,データシート2!$A:$SI,MATCH($R$2&amp;"_"&amp;$B110,データシート2!$A$1:$SI$1,0),0)</f>
        <v>0</v>
      </c>
      <c r="X110" s="1044">
        <f>VLOOKUP($D$3&amp;"_"&amp;X$3,データシート2!$A:$SI,MATCH($R$2&amp;"_"&amp;$B110,データシート2!$A$1:$SI$1,0),0)</f>
        <v>7.2850000000000001</v>
      </c>
      <c r="Y110" s="1044">
        <f>VLOOKUP($D$3&amp;"_"&amp;Y$3,データシート2!$A:$SI,MATCH($R$2&amp;"_"&amp;$B110,データシート2!$A$1:$SI$1,0),0)</f>
        <v>7.7649999999999997</v>
      </c>
      <c r="Z110" s="1044">
        <f>VLOOKUP($D$3&amp;"_"&amp;Z$3,データシート2!$A:$SI,MATCH($R$2&amp;"_"&amp;$B110,データシート2!$A$1:$SI$1,0),0)</f>
        <v>7.8360000000000003</v>
      </c>
      <c r="AA110" s="1044">
        <f>VLOOKUP($D$3&amp;"_"&amp;AA$3,データシート2!$A:$SI,MATCH($R$2&amp;"_"&amp;$B110,データシート2!$A$1:$SI$1,0),0)</f>
        <v>7.0609999999999999</v>
      </c>
      <c r="AB110" s="1045">
        <f>VLOOKUP($D$3&amp;"_"&amp;AB$3,データシート2!$A:$SI,MATCH($R$2&amp;"_"&amp;$B110,データシート2!$A$1:$SI$1,0),0)</f>
        <v>4.8849999999999998</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1</v>
      </c>
      <c r="H113" s="849">
        <f>VLOOKUP($D$3&amp;"_"&amp;H$3,データシート2!$A:$SI,MATCH($G$2&amp;"_"&amp;$C113,データシート2!$A$1:$SI$1,0),0)</f>
        <v>1</v>
      </c>
      <c r="I113" s="849">
        <f>VLOOKUP($D$3&amp;"_"&amp;I$3,データシート2!$A:$SI,MATCH($G$2&amp;"_"&amp;$C113,データシート2!$A$1:$SI$1,0),0)</f>
        <v>1</v>
      </c>
      <c r="J113" s="849">
        <f>VLOOKUP($D$3&amp;"_"&amp;J$3,データシート2!$A:$SI,MATCH($G$2&amp;"_"&amp;$C113,データシート2!$A$1:$SI$1,0),0)</f>
        <v>1</v>
      </c>
      <c r="K113" s="850">
        <f>VLOOKUP($D$3&amp;"_"&amp;K$3,データシート2!$A:$SI,MATCH($G$2&amp;"_"&amp;$C113,データシート2!$A$1:$SI$1,0),0)</f>
        <v>1</v>
      </c>
      <c r="L113" s="850">
        <f>VLOOKUP($D$3&amp;"_"&amp;L$3,データシート2!$A:$SI,MATCH($G$2&amp;"_"&amp;$C113,データシート2!$A$1:$SI$1,0),0)</f>
        <v>0</v>
      </c>
      <c r="M113" s="850">
        <f>VLOOKUP($D$3&amp;"_"&amp;M$3,データシート2!$A:$SI,MATCH($G$2&amp;"_"&amp;$C113,データシート2!$A$1:$SI$1,0),0)</f>
        <v>1</v>
      </c>
      <c r="N113" s="850">
        <f>VLOOKUP($D$3&amp;"_"&amp;N$3,データシート2!$A:$SI,MATCH($G$2&amp;"_"&amp;$C113,データシート2!$A$1:$SI$1,0),0)</f>
        <v>1</v>
      </c>
      <c r="O113" s="850">
        <f>VLOOKUP($D$3&amp;"_"&amp;O$3,データシート2!$A:$SI,MATCH($G$2&amp;"_"&amp;$C113,データシート2!$A$1:$SI$1,0),0)</f>
        <v>1</v>
      </c>
      <c r="P113" s="850">
        <f>VLOOKUP($D$3&amp;"_"&amp;P$3,データシート2!$A:$SI,MATCH($G$2&amp;"_"&amp;$C113,データシート2!$A$1:$SI$1,0),0)</f>
        <v>1</v>
      </c>
      <c r="Q113" s="851">
        <f>VLOOKUP($D$3&amp;"_"&amp;Q$3,データシート2!$A:$SI,MATCH($G$2&amp;"_"&amp;$C113,データシート2!$A$1:$SI$1,0),0)</f>
        <v>1</v>
      </c>
      <c r="R113" s="1049">
        <f>VLOOKUP($D$3&amp;"_"&amp;R$3,データシート2!$A:$SI,MATCH($R$2&amp;"_"&amp;$C113,データシート2!$A$1:$SI$1,0),0)</f>
        <v>6.1379999999999999</v>
      </c>
      <c r="S113" s="1050">
        <f>VLOOKUP($D$3&amp;"_"&amp;S$3,データシート2!$A:$SI,MATCH($R$2&amp;"_"&amp;$C113,データシート2!$A$1:$SI$1,0),0)</f>
        <v>5.7009999999999996</v>
      </c>
      <c r="T113" s="1050">
        <f>VLOOKUP($D$3&amp;"_"&amp;T$3,データシート2!$A:$SI,MATCH($R$2&amp;"_"&amp;$C113,データシート2!$A$1:$SI$1,0),0)</f>
        <v>7.1929999999999996</v>
      </c>
      <c r="U113" s="1050">
        <f>VLOOKUP($D$3&amp;"_"&amp;U$3,データシート2!$A:$SI,MATCH($R$2&amp;"_"&amp;$C113,データシート2!$A$1:$SI$1,0),0)</f>
        <v>8.0389999999999997</v>
      </c>
      <c r="V113" s="1050">
        <f>VLOOKUP($D$3&amp;"_"&amp;V$3,データシート2!$A:$SI,MATCH($R$2&amp;"_"&amp;$C113,データシート2!$A$1:$SI$1,0),0)</f>
        <v>8.218</v>
      </c>
      <c r="W113" s="1050">
        <f>VLOOKUP($D$3&amp;"_"&amp;W$3,データシート2!$A:$SI,MATCH($R$2&amp;"_"&amp;$C113,データシート2!$A$1:$SI$1,0),0)</f>
        <v>0</v>
      </c>
      <c r="X113" s="1050">
        <f>VLOOKUP($D$3&amp;"_"&amp;X$3,データシート2!$A:$SI,MATCH($R$2&amp;"_"&amp;$C113,データシート2!$A$1:$SI$1,0),0)</f>
        <v>7.2850000000000001</v>
      </c>
      <c r="Y113" s="1050">
        <f>VLOOKUP($D$3&amp;"_"&amp;Y$3,データシート2!$A:$SI,MATCH($R$2&amp;"_"&amp;$C113,データシート2!$A$1:$SI$1,0),0)</f>
        <v>7.7649999999999997</v>
      </c>
      <c r="Z113" s="1050">
        <f>VLOOKUP($D$3&amp;"_"&amp;Z$3,データシート2!$A:$SI,MATCH($R$2&amp;"_"&amp;$C113,データシート2!$A$1:$SI$1,0),0)</f>
        <v>7.8360000000000003</v>
      </c>
      <c r="AA113" s="1050">
        <f>VLOOKUP($D$3&amp;"_"&amp;AA$3,データシート2!$A:$SI,MATCH($R$2&amp;"_"&amp;$C113,データシート2!$A$1:$SI$1,0),0)</f>
        <v>7.0609999999999999</v>
      </c>
      <c r="AB113" s="1051">
        <f>VLOOKUP($D$3&amp;"_"&amp;AB$3,データシート2!$A:$SI,MATCH($R$2&amp;"_"&amp;$C113,データシート2!$A$1:$SI$1,0),0)</f>
        <v>4.8849999999999998</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0</v>
      </c>
      <c r="H114" s="829">
        <f>VLOOKUP($D$3&amp;"_"&amp;H$3,データシート2!$A:$SI,MATCH($G$2&amp;"_"&amp;$B114,データシート2!$A$1:$SI$1,0),0)</f>
        <v>0</v>
      </c>
      <c r="I114" s="829">
        <f>VLOOKUP($D$3&amp;"_"&amp;I$3,データシート2!$A:$SI,MATCH($G$2&amp;"_"&amp;$B114,データシート2!$A$1:$SI$1,0),0)</f>
        <v>0</v>
      </c>
      <c r="J114" s="829">
        <f>VLOOKUP($D$3&amp;"_"&amp;J$3,データシート2!$A:$SI,MATCH($G$2&amp;"_"&amp;$B114,データシート2!$A$1:$SI$1,0),0)</f>
        <v>0</v>
      </c>
      <c r="K114" s="830">
        <f>VLOOKUP($D$3&amp;"_"&amp;K$3,データシート2!$A:$SI,MATCH($G$2&amp;"_"&amp;$B114,データシート2!$A$1:$SI$1,0),0)</f>
        <v>0</v>
      </c>
      <c r="L114" s="830">
        <f>VLOOKUP($D$3&amp;"_"&amp;L$3,データシート2!$A:$SI,MATCH($G$2&amp;"_"&amp;$B114,データシート2!$A$1:$SI$1,0),0)</f>
        <v>0</v>
      </c>
      <c r="M114" s="830">
        <f>VLOOKUP($D$3&amp;"_"&amp;M$3,データシート2!$A:$SI,MATCH($G$2&amp;"_"&amp;$B114,データシート2!$A$1:$SI$1,0),0)</f>
        <v>0</v>
      </c>
      <c r="N114" s="830">
        <f>VLOOKUP($D$3&amp;"_"&amp;N$3,データシート2!$A:$SI,MATCH($G$2&amp;"_"&amp;$B114,データシート2!$A$1:$SI$1,0),0)</f>
        <v>0</v>
      </c>
      <c r="O114" s="830">
        <f>VLOOKUP($D$3&amp;"_"&amp;O$3,データシート2!$A:$SI,MATCH($G$2&amp;"_"&amp;$B114,データシート2!$A$1:$SI$1,0),0)</f>
        <v>0</v>
      </c>
      <c r="P114" s="830">
        <f>VLOOKUP($D$3&amp;"_"&amp;P$3,データシート2!$A:$SI,MATCH($G$2&amp;"_"&amp;$B114,データシート2!$A$1:$SI$1,0),0)</f>
        <v>0</v>
      </c>
      <c r="Q114" s="831">
        <f>VLOOKUP($D$3&amp;"_"&amp;Q$3,データシート2!$A:$SI,MATCH($G$2&amp;"_"&amp;$B114,データシート2!$A$1:$SI$1,0),0)</f>
        <v>0</v>
      </c>
      <c r="R114" s="1043">
        <f>VLOOKUP($D$3&amp;"_"&amp;R$3,データシート2!$A:$SI,MATCH($R$2&amp;"_"&amp;$B114,データシート2!$A$1:$SI$1,0),0)</f>
        <v>0</v>
      </c>
      <c r="S114" s="1044">
        <f>VLOOKUP($D$3&amp;"_"&amp;S$3,データシート2!$A:$SI,MATCH($R$2&amp;"_"&amp;$B114,データシート2!$A$1:$SI$1,0),0)</f>
        <v>0</v>
      </c>
      <c r="T114" s="1044">
        <f>VLOOKUP($D$3&amp;"_"&amp;T$3,データシート2!$A:$SI,MATCH($R$2&amp;"_"&amp;$B114,データシート2!$A$1:$SI$1,0),0)</f>
        <v>0</v>
      </c>
      <c r="U114" s="1044">
        <f>VLOOKUP($D$3&amp;"_"&amp;U$3,データシート2!$A:$SI,MATCH($R$2&amp;"_"&amp;$B114,データシート2!$A$1:$SI$1,0),0)</f>
        <v>0</v>
      </c>
      <c r="V114" s="1044">
        <f>VLOOKUP($D$3&amp;"_"&amp;V$3,データシート2!$A:$SI,MATCH($R$2&amp;"_"&amp;$B114,データシート2!$A$1:$SI$1,0),0)</f>
        <v>0</v>
      </c>
      <c r="W114" s="1044">
        <f>VLOOKUP($D$3&amp;"_"&amp;W$3,データシート2!$A:$SI,MATCH($R$2&amp;"_"&amp;$B114,データシート2!$A$1:$SI$1,0),0)</f>
        <v>0</v>
      </c>
      <c r="X114" s="1044">
        <f>VLOOKUP($D$3&amp;"_"&amp;X$3,データシート2!$A:$SI,MATCH($R$2&amp;"_"&amp;$B114,データシート2!$A$1:$SI$1,0),0)</f>
        <v>0</v>
      </c>
      <c r="Y114" s="1044">
        <f>VLOOKUP($D$3&amp;"_"&amp;Y$3,データシート2!$A:$SI,MATCH($R$2&amp;"_"&amp;$B114,データシート2!$A$1:$SI$1,0),0)</f>
        <v>0</v>
      </c>
      <c r="Z114" s="1044">
        <f>VLOOKUP($D$3&amp;"_"&amp;Z$3,データシート2!$A:$SI,MATCH($R$2&amp;"_"&amp;$B114,データシート2!$A$1:$SI$1,0),0)</f>
        <v>0</v>
      </c>
      <c r="AA114" s="1044">
        <f>VLOOKUP($D$3&amp;"_"&amp;AA$3,データシート2!$A:$SI,MATCH($R$2&amp;"_"&amp;$B114,データシート2!$A$1:$SI$1,0),0)</f>
        <v>0</v>
      </c>
      <c r="AB114" s="1045">
        <f>VLOOKUP($D$3&amp;"_"&amp;AB$3,データシート2!$A:$SI,MATCH($R$2&amp;"_"&amp;$B114,データシート2!$A$1:$SI$1,0),0)</f>
        <v>0</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0</v>
      </c>
      <c r="H115" s="838">
        <f>VLOOKUP($D$3&amp;"_"&amp;H$3,データシート2!$A:$SI,MATCH($G$2&amp;"_"&amp;$C115,データシート2!$A$1:$SI$1,0),0)</f>
        <v>0</v>
      </c>
      <c r="I115" s="838">
        <f>VLOOKUP($D$3&amp;"_"&amp;I$3,データシート2!$A:$SI,MATCH($G$2&amp;"_"&amp;$C115,データシート2!$A$1:$SI$1,0),0)</f>
        <v>0</v>
      </c>
      <c r="J115" s="838">
        <f>VLOOKUP($D$3&amp;"_"&amp;J$3,データシート2!$A:$SI,MATCH($G$2&amp;"_"&amp;$C115,データシート2!$A$1:$SI$1,0),0)</f>
        <v>0</v>
      </c>
      <c r="K115" s="839">
        <f>VLOOKUP($D$3&amp;"_"&amp;K$3,データシート2!$A:$SI,MATCH($G$2&amp;"_"&amp;$C115,データシート2!$A$1:$SI$1,0),0)</f>
        <v>0</v>
      </c>
      <c r="L115" s="839">
        <f>VLOOKUP($D$3&amp;"_"&amp;L$3,データシート2!$A:$SI,MATCH($G$2&amp;"_"&amp;$C115,データシート2!$A$1:$SI$1,0),0)</f>
        <v>0</v>
      </c>
      <c r="M115" s="839">
        <f>VLOOKUP($D$3&amp;"_"&amp;M$3,データシート2!$A:$SI,MATCH($G$2&amp;"_"&amp;$C115,データシート2!$A$1:$SI$1,0),0)</f>
        <v>0</v>
      </c>
      <c r="N115" s="839">
        <f>VLOOKUP($D$3&amp;"_"&amp;N$3,データシート2!$A:$SI,MATCH($G$2&amp;"_"&amp;$C115,データシート2!$A$1:$SI$1,0),0)</f>
        <v>0</v>
      </c>
      <c r="O115" s="839">
        <f>VLOOKUP($D$3&amp;"_"&amp;O$3,データシート2!$A:$SI,MATCH($G$2&amp;"_"&amp;$C115,データシート2!$A$1:$SI$1,0),0)</f>
        <v>0</v>
      </c>
      <c r="P115" s="839">
        <f>VLOOKUP($D$3&amp;"_"&amp;P$3,データシート2!$A:$SI,MATCH($G$2&amp;"_"&amp;$C115,データシート2!$A$1:$SI$1,0),0)</f>
        <v>0</v>
      </c>
      <c r="Q115" s="840">
        <f>VLOOKUP($D$3&amp;"_"&amp;Q$3,データシート2!$A:$SI,MATCH($G$2&amp;"_"&amp;$C115,データシート2!$A$1:$SI$1,0),0)</f>
        <v>0</v>
      </c>
      <c r="R115" s="1052">
        <f>VLOOKUP($D$3&amp;"_"&amp;R$3,データシート2!$A:$SI,MATCH($R$2&amp;"_"&amp;$C115,データシート2!$A$1:$SI$1,0),0)</f>
        <v>0</v>
      </c>
      <c r="S115" s="1047">
        <f>VLOOKUP($D$3&amp;"_"&amp;S$3,データシート2!$A:$SI,MATCH($R$2&amp;"_"&amp;$C115,データシート2!$A$1:$SI$1,0),0)</f>
        <v>0</v>
      </c>
      <c r="T115" s="1047">
        <f>VLOOKUP($D$3&amp;"_"&amp;T$3,データシート2!$A:$SI,MATCH($R$2&amp;"_"&amp;$C115,データシート2!$A$1:$SI$1,0),0)</f>
        <v>0</v>
      </c>
      <c r="U115" s="1047">
        <f>VLOOKUP($D$3&amp;"_"&amp;U$3,データシート2!$A:$SI,MATCH($R$2&amp;"_"&amp;$C115,データシート2!$A$1:$SI$1,0),0)</f>
        <v>0</v>
      </c>
      <c r="V115" s="1047">
        <f>VLOOKUP($D$3&amp;"_"&amp;V$3,データシート2!$A:$SI,MATCH($R$2&amp;"_"&amp;$C115,データシート2!$A$1:$SI$1,0),0)</f>
        <v>0</v>
      </c>
      <c r="W115" s="1047">
        <f>VLOOKUP($D$3&amp;"_"&amp;W$3,データシート2!$A:$SI,MATCH($R$2&amp;"_"&amp;$C115,データシート2!$A$1:$SI$1,0),0)</f>
        <v>0</v>
      </c>
      <c r="X115" s="1047">
        <f>VLOOKUP($D$3&amp;"_"&amp;X$3,データシート2!$A:$SI,MATCH($R$2&amp;"_"&amp;$C115,データシート2!$A$1:$SI$1,0),0)</f>
        <v>0</v>
      </c>
      <c r="Y115" s="1047">
        <f>VLOOKUP($D$3&amp;"_"&amp;Y$3,データシート2!$A:$SI,MATCH($R$2&amp;"_"&amp;$C115,データシート2!$A$1:$SI$1,0),0)</f>
        <v>0</v>
      </c>
      <c r="Z115" s="1047">
        <f>VLOOKUP($D$3&amp;"_"&amp;Z$3,データシート2!$A:$SI,MATCH($R$2&amp;"_"&amp;$C115,データシート2!$A$1:$SI$1,0),0)</f>
        <v>0</v>
      </c>
      <c r="AA115" s="1047">
        <f>VLOOKUP($D$3&amp;"_"&amp;AA$3,データシート2!$A:$SI,MATCH($R$2&amp;"_"&amp;$C115,データシート2!$A$1:$SI$1,0),0)</f>
        <v>0</v>
      </c>
      <c r="AB115" s="1048">
        <f>VLOOKUP($D$3&amp;"_"&amp;AB$3,データシート2!$A:$SI,MATCH($R$2&amp;"_"&amp;$C115,データシート2!$A$1:$SI$1,0),0)</f>
        <v>0</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v>
      </c>
      <c r="H117" s="829">
        <f>VLOOKUP($D$3&amp;"_"&amp;H$3,データシート2!$A:$SI,MATCH($G$2&amp;"_"&amp;$B117,データシート2!$A$1:$SI$1,0),0)</f>
        <v>0</v>
      </c>
      <c r="I117" s="829">
        <f>VLOOKUP($D$3&amp;"_"&amp;I$3,データシート2!$A:$SI,MATCH($G$2&amp;"_"&amp;$B117,データシート2!$A$1:$SI$1,0),0)</f>
        <v>1</v>
      </c>
      <c r="J117" s="829">
        <f>VLOOKUP($D$3&amp;"_"&amp;J$3,データシート2!$A:$SI,MATCH($G$2&amp;"_"&amp;$B117,データシート2!$A$1:$SI$1,0),0)</f>
        <v>1</v>
      </c>
      <c r="K117" s="830">
        <f>VLOOKUP($D$3&amp;"_"&amp;K$3,データシート2!$A:$SI,MATCH($G$2&amp;"_"&amp;$B117,データシート2!$A$1:$SI$1,0),0)</f>
        <v>1</v>
      </c>
      <c r="L117" s="830">
        <f>VLOOKUP($D$3&amp;"_"&amp;L$3,データシート2!$A:$SI,MATCH($G$2&amp;"_"&amp;$B117,データシート2!$A$1:$SI$1,0),0)</f>
        <v>1</v>
      </c>
      <c r="M117" s="830">
        <f>VLOOKUP($D$3&amp;"_"&amp;M$3,データシート2!$A:$SI,MATCH($G$2&amp;"_"&amp;$B117,データシート2!$A$1:$SI$1,0),0)</f>
        <v>1</v>
      </c>
      <c r="N117" s="830">
        <f>VLOOKUP($D$3&amp;"_"&amp;N$3,データシート2!$A:$SI,MATCH($G$2&amp;"_"&amp;$B117,データシート2!$A$1:$SI$1,0),0)</f>
        <v>1</v>
      </c>
      <c r="O117" s="830">
        <f>VLOOKUP($D$3&amp;"_"&amp;O$3,データシート2!$A:$SI,MATCH($G$2&amp;"_"&amp;$B117,データシート2!$A$1:$SI$1,0),0)</f>
        <v>1</v>
      </c>
      <c r="P117" s="830">
        <f>VLOOKUP($D$3&amp;"_"&amp;P$3,データシート2!$A:$SI,MATCH($G$2&amp;"_"&amp;$B117,データシート2!$A$1:$SI$1,0),0)</f>
        <v>0</v>
      </c>
      <c r="Q117" s="831">
        <f>VLOOKUP($D$3&amp;"_"&amp;Q$3,データシート2!$A:$SI,MATCH($G$2&amp;"_"&amp;$B117,データシート2!$A$1:$SI$1,0),0)</f>
        <v>1</v>
      </c>
      <c r="R117" s="1043">
        <f>VLOOKUP($D$3&amp;"_"&amp;R$3,データシート2!$A:$SI,MATCH($R$2&amp;"_"&amp;$B117,データシート2!$A$1:$SI$1,0),0)</f>
        <v>3.2730000000000001</v>
      </c>
      <c r="S117" s="1044">
        <f>VLOOKUP($D$3&amp;"_"&amp;S$3,データシート2!$A:$SI,MATCH($R$2&amp;"_"&amp;$B117,データシート2!$A$1:$SI$1,0),0)</f>
        <v>0</v>
      </c>
      <c r="T117" s="1044">
        <f>VLOOKUP($D$3&amp;"_"&amp;T$3,データシート2!$A:$SI,MATCH($R$2&amp;"_"&amp;$B117,データシート2!$A$1:$SI$1,0),0)</f>
        <v>3.5609999999999999</v>
      </c>
      <c r="U117" s="1044">
        <f>VLOOKUP($D$3&amp;"_"&amp;U$3,データシート2!$A:$SI,MATCH($R$2&amp;"_"&amp;$B117,データシート2!$A$1:$SI$1,0),0)</f>
        <v>4.0609999999999999</v>
      </c>
      <c r="V117" s="1044">
        <f>VLOOKUP($D$3&amp;"_"&amp;V$3,データシート2!$A:$SI,MATCH($R$2&amp;"_"&amp;$B117,データシート2!$A$1:$SI$1,0),0)</f>
        <v>3.8679999999999999</v>
      </c>
      <c r="W117" s="1044">
        <f>VLOOKUP($D$3&amp;"_"&amp;W$3,データシート2!$A:$SI,MATCH($R$2&amp;"_"&amp;$B117,データシート2!$A$1:$SI$1,0),0)</f>
        <v>3.4969999999999999</v>
      </c>
      <c r="X117" s="1044">
        <f>VLOOKUP($D$3&amp;"_"&amp;X$3,データシート2!$A:$SI,MATCH($R$2&amp;"_"&amp;$B117,データシート2!$A$1:$SI$1,0),0)</f>
        <v>3.4809999999999999</v>
      </c>
      <c r="Y117" s="1044">
        <f>VLOOKUP($D$3&amp;"_"&amp;Y$3,データシート2!$A:$SI,MATCH($R$2&amp;"_"&amp;$B117,データシート2!$A$1:$SI$1,0),0)</f>
        <v>3.4809999999999999</v>
      </c>
      <c r="Z117" s="1044">
        <f>VLOOKUP($D$3&amp;"_"&amp;Z$3,データシート2!$A:$SI,MATCH($R$2&amp;"_"&amp;$B117,データシート2!$A$1:$SI$1,0),0)</f>
        <v>3.4329999999999998</v>
      </c>
      <c r="AA117" s="1044">
        <f>VLOOKUP($D$3&amp;"_"&amp;AA$3,データシート2!$A:$SI,MATCH($R$2&amp;"_"&amp;$B117,データシート2!$A$1:$SI$1,0),0)</f>
        <v>0</v>
      </c>
      <c r="AB117" s="1045">
        <f>VLOOKUP($D$3&amp;"_"&amp;AB$3,データシート2!$A:$SI,MATCH($R$2&amp;"_"&amp;$B117,データシート2!$A$1:$SI$1,0),0)</f>
        <v>3.391</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v>
      </c>
      <c r="H118" s="838">
        <f>VLOOKUP($D$3&amp;"_"&amp;H$3,データシート2!$A:$SI,MATCH($G$2&amp;"_"&amp;$C118,データシート2!$A$1:$SI$1,0),0)</f>
        <v>0</v>
      </c>
      <c r="I118" s="838">
        <f>VLOOKUP($D$3&amp;"_"&amp;I$3,データシート2!$A:$SI,MATCH($G$2&amp;"_"&amp;$C118,データシート2!$A$1:$SI$1,0),0)</f>
        <v>1</v>
      </c>
      <c r="J118" s="838">
        <f>VLOOKUP($D$3&amp;"_"&amp;J$3,データシート2!$A:$SI,MATCH($G$2&amp;"_"&amp;$C118,データシート2!$A$1:$SI$1,0),0)</f>
        <v>1</v>
      </c>
      <c r="K118" s="839">
        <f>VLOOKUP($D$3&amp;"_"&amp;K$3,データシート2!$A:$SI,MATCH($G$2&amp;"_"&amp;$C118,データシート2!$A$1:$SI$1,0),0)</f>
        <v>1</v>
      </c>
      <c r="L118" s="839">
        <f>VLOOKUP($D$3&amp;"_"&amp;L$3,データシート2!$A:$SI,MATCH($G$2&amp;"_"&amp;$C118,データシート2!$A$1:$SI$1,0),0)</f>
        <v>1</v>
      </c>
      <c r="M118" s="839">
        <f>VLOOKUP($D$3&amp;"_"&amp;M$3,データシート2!$A:$SI,MATCH($G$2&amp;"_"&amp;$C118,データシート2!$A$1:$SI$1,0),0)</f>
        <v>1</v>
      </c>
      <c r="N118" s="839">
        <f>VLOOKUP($D$3&amp;"_"&amp;N$3,データシート2!$A:$SI,MATCH($G$2&amp;"_"&amp;$C118,データシート2!$A$1:$SI$1,0),0)</f>
        <v>1</v>
      </c>
      <c r="O118" s="839">
        <f>VLOOKUP($D$3&amp;"_"&amp;O$3,データシート2!$A:$SI,MATCH($G$2&amp;"_"&amp;$C118,データシート2!$A$1:$SI$1,0),0)</f>
        <v>1</v>
      </c>
      <c r="P118" s="839">
        <f>VLOOKUP($D$3&amp;"_"&amp;P$3,データシート2!$A:$SI,MATCH($G$2&amp;"_"&amp;$C118,データシート2!$A$1:$SI$1,0),0)</f>
        <v>0</v>
      </c>
      <c r="Q118" s="840">
        <f>VLOOKUP($D$3&amp;"_"&amp;Q$3,データシート2!$A:$SI,MATCH($G$2&amp;"_"&amp;$C118,データシート2!$A$1:$SI$1,0),0)</f>
        <v>1</v>
      </c>
      <c r="R118" s="1052">
        <f>VLOOKUP($D$3&amp;"_"&amp;R$3,データシート2!$A:$SI,MATCH($R$2&amp;"_"&amp;$C118,データシート2!$A$1:$SI$1,0),0)</f>
        <v>3.2730000000000001</v>
      </c>
      <c r="S118" s="1047">
        <f>VLOOKUP($D$3&amp;"_"&amp;S$3,データシート2!$A:$SI,MATCH($R$2&amp;"_"&amp;$C118,データシート2!$A$1:$SI$1,0),0)</f>
        <v>0</v>
      </c>
      <c r="T118" s="1047">
        <f>VLOOKUP($D$3&amp;"_"&amp;T$3,データシート2!$A:$SI,MATCH($R$2&amp;"_"&amp;$C118,データシート2!$A$1:$SI$1,0),0)</f>
        <v>3.5609999999999999</v>
      </c>
      <c r="U118" s="1047">
        <f>VLOOKUP($D$3&amp;"_"&amp;U$3,データシート2!$A:$SI,MATCH($R$2&amp;"_"&amp;$C118,データシート2!$A$1:$SI$1,0),0)</f>
        <v>4.0609999999999999</v>
      </c>
      <c r="V118" s="1047">
        <f>VLOOKUP($D$3&amp;"_"&amp;V$3,データシート2!$A:$SI,MATCH($R$2&amp;"_"&amp;$C118,データシート2!$A$1:$SI$1,0),0)</f>
        <v>3.8679999999999999</v>
      </c>
      <c r="W118" s="1047">
        <f>VLOOKUP($D$3&amp;"_"&amp;W$3,データシート2!$A:$SI,MATCH($R$2&amp;"_"&amp;$C118,データシート2!$A$1:$SI$1,0),0)</f>
        <v>3.4969999999999999</v>
      </c>
      <c r="X118" s="1047">
        <f>VLOOKUP($D$3&amp;"_"&amp;X$3,データシート2!$A:$SI,MATCH($R$2&amp;"_"&amp;$C118,データシート2!$A$1:$SI$1,0),0)</f>
        <v>3.4809999999999999</v>
      </c>
      <c r="Y118" s="1047">
        <f>VLOOKUP($D$3&amp;"_"&amp;Y$3,データシート2!$A:$SI,MATCH($R$2&amp;"_"&amp;$C118,データシート2!$A$1:$SI$1,0),0)</f>
        <v>3.4809999999999999</v>
      </c>
      <c r="Z118" s="1047">
        <f>VLOOKUP($D$3&amp;"_"&amp;Z$3,データシート2!$A:$SI,MATCH($R$2&amp;"_"&amp;$C118,データシート2!$A$1:$SI$1,0),0)</f>
        <v>3.4329999999999998</v>
      </c>
      <c r="AA118" s="1047">
        <f>VLOOKUP($D$3&amp;"_"&amp;AA$3,データシート2!$A:$SI,MATCH($R$2&amp;"_"&amp;$C118,データシート2!$A$1:$SI$1,0),0)</f>
        <v>0</v>
      </c>
      <c r="AB118" s="1048">
        <f>VLOOKUP($D$3&amp;"_"&amp;AB$3,データシート2!$A:$SI,MATCH($R$2&amp;"_"&amp;$C118,データシート2!$A$1:$SI$1,0),0)</f>
        <v>3.391</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1</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2.8479999999999999</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1</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2.8479999999999999</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1</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3.3260000000000001</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1</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3.3260000000000001</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2024-03-14T13:31:56Z</dcterms:created>
  <dcterms:modified xsi:type="dcterms:W3CDTF">2024-03-14T13:31:56Z</dcterms:modified>
  <cp:category/>
  <cp:contentStatus/>
</cp:coreProperties>
</file>