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AD15690-BB88-4D12-8054-6EF9D8485D8F}"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<sst xmlns="http://schemas.openxmlformats.org/spreadsheetml/2006/main" count="24437" uniqueCount="2348">
  <si>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</si>
  <si>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</si>
  <si>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</si>
  <si>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</si>
  <si>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</si>
  <si>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</si>
  <si>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</si>
  <si>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</si>
  <si>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</si>
  <si>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</si>
  <si>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</si>
  <si>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</si>
  <si>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</si>
  <si>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</si>
  <si>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</si>
  <si>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</si>
  <si>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</si>
  <si>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</si>
  <si>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</si>
  <si>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</si>
  <si>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</si>
  <si>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</si>
  <si>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</si>
  <si>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</si>
  <si>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</si>
  <si>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</si>
  <si>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</si>
  <si>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</si>
  <si>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</si>
  <si>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</si>
  <si>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</si>
  <si>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</si>
  <si>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</si>
  <si>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</si>
  <si>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</si>
  <si>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</si>
  <si>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</si>
  <si>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</si>
  <si>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</si>
  <si>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</si>
  <si>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</si>
  <si>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</si>
  <si>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</si>
  <si>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</si>
  <si>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</si>
  <si>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</si>
  <si>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</si>
  <si>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</si>
  <si>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</si>
  <si>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</si>
  <si>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</si>
  <si>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</si>
  <si>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</si>
  <si>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</si>
  <si>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</si>
  <si>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</si>
  <si>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</si>
  <si>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</si>
  <si>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</si>
  <si>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</si>
  <si>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</si>
  <si>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</si>
  <si>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</si>
  <si>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</si>
  <si>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</si>
  <si>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</si>
  <si>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</si>
  <si>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</si>
  <si>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</si>
  <si>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</si>
  <si>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</si>
  <si>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</si>
  <si>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</si>
  <si>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</si>
  <si>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</si>
  <si>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</si>
  <si>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</si>
  <si>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</si>
  <si>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</si>
  <si>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</si>
  <si>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</si>
  <si>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</si>
  <si>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</si>
  <si>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</si>
  <si>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</si>
  <si>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</si>
  <si>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</si>
  <si>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</si>
  <si>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</si>
  <si>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</si>
  <si>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</si>
  <si>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</si>
  <si>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</si>
  <si>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</si>
  <si>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</si>
  <si>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</si>
  <si>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</si>
  <si>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</si>
  <si>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</si>
  <si>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</si>
  <si>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</si>
  <si>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</si>
  <si>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</si>
  <si>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</si>
  <si>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</si>
  <si>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</si>
  <si>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</si>
  <si>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</si>
  <si>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</si>
  <si>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</si>
  <si>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</si>
  <si>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</si>
  <si>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</si>
  <si>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</si>
  <si>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</si>
  <si>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</si>
  <si>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</si>
  <si>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</si>
  <si>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</si>
  <si>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</si>
  <si>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</si>
  <si>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</si>
  <si>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</si>
  <si>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</si>
  <si>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</si>
  <si>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</si>
  <si>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</si>
  <si>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</si>
  <si>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</si>
  <si>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</si>
  <si>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</si>
  <si>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</si>
  <si>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</si>
  <si>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</si>
  <si>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</si>
  <si>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</si>
  <si>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</si>
  <si>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</si>
  <si>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</si>
  <si>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</si>
  <si>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</si>
  <si>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</si>
  <si>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</si>
  <si>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</si>
  <si>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</si>
  <si>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</si>
  <si>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</si>
  <si>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</si>
  <si>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</si>
  <si>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</si>
  <si>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</si>
  <si>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</si>
  <si>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</si>
  <si>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</si>
  <si>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</si>
  <si>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</si>
  <si>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</si>
  <si>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</si>
  <si>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</si>
  <si>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</si>
  <si>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</si>
  <si>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</si>
  <si>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</si>
  <si>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</si>
  <si>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</si>
  <si>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</si>
  <si>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</si>
  <si>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</si>
  <si>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</si>
  <si>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</si>
  <si>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</si>
  <si>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</si>
  <si>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</si>
  <si>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</si>
  <si>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</si>
  <si>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</si>
  <si>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</si>
  <si>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</si>
  <si>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</si>
  <si>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</si>
  <si>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</si>
  <si>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</si>
  <si>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</si>
  <si>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</si>
  <si>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</si>
  <si>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</si>
  <si>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</si>
  <si>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</si>
  <si>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</si>
  <si>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</si>
  <si>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</si>
  <si>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</si>
  <si>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</si>
  <si>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</si>
  <si>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</si>
  <si>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</si>
  <si>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</si>
  <si>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</si>
  <si>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</si>
  <si>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</si>
  <si>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</si>
  <si>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</si>
  <si>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</si>
  <si>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</si>
  <si>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</si>
  <si>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</si>
  <si>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</si>
  <si>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</si>
  <si>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</si>
  <si>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</si>
  <si>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</si>
  <si>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</si>
  <si>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</si>
  <si>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</si>
  <si>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</si>
  <si>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</si>
  <si>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</si>
  <si>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</si>
  <si>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</si>
  <si>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</si>
  <si>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</si>
  <si>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</si>
  <si>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</si>
  <si>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</si>
  <si>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</si>
  <si>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</si>
  <si>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</si>
  <si>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</si>
  <si>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</si>
  <si>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</si>
  <si>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</si>
  <si>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</si>
  <si>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</si>
  <si>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</si>
  <si>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</si>
  <si>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</si>
  <si>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</si>
  <si>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</si>
  <si>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</si>
  <si>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</si>
  <si>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</si>
  <si>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</si>
  <si>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</si>
  <si>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</si>
  <si>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</si>
  <si>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</si>
  <si>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</si>
  <si>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</si>
  <si>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</si>
  <si>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</si>
  <si>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</si>
  <si>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</si>
  <si>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</si>
  <si>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</si>
  <si>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</si>
  <si>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</si>
  <si>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</si>
  <si>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</si>
  <si>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</si>
  <si>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</si>
  <si>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</si>
  <si>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</si>
  <si>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</si>
  <si>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</si>
  <si>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</si>
  <si>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</si>
  <si>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</si>
  <si>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</si>
  <si>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</si>
  <si>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</si>
  <si>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</si>
  <si>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</si>
  <si>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</si>
  <si>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</si>
  <si>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</si>
  <si>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</si>
  <si>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</si>
  <si>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</si>
  <si>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</si>
  <si>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</si>
  <si>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</si>
  <si>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</si>
  <si>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</si>
  <si>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</si>
  <si>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</si>
  <si>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</si>
  <si>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</si>
  <si>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</si>
  <si>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</si>
  <si>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</si>
  <si>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</si>
  <si>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</si>
  <si>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</si>
  <si>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</si>
  <si>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</si>
  <si>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</si>
  <si>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</si>
  <si>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</si>
  <si>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</si>
  <si>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</si>
  <si>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</si>
  <si>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</si>
  <si>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</si>
  <si>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</si>
  <si>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</si>
  <si>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</si>
  <si>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</si>
  <si>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</si>
  <si>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</si>
  <si>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</si>
  <si>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</si>
  <si>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</si>
  <si>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</si>
  <si>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</si>
  <si>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</si>
  <si>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</si>
  <si>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</si>
  <si>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</si>
  <si>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</si>
  <si>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</si>
  <si>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</si>
  <si>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</si>
  <si>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</si>
  <si>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</si>
  <si>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</si>
  <si>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</si>
  <si>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</si>
  <si>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</si>
  <si>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</si>
  <si>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</si>
  <si>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</si>
  <si>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</si>
  <si>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</si>
  <si>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</si>
  <si>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</si>
  <si>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</si>
  <si>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</si>
  <si>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</si>
  <si>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</si>
  <si>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</si>
  <si>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</si>
  <si>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</si>
  <si>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</si>
  <si>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</si>
  <si>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</si>
  <si>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</si>
  <si>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</si>
  <si>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</si>
  <si>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</si>
  <si>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</si>
  <si>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</si>
  <si>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</si>
  <si>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</si>
  <si>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</si>
  <si>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</si>
  <si>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</si>
  <si>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</si>
  <si>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</si>
  <si>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</si>
  <si>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</si>
  <si>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</si>
  <si>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</si>
  <si>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</si>
  <si>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</si>
  <si>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</si>
  <si>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</si>
  <si>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</si>
  <si>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</si>
  <si>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</si>
  <si>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</si>
  <si>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</si>
  <si>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</si>
  <si>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</si>
  <si>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</si>
  <si>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</si>
  <si>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</si>
  <si>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</si>
  <si>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</si>
  <si>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</si>
  <si>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</si>
  <si>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</si>
  <si>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</si>
  <si>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</si>
  <si>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</si>
  <si>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</si>
  <si>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</si>
  <si>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</si>
  <si>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</si>
  <si>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</si>
  <si>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</si>
  <si>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</si>
  <si>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</si>
  <si>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</si>
  <si>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</si>
  <si>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</si>
  <si>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</si>
  <si>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</si>
  <si>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</si>
  <si>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</si>
  <si>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</si>
  <si>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</si>
  <si>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</si>
  <si>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</si>
  <si>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</si>
  <si>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</si>
  <si>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</si>
  <si>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</si>
  <si>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</si>
  <si>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</si>
  <si>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</si>
  <si>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</si>
  <si>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</si>
  <si>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</si>
  <si>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</si>
  <si>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</si>
  <si>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</si>
  <si>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</si>
  <si>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</si>
  <si>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</si>
  <si>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</si>
  <si>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</si>
  <si>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</si>
  <si>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</si>
  <si>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</si>
  <si>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</si>
  <si>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</si>
  <si>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</si>
  <si>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</si>
  <si>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</si>
  <si>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</si>
  <si>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</si>
  <si>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</si>
  <si>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</si>
  <si>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</si>
  <si>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</si>
  <si>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</si>
  <si>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</si>
  <si>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</si>
  <si>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</si>
  <si>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</si>
  <si>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</si>
  <si>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</si>
  <si>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</si>
  <si>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</si>
  <si>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</si>
  <si>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</si>
  <si>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</si>
  <si>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</si>
  <si>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</si>
  <si>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</si>
  <si>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</si>
  <si>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</si>
  <si>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</si>
  <si>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</si>
  <si>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</si>
  <si>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</si>
  <si>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</si>
  <si>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</si>
  <si>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</si>
  <si>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</si>
  <si>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</si>
  <si>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</si>
  <si>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</si>
  <si>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</si>
  <si>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</si>
  <si>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</si>
  <si>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</si>
  <si>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</si>
  <si>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</si>
  <si>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</si>
  <si>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</si>
  <si>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</si>
  <si>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</si>
  <si>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</si>
  <si>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</si>
  <si>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</si>
  <si>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</si>
  <si>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</si>
  <si>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</si>
  <si>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</si>
  <si>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</si>
  <si>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</si>
  <si>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</si>
  <si>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</si>
  <si>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</si>
  <si>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</si>
  <si>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</si>
  <si>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</si>
  <si>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</si>
  <si>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</si>
  <si>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</si>
  <si>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</si>
  <si>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</si>
  <si>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</si>
  <si>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</si>
  <si>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</si>
  <si>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</si>
  <si>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</si>
  <si>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</si>
  <si>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</si>
  <si>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</si>
  <si>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</si>
  <si>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</si>
  <si>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</si>
  <si>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</si>
  <si>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</si>
  <si>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</si>
  <si>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</si>
  <si>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</si>
  <si>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</si>
  <si>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</si>
  <si>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</si>
  <si>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</si>
  <si>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</si>
  <si>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</si>
  <si>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</si>
  <si>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</si>
  <si>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</si>
  <si>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</si>
  <si>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</si>
  <si>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</si>
  <si>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</si>
  <si>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</si>
  <si>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</si>
  <si>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</si>
  <si>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</si>
  <si>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</si>
  <si>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</si>
  <si>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</si>
  <si>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</si>
  <si>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</si>
  <si>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</si>
  <si>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</si>
  <si>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</si>
  <si>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</si>
  <si>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</si>
  <si>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</si>
  <si>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</si>
  <si>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</si>
  <si>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</si>
  <si>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</si>
  <si>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</si>
  <si>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</si>
  <si>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</si>
  <si>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</si>
  <si>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</si>
  <si>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</si>
  <si>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</si>
  <si>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</si>
  <si>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</si>
  <si>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</si>
  <si>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</si>
  <si>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</si>
  <si>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</si>
  <si>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</si>
  <si>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</si>
  <si>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</si>
  <si>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</si>
  <si>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</si>
  <si>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</si>
  <si>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</si>
  <si>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</si>
  <si>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</si>
  <si>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</si>
  <si>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</si>
  <si>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</si>
  <si>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</si>
  <si>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</si>
  <si>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</si>
  <si>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</si>
  <si>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</si>
  <si>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</si>
  <si>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</si>
  <si>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</si>
  <si>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</si>
  <si>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</si>
  <si>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</si>
  <si>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</si>
  <si>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</si>
  <si>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</si>
  <si>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</si>
  <si>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</si>
  <si>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</si>
  <si>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</si>
  <si>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</si>
  <si>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</si>
  <si>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</si>
  <si>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</si>
  <si>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</si>
  <si>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</si>
  <si>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</si>
  <si>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</si>
  <si>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</si>
  <si>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</si>
  <si>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</si>
  <si>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</si>
  <si>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</si>
  <si>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</si>
  <si>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</si>
  <si>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</si>
  <si>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</si>
  <si>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</si>
  <si>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</si>
  <si>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</si>
  <si>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</si>
  <si>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</si>
  <si>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</si>
  <si>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</si>
  <si>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</si>
  <si>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</si>
  <si>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</si>
  <si>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</si>
  <si>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</si>
  <si>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</si>
  <si>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</si>
  <si>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</si>
  <si>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</si>
  <si>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</si>
  <si>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</si>
  <si>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</si>
  <si>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</si>
  <si>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</si>
  <si>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</si>
  <si>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</si>
  <si>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</si>
  <si>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</si>
  <si>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</si>
  <si>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</si>
  <si>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</si>
  <si>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</si>
  <si>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</si>
  <si>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</si>
  <si>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</si>
  <si>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</si>
  <si>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</si>
  <si>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</si>
  <si>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</si>
  <si>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</si>
  <si>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</si>
  <si>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</si>
  <si>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</si>
  <si>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</si>
  <si>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</si>
  <si>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</si>
  <si>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</si>
  <si>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</si>
  <si>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</si>
  <si>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</si>
  <si>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</si>
  <si>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</si>
  <si>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</si>
  <si>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</si>
  <si>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</si>
  <si>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</si>
  <si>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</si>
  <si>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</si>
  <si>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</si>
  <si>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</si>
  <si>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</si>
  <si>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</si>
  <si>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</si>
  <si>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</si>
  <si>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</si>
  <si>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</si>
  <si>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</si>
  <si>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</si>
  <si>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</si>
  <si>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</si>
  <si>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</si>
  <si>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</si>
  <si>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</si>
  <si>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</si>
  <si>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</si>
  <si>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</si>
  <si>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</si>
  <si>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</si>
  <si>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</si>
  <si>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</si>
  <si>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</si>
  <si>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</si>
  <si>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</si>
  <si>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</si>
  <si>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</si>
  <si>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</si>
  <si>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</si>
  <si>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</si>
  <si>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</si>
  <si>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</si>
  <si>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</si>
  <si>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</si>
  <si>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</si>
  <si>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</si>
  <si>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</si>
  <si>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</si>
  <si>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</si>
  <si>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</si>
  <si>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</si>
  <si>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</si>
  <si>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</si>
  <si>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</si>
  <si>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</si>
  <si>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</si>
  <si>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</si>
  <si>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</si>
  <si>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</si>
  <si>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</si>
  <si>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</si>
  <si>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</si>
  <si>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</si>
  <si>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</si>
  <si>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</si>
  <si>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</si>
  <si>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</si>
  <si>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</si>
  <si>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</si>
  <si>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</si>
  <si>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</si>
  <si>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</si>
  <si>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</si>
  <si>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</si>
  <si>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</si>
  <si>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</si>
  <si>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</si>
  <si>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</si>
  <si>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</si>
  <si>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</si>
  <si>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</si>
  <si>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</si>
  <si>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</si>
  <si>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</si>
  <si>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</si>
  <si>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</si>
  <si>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</si>
  <si>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</si>
  <si>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</si>
  <si>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</si>
  <si>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</si>
  <si>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</si>
  <si>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</si>
  <si>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</si>
  <si>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</si>
  <si>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</si>
  <si>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</si>
  <si>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</si>
  <si>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</si>
  <si>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</si>
  <si>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</si>
  <si>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</si>
  <si>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</si>
  <si>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</si>
  <si>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</si>
  <si>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</si>
  <si>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</si>
  <si>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</si>
  <si>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</si>
  <si>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</si>
  <si>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</si>
  <si>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</si>
  <si>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</si>
  <si>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</si>
  <si>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</si>
  <si>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</si>
  <si>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</si>
  <si>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</si>
  <si>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</si>
  <si>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</si>
  <si>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</si>
  <si>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</si>
  <si>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</si>
  <si>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</si>
  <si>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</si>
  <si>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</si>
  <si>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</si>
  <si>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</si>
  <si>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</si>
  <si>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</si>
  <si>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</si>
  <si>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</si>
  <si>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</si>
  <si>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</si>
  <si>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</si>
  <si>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</si>
  <si>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</si>
  <si>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</si>
  <si>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</si>
  <si>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</si>
  <si>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</si>
  <si>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</si>
  <si>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</si>
  <si>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</si>
  <si>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</si>
  <si>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</si>
  <si>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</si>
  <si>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</si>
  <si>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</si>
  <si>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</si>
  <si>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</si>
  <si>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</si>
  <si>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</si>
  <si>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</si>
  <si>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</si>
  <si>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</si>
  <si>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</si>
  <si>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</si>
  <si>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</si>
  <si>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</si>
  <si>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</si>
  <si>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</si>
  <si>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</si>
  <si>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</si>
  <si>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</si>
  <si>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</si>
  <si>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</si>
  <si>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</si>
  <si>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</si>
  <si>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</si>
  <si>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</si>
  <si>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</si>
  <si>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</si>
  <si>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</si>
  <si>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</si>
  <si>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</si>
  <si>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</si>
  <si>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</si>
  <si>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</si>
  <si>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</si>
  <si>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</si>
  <si>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</si>
  <si>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</si>
  <si>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</si>
  <si>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</si>
  <si>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</si>
  <si>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</si>
  <si>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</si>
  <si>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</si>
  <si>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</si>
  <si>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</si>
  <si>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</si>
  <si>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</si>
  <si>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</si>
  <si>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</si>
  <si>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</si>
  <si>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</si>
  <si>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</si>
  <si>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</si>
  <si>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</si>
  <si>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</si>
  <si>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</si>
  <si>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</si>
  <si>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</si>
  <si>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</si>
  <si>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</si>
  <si>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</si>
  <si>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</si>
  <si>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</si>
  <si>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</si>
  <si>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</si>
  <si>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</si>
  <si>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</si>
  <si>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</si>
  <si>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</si>
  <si>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</si>
  <si>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</si>
  <si>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</si>
  <si>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</si>
  <si>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</si>
  <si>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</si>
  <si>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</si>
  <si>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</si>
  <si>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</si>
  <si>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</si>
  <si>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</si>
  <si>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</si>
  <si>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</si>
  <si>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</si>
  <si>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</si>
  <si>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</si>
  <si>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</si>
  <si>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</si>
  <si>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</si>
  <si>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</si>
  <si>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</si>
  <si>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</si>
  <si>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</si>
  <si>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</si>
  <si>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</si>
  <si>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</si>
  <si>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</si>
  <si>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</si>
  <si>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</si>
  <si>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</si>
  <si>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</si>
  <si>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</si>
  <si>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</si>
  <si>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</si>
  <si>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</si>
  <si>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</si>
  <si>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</si>
  <si>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</si>
  <si>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</si>
  <si>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</si>
  <si>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</si>
  <si>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</si>
  <si>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</si>
  <si>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</si>
  <si>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</si>
  <si>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</si>
  <si>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</si>
  <si>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</si>
  <si>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</si>
  <si>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</si>
  <si>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</si>
  <si>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</si>
  <si>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</si>
  <si>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</si>
  <si>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</si>
  <si>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</si>
  <si>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</si>
  <si>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</si>
  <si>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</si>
  <si>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</si>
  <si>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</si>
  <si>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</si>
  <si>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</si>
  <si>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</si>
  <si>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</si>
  <si>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</si>
  <si>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</si>
  <si>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</si>
  <si>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</si>
  <si>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</si>
  <si>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</si>
  <si>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</si>
  <si>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</si>
  <si>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</si>
  <si>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</si>
  <si>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</si>
  <si>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</si>
  <si>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</si>
  <si>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</si>
  <si>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</si>
  <si>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</si>
  <si>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</si>
  <si>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</si>
  <si>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</si>
  <si>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</si>
  <si>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</si>
  <si>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</si>
  <si>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</si>
  <si>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</si>
  <si>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</si>
  <si>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</si>
  <si>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</si>
  <si>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</si>
  <si>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</si>
  <si>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</si>
  <si>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</si>
  <si>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</si>
  <si>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</si>
  <si>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</si>
  <si>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</si>
  <si>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</si>
  <si>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</si>
  <si>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</si>
  <si>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</si>
  <si>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</si>
  <si>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</si>
  <si>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</si>
  <si>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</si>
  <si>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</si>
  <si>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</si>
  <si>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</si>
  <si>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</si>
  <si>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</si>
  <si>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</si>
  <si>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</si>
  <si>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</si>
  <si>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</si>
  <si>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</si>
  <si>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</si>
  <si>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</si>
  <si>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</si>
  <si>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</si>
  <si>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</si>
  <si>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</si>
  <si>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</si>
  <si>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</si>
  <si>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</si>
  <si>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</si>
  <si>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</si>
  <si>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</si>
  <si>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</si>
  <si>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</si>
  <si>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</si>
  <si>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</si>
  <si>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</si>
  <si>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</si>
  <si>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</si>
  <si>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</si>
  <si>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</si>
  <si>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</si>
  <si>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</si>
  <si>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</si>
  <si>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</si>
  <si>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</si>
  <si>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</si>
  <si>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</si>
  <si>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</si>
  <si>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</si>
  <si>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</si>
  <si>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</si>
  <si>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</si>
  <si>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</si>
  <si>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</si>
  <si>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</si>
  <si>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</si>
  <si>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</si>
  <si>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</si>
  <si>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</si>
  <si>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</si>
  <si>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</si>
  <si>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</si>
  <si>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</si>
  <si>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</si>
  <si>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</si>
  <si>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</si>
  <si>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</si>
  <si>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</si>
  <si>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</si>
  <si>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</si>
  <si>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</si>
  <si>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</si>
  <si>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</si>
  <si>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</si>
  <si>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</si>
  <si>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</si>
  <si>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</si>
  <si>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</si>
  <si>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</si>
  <si>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</si>
  <si>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</si>
  <si>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</si>
  <si>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</si>
  <si>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</si>
  <si>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</si>
  <si>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</si>
  <si>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</si>
  <si>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</si>
  <si>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</si>
  <si>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</si>
  <si>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</si>
  <si>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</si>
  <si>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</si>
  <si>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</si>
  <si>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</si>
  <si>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</si>
  <si>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</si>
  <si>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</si>
  <si>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</si>
  <si>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</si>
  <si>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</si>
  <si>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</si>
  <si>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</si>
  <si>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</si>
  <si>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</si>
  <si>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</si>
  <si>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</si>
  <si>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</si>
  <si>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</si>
  <si>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</si>
  <si>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</si>
  <si>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</si>
  <si>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</si>
  <si>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</si>
  <si>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</si>
  <si>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</si>
  <si>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</si>
  <si>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</si>
  <si>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</si>
  <si>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</si>
  <si>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</si>
  <si>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</si>
  <si>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</si>
  <si>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</si>
  <si>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</si>
  <si>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</si>
  <si>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</si>
  <si>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</si>
  <si>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</si>
  <si>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</si>
  <si>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</si>
  <si>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</si>
  <si>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</si>
  <si>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</si>
  <si>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</si>
  <si>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</si>
  <si>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</si>
  <si>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</si>
  <si>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</si>
  <si>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</si>
  <si>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</si>
  <si>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</si>
  <si>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</si>
  <si>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</si>
  <si>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</si>
  <si>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</si>
  <si>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</si>
  <si>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</si>
  <si>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</si>
  <si>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</si>
  <si>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</si>
  <si>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</si>
  <si>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</si>
  <si>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</si>
  <si>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</si>
  <si>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</si>
  <si>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</si>
  <si>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</si>
  <si>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</si>
  <si>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</si>
  <si>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</si>
  <si>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</si>
  <si>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</si>
  <si>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</si>
  <si>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</si>
  <si>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</si>
  <si>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</si>
  <si>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</si>
  <si>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</si>
  <si>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</si>
  <si>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</si>
  <si>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</si>
  <si>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</si>
  <si>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</si>
  <si>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</si>
  <si>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</si>
  <si>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</si>
  <si>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</si>
  <si>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</si>
  <si>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</si>
  <si>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</si>
  <si>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</si>
  <si>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</si>
  <si>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</si>
  <si>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</si>
  <si>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</si>
  <si>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</si>
  <si>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</si>
  <si>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</si>
  <si>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</si>
  <si>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</si>
  <si>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</si>
  <si>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</si>
  <si>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</si>
  <si>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</si>
  <si>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</si>
  <si>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</si>
  <si>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</si>
  <si>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</si>
  <si>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</si>
  <si>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</si>
  <si>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</si>
  <si>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</si>
  <si>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</si>
  <si>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</si>
  <si>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</si>
  <si>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</si>
  <si>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</si>
  <si>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</si>
  <si>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</si>
  <si>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</si>
  <si>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</si>
  <si>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</si>
  <si>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</si>
  <si>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</si>
  <si>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</si>
  <si>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</si>
  <si>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</si>
  <si>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</si>
  <si>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</si>
  <si>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</si>
  <si>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</si>
  <si>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</si>
  <si>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</si>
  <si>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</si>
  <si>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</si>
  <si>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</si>
  <si>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</si>
  <si>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</si>
  <si>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</si>
  <si>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</si>
  <si>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</si>
  <si>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</si>
  <si>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</si>
  <si>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</si>
  <si>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</si>
  <si>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</si>
  <si>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</si>
  <si>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</si>
  <si>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</si>
  <si>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</si>
  <si>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</si>
  <si>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</si>
  <si>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</si>
  <si>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</si>
  <si>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</si>
  <si>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</si>
  <si>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</si>
  <si>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</si>
  <si>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</si>
  <si>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</si>
  <si>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</si>
  <si>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</si>
  <si>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</si>
  <si>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</si>
  <si>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</si>
  <si>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</si>
  <si>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</si>
  <si>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</si>
  <si>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</si>
  <si>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</si>
  <si>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</si>
  <si>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</si>
  <si>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</si>
  <si>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</si>
  <si>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</si>
  <si>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</si>
  <si>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</si>
  <si>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</si>
  <si>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</si>
  <si>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</si>
  <si>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</si>
  <si>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</si>
  <si>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</si>
  <si>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</si>
  <si>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</si>
  <si>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</si>
  <si>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</si>
  <si>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</si>
  <si>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</si>
  <si>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</si>
  <si>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</si>
  <si>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</si>
  <si>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</si>
  <si>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</si>
  <si>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</si>
  <si>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</si>
  <si>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</si>
  <si>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</si>
  <si>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</si>
  <si>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</si>
  <si>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</si>
  <si>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</si>
  <si>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</si>
  <si>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</si>
  <si>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</si>
  <si>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</si>
  <si>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</si>
  <si>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</si>
  <si>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</si>
  <si>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</si>
  <si>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</si>
  <si>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</si>
  <si>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</si>
  <si>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</si>
  <si>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</si>
  <si>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</si>
  <si>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</si>
  <si>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</si>
  <si>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</si>
  <si>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</si>
  <si>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</si>
  <si>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</si>
  <si>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</si>
  <si>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</si>
  <si>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</si>
  <si>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</si>
  <si>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</si>
  <si>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</si>
  <si>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</si>
  <si>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</si>
  <si>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</si>
  <si>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</si>
  <si>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</si>
  <si>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</si>
  <si>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</si>
  <si>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</si>
  <si>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</si>
  <si>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</si>
  <si>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</si>
  <si>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</si>
  <si>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</si>
  <si>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</si>
  <si>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</si>
  <si>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</si>
  <si>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</si>
  <si>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</si>
  <si>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</si>
  <si>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</si>
  <si>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</si>
  <si>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</si>
  <si>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</si>
  <si>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</si>
  <si>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</si>
  <si>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</si>
  <si>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</si>
  <si>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</si>
  <si>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</si>
  <si>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</si>
  <si>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</si>
  <si>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</si>
  <si>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</si>
  <si>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</si>
  <si>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</si>
  <si>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</si>
  <si>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</si>
  <si>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</si>
  <si>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</si>
  <si>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</si>
  <si>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</si>
  <si>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</si>
  <si>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</si>
  <si>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</si>
  <si>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</si>
  <si>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</si>
  <si>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</si>
  <si>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</si>
  <si>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</si>
  <si>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</si>
  <si>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</si>
  <si>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</si>
  <si>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</si>
  <si>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</si>
  <si>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</si>
  <si>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</si>
  <si>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</si>
  <si>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</si>
  <si>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</si>
  <si>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</si>
  <si>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</si>
  <si>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</si>
  <si>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</si>
  <si>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</si>
  <si>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</si>
  <si>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</si>
  <si>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</si>
  <si>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</si>
  <si>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</si>
  <si>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</si>
  <si>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</si>
  <si>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</si>
  <si>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</si>
  <si>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</si>
  <si>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</si>
  <si>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</si>
  <si>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</si>
  <si>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</si>
  <si>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</si>
  <si>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</si>
  <si>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</si>
  <si>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</si>
  <si>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</si>
  <si>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</si>
  <si>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</si>
  <si>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</si>
  <si>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</si>
  <si>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</si>
  <si>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</si>
  <si>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</si>
  <si>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</si>
  <si>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</si>
  <si>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</si>
  <si>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</si>
  <si>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</si>
  <si>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</si>
  <si>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</si>
  <si>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</si>
  <si>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</si>
  <si>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</si>
  <si>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</si>
  <si>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</si>
  <si>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</si>
  <si>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</si>
  <si>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</si>
  <si>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</si>
  <si>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</si>
  <si>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</si>
  <si>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</si>
  <si>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</si>
  <si>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</si>
  <si>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</si>
  <si>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</si>
  <si>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</si>
  <si>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</si>
  <si>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</si>
  <si>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</si>
  <si>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</si>
  <si>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</si>
  <si>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</si>
  <si>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</si>
  <si>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</si>
  <si>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</si>
  <si>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</si>
  <si>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</si>
  <si>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</si>
  <si>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</si>
  <si>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</si>
  <si>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</si>
  <si>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</si>
  <si>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</si>
  <si>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</si>
  <si>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</si>
  <si>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</si>
  <si>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</si>
  <si>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</si>
  <si>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</si>
  <si>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</si>
  <si>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</si>
  <si>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</si>
  <si>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</si>
  <si>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</si>
  <si>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</si>
  <si>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</si>
  <si>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</si>
  <si>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</si>
  <si>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</si>
  <si>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</si>
  <si>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</si>
  <si>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</si>
  <si>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</si>
  <si>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</si>
  <si>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</si>
  <si>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</si>
  <si>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</si>
  <si>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</si>
  <si>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</si>
  <si>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</si>
  <si>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</si>
  <si>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</si>
  <si>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</si>
  <si>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</si>
  <si>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</si>
  <si>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</si>
  <si>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</si>
  <si>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</si>
  <si>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</si>
  <si>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</si>
  <si>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</si>
  <si>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</si>
  <si>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</si>
  <si>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</si>
  <si>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</si>
  <si>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</si>
  <si>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</si>
  <si>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</si>
  <si>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</si>
  <si>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</si>
  <si>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</si>
  <si>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</si>
  <si>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</si>
  <si>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</si>
  <si>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</si>
  <si>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</si>
  <si>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</si>
  <si>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</si>
  <si>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</si>
  <si>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</si>
  <si>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</si>
  <si>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</si>
  <si>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</si>
  <si>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</si>
  <si>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</si>
  <si>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</si>
  <si>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</si>
  <si>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</si>
  <si>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</si>
  <si>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</si>
  <si>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</si>
  <si>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</si>
  <si>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</si>
  <si>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</si>
  <si>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</si>
  <si>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</si>
  <si>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</si>
  <si>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</si>
  <si>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</si>
  <si>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</si>
  <si>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</si>
  <si>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</si>
  <si>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</si>
  <si>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</si>
  <si>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</si>
  <si>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</si>
  <si>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</si>
  <si>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</si>
  <si>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</si>
  <si>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</si>
  <si>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</si>
  <si>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</si>
  <si>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</si>
  <si>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</si>
  <si>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</si>
  <si>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</si>
  <si>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</si>
  <si>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</si>
  <si>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</si>
  <si>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</si>
  <si>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</si>
  <si>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</si>
  <si>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</si>
  <si>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</si>
  <si>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</si>
  <si>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</si>
  <si>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</si>
  <si>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</si>
  <si>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</si>
  <si>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</si>
  <si>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</si>
  <si>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</si>
  <si>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</si>
  <si>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</si>
  <si>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</si>
  <si>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</si>
  <si>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</si>
  <si>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</si>
  <si>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</si>
  <si>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</si>
  <si>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</si>
  <si>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</si>
  <si>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</si>
  <si>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</si>
  <si>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</si>
  <si>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</si>
  <si>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</si>
  <si>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</si>
  <si>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</si>
  <si>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</si>
  <si>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</si>
  <si>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</si>
  <si>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</si>
  <si>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</si>
  <si>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</si>
  <si>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</si>
  <si>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</si>
  <si>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</si>
  <si>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</si>
  <si>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</si>
  <si>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</si>
  <si>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</si>
  <si>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</si>
  <si>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</si>
  <si>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</si>
  <si>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</si>
  <si>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</si>
  <si>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</si>
  <si>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</si>
  <si>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</si>
  <si>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</si>
  <si>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</si>
  <si>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</si>
  <si>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</si>
  <si>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</si>
  <si>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</si>
  <si>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</si>
  <si>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</si>
  <si>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</si>
  <si>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</si>
  <si>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</si>
  <si>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</si>
  <si>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</si>
  <si>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</si>
  <si>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</si>
  <si>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</si>
  <si>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</si>
  <si>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</si>
  <si>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</si>
  <si>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</si>
  <si>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</si>
  <si>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</si>
  <si>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</si>
  <si>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</si>
  <si>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</si>
  <si>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</si>
  <si>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</si>
  <si>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</si>
  <si>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</si>
  <si>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</si>
  <si>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</si>
  <si>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</si>
  <si>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</si>
  <si>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</si>
  <si>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</si>
  <si>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</si>
  <si>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</si>
  <si>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</si>
  <si>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</si>
  <si>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</si>
  <si>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</si>
  <si>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</si>
  <si>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</si>
  <si>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</si>
  <si>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</si>
  <si>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</si>
  <si>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</si>
  <si>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</si>
  <si>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</si>
  <si>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</si>
  <si>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</si>
  <si>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</si>
  <si>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</si>
  <si>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</si>
  <si>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</si>
  <si>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</si>
  <si>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</si>
  <si>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</si>
  <si>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</si>
  <si>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</si>
  <si>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</si>
  <si>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</si>
  <si>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</si>
  <si>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</si>
  <si>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</si>
  <si>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</si>
  <si>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</si>
  <si>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</si>
  <si>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</si>
  <si>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</si>
  <si>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</si>
  <si>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</si>
  <si>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</si>
  <si>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</si>
  <si>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</si>
  <si>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</si>
  <si>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</si>
  <si>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</si>
  <si>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</si>
  <si>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</si>
  <si>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18201</t>
  </si>
  <si>
    <t>福井市</t>
  </si>
  <si>
    <t>18201_令和3年度</t>
  </si>
  <si>
    <t>18201_令和4年度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</si>
  <si>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</si>
  <si>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</si>
  <si>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</si>
  <si>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</si>
  <si>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</si>
  <si>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</si>
  <si>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</si>
  <si>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</si>
  <si>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</si>
  <si>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</si>
  <si>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</si>
  <si>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</si>
  <si>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</si>
  <si>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</si>
  <si>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</si>
  <si>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</si>
  <si>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</si>
  <si>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池田町</t>
  </si>
  <si>
    <t>美浜町</t>
  </si>
  <si>
    <t>18205</t>
  </si>
  <si>
    <t>大野市</t>
  </si>
  <si>
    <t>18205_令和3年度</t>
  </si>
  <si>
    <t>18205_令和4年度</t>
  </si>
  <si>
    <t>18442</t>
  </si>
  <si>
    <t>18442_令和3年度</t>
  </si>
  <si>
    <t>18442_令和4年度</t>
  </si>
  <si>
    <t>18423</t>
  </si>
  <si>
    <t>越前町</t>
  </si>
  <si>
    <t>18423_令和3年度</t>
  </si>
  <si>
    <t>18423_令和4年度</t>
  </si>
  <si>
    <t>18322</t>
  </si>
  <si>
    <t>永平寺町</t>
  </si>
  <si>
    <t>18322_令和3年度</t>
  </si>
  <si>
    <t>18322_令和4年度</t>
  </si>
  <si>
    <t>18483</t>
  </si>
  <si>
    <t>おおい町</t>
  </si>
  <si>
    <t>18483_令和3年度</t>
  </si>
  <si>
    <t>18483_令和4年度</t>
  </si>
  <si>
    <t>18207</t>
  </si>
  <si>
    <t>鯖江市</t>
  </si>
  <si>
    <t>18207_令和3年度</t>
  </si>
  <si>
    <t>18207_令和4年度</t>
  </si>
  <si>
    <t>18204</t>
  </si>
  <si>
    <t>小浜市</t>
  </si>
  <si>
    <t>18204_令和3年度</t>
  </si>
  <si>
    <t>18204_令和4年度</t>
  </si>
  <si>
    <t>18208</t>
  </si>
  <si>
    <t>あわら市</t>
  </si>
  <si>
    <t>18208_令和3年度</t>
  </si>
  <si>
    <t>18208_令和4年度</t>
  </si>
  <si>
    <t>18501</t>
  </si>
  <si>
    <t>若狭町</t>
  </si>
  <si>
    <t>18501_令和3年度</t>
  </si>
  <si>
    <t>18501_令和4年度</t>
  </si>
  <si>
    <t>18382</t>
  </si>
  <si>
    <t>18382_令和3年度</t>
  </si>
  <si>
    <t>18382_令和4年度</t>
  </si>
  <si>
    <t>18481</t>
  </si>
  <si>
    <t>高浜町</t>
  </si>
  <si>
    <t>18481_令和3年度</t>
  </si>
  <si>
    <t>18481_令和4年度</t>
  </si>
  <si>
    <t>18404</t>
  </si>
  <si>
    <t>南越前町</t>
  </si>
  <si>
    <t>18404_令和3年度</t>
  </si>
  <si>
    <t>18404_令和4年度</t>
  </si>
  <si>
    <t>18206</t>
  </si>
  <si>
    <t>勝山市</t>
  </si>
  <si>
    <t>18206_令和3年度</t>
  </si>
  <si>
    <t>18206_令和4年度</t>
  </si>
  <si>
    <t>03206_令和4年度</t>
  </si>
  <si>
    <t>03206</t>
  </si>
  <si>
    <t>北上市</t>
  </si>
  <si>
    <t>03205_令和4年度</t>
  </si>
  <si>
    <t>03205</t>
  </si>
  <si>
    <t>花巻市</t>
  </si>
  <si>
    <t>03206_令和3年度</t>
  </si>
  <si>
    <t>03205_令和3年度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</si>
  <si>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</si>
  <si>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</si>
  <si>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</si>
  <si>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</si>
  <si>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</si>
  <si>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</si>
  <si>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</si>
  <si>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</si>
  <si>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</si>
  <si>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</si>
  <si>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</si>
  <si>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</si>
  <si>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</si>
  <si>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</si>
  <si>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</si>
  <si>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</si>
  <si>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</si>
  <si>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</si>
  <si>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</si>
  <si>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</si>
  <si>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</si>
  <si>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</si>
  <si>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</si>
  <si>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</si>
  <si>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</si>
  <si>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</si>
  <si>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</si>
  <si>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</si>
  <si>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</si>
  <si>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</si>
  <si>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</si>
  <si>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</si>
  <si>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</si>
  <si>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</si>
  <si>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</si>
  <si>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</si>
  <si>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</si>
  <si>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</si>
  <si>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</si>
  <si>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</si>
  <si>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</si>
  <si>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</si>
  <si>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</si>
  <si>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</si>
  <si>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</si>
  <si>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</si>
  <si>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</si>
  <si>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</si>
  <si>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</si>
  <si>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</si>
  <si>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</si>
  <si>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</si>
  <si>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</si>
  <si>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</si>
  <si>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</si>
  <si>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</si>
  <si>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</si>
  <si>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</si>
  <si>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</si>
  <si>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</si>
  <si>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</si>
  <si>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</si>
  <si>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</si>
  <si>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</si>
  <si>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</si>
  <si>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</si>
  <si>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</si>
  <si>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</si>
  <si>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</si>
  <si>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</si>
  <si>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</si>
  <si>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</si>
  <si>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</si>
  <si>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</si>
  <si>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</si>
  <si>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</si>
  <si>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</si>
  <si>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</si>
  <si>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</si>
  <si>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</si>
  <si>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</si>
  <si>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</si>
  <si>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</si>
  <si>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</si>
  <si>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</si>
  <si>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</si>
  <si>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</si>
  <si>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</si>
  <si>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</si>
  <si>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</si>
  <si>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</si>
  <si>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</si>
  <si>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</si>
  <si>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</si>
  <si>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</si>
  <si>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</si>
  <si>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</si>
  <si>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</si>
  <si>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</si>
  <si>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</si>
  <si>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</si>
  <si>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</si>
  <si>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</si>
  <si>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</si>
  <si>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</si>
  <si>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</si>
  <si>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</si>
  <si>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</si>
  <si>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</si>
  <si>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</si>
  <si>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</si>
  <si>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</si>
  <si>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</si>
  <si>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</si>
  <si>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</si>
  <si>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</si>
  <si>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</si>
  <si>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</si>
  <si>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</si>
  <si>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</si>
  <si>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</si>
  <si>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</si>
  <si>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</si>
  <si>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</si>
  <si>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</si>
  <si>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</si>
  <si>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</si>
  <si>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</si>
  <si>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</si>
  <si>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</si>
  <si>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</si>
  <si>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</si>
  <si>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</si>
  <si>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</si>
  <si>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</si>
  <si>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</si>
  <si>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</si>
  <si>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</si>
  <si>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</si>
  <si>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</si>
  <si>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</si>
  <si>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</si>
  <si>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</si>
  <si>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</si>
  <si>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</si>
  <si>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</si>
  <si>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</si>
  <si>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</si>
  <si>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</si>
  <si>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</si>
  <si>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</si>
  <si>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</si>
  <si>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</si>
  <si>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</si>
  <si>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</si>
  <si>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</si>
  <si>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</si>
  <si>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</si>
  <si>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</si>
  <si>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</si>
  <si>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</si>
  <si>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</si>
  <si>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</si>
  <si>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</si>
  <si>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</si>
  <si>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</si>
  <si>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</si>
  <si>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</si>
  <si>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</si>
  <si>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</si>
  <si>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</si>
  <si>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</si>
  <si>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</si>
  <si>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</si>
  <si>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</si>
  <si>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</si>
  <si>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</si>
  <si>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</si>
  <si>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</si>
  <si>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</si>
  <si>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</si>
  <si>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</si>
  <si>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</si>
  <si>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</si>
  <si>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</si>
  <si>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</si>
  <si>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</si>
  <si>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</si>
  <si>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</si>
  <si>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</si>
  <si>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</si>
  <si>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</si>
  <si>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</si>
  <si>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</si>
  <si>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</si>
  <si>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</si>
  <si>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</si>
  <si>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</si>
  <si>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</si>
  <si>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</si>
  <si>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</si>
  <si>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</si>
  <si>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</si>
  <si>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</si>
  <si>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</si>
  <si>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</si>
  <si>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</si>
  <si>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</si>
  <si>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</si>
  <si>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</si>
  <si>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</si>
  <si>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</si>
  <si>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</si>
  <si>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</si>
  <si>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</si>
  <si>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</si>
  <si>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</si>
  <si>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</si>
  <si>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</si>
  <si>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</si>
  <si>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</si>
  <si>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</si>
  <si>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</si>
  <si>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</si>
  <si>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</si>
  <si>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</si>
  <si>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</si>
  <si>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</si>
  <si>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</si>
  <si>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</si>
  <si>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</si>
  <si>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</si>
  <si>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</si>
  <si>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</si>
  <si>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</si>
  <si>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</si>
  <si>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</si>
  <si>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</si>
  <si>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</si>
  <si>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</si>
  <si>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</si>
  <si>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</si>
  <si>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</si>
  <si>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</si>
  <si>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</si>
  <si>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</si>
  <si>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</si>
  <si>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</si>
  <si>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</si>
  <si>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</si>
  <si>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</si>
  <si>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</si>
  <si>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</si>
  <si>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</si>
  <si>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</si>
  <si>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</si>
  <si>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</si>
  <si>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</si>
  <si>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</si>
  <si>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</si>
  <si>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</si>
  <si>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</si>
  <si>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</si>
  <si>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</si>
  <si>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</si>
  <si>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</si>
  <si>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</si>
  <si>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</si>
  <si>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</si>
  <si>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</si>
  <si>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</si>
  <si>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</si>
  <si>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</si>
  <si>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</si>
  <si>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</si>
  <si>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</si>
  <si>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</si>
  <si>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</si>
  <si>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</si>
  <si>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</si>
  <si>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</si>
  <si>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</si>
  <si>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</si>
  <si>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</si>
  <si>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</si>
  <si>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</si>
  <si>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</si>
  <si>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</si>
  <si>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</si>
  <si>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</si>
  <si>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</si>
  <si>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</si>
  <si>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</si>
  <si>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</si>
  <si>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</si>
  <si>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</si>
  <si>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</si>
  <si>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</si>
  <si>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</si>
  <si>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</si>
  <si>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</si>
  <si>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</si>
  <si>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</si>
  <si>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</si>
  <si>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</si>
  <si>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</si>
  <si>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</si>
  <si>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</si>
  <si>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</si>
  <si>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</si>
  <si>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</si>
  <si>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</si>
  <si>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</si>
  <si>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</si>
  <si>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</si>
  <si>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</si>
  <si>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</si>
  <si>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</si>
  <si>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</si>
  <si>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</si>
  <si>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</si>
  <si>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</si>
  <si>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</si>
  <si>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</si>
  <si>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</si>
  <si>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</si>
  <si>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</si>
  <si>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</si>
  <si>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</si>
  <si>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</si>
  <si>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</si>
  <si>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</si>
  <si>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</si>
  <si>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</si>
  <si>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</si>
  <si>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</si>
  <si>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</si>
  <si>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</si>
  <si>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</si>
  <si>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</si>
  <si>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</si>
  <si>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</si>
  <si>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</si>
  <si>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</si>
  <si>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</si>
  <si>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</si>
  <si>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</si>
  <si>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</si>
  <si>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</si>
  <si>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</si>
  <si>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</si>
  <si>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</si>
  <si>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</si>
  <si>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</si>
  <si>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</si>
  <si>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</si>
  <si>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</si>
  <si>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</si>
  <si>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</si>
  <si>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</si>
  <si>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</si>
  <si>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</si>
  <si>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</si>
  <si>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</si>
  <si>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</si>
  <si>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</si>
  <si>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</si>
  <si>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</si>
  <si>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</si>
  <si>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</si>
  <si>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</si>
  <si>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</si>
  <si>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</si>
  <si>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</si>
  <si>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</si>
  <si>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</si>
  <si>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</si>
  <si>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</si>
  <si>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</si>
  <si>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</si>
  <si>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</si>
  <si>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</si>
  <si>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</si>
  <si>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</si>
  <si>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</si>
  <si>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</si>
  <si>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</si>
  <si>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</si>
  <si>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</si>
  <si>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</si>
  <si>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</si>
  <si>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</si>
  <si>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</si>
  <si>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</si>
  <si>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</si>
  <si>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</si>
  <si>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</si>
  <si>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</si>
  <si>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</si>
  <si>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</si>
  <si>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</si>
  <si>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</si>
  <si>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</si>
  <si>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</si>
  <si>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</si>
  <si>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</si>
  <si>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</si>
  <si>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</si>
  <si>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</si>
  <si>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</si>
  <si>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</si>
  <si>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</si>
  <si>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</si>
  <si>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</si>
  <si>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</si>
  <si>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</si>
  <si>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</si>
  <si>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</si>
  <si>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</si>
  <si>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</si>
  <si>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</si>
  <si>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</si>
  <si>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</si>
  <si>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</si>
  <si>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</si>
  <si>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</si>
  <si>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</si>
  <si>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</si>
  <si>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</si>
  <si>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</si>
  <si>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</si>
  <si>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</si>
  <si>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</si>
  <si>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</si>
  <si>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</si>
  <si>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</si>
  <si>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</si>
  <si>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</si>
  <si>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</si>
  <si>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</si>
  <si>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</si>
  <si>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</si>
  <si>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</si>
  <si>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</si>
  <si>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</si>
  <si>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</si>
  <si>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</si>
  <si>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</si>
  <si>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</si>
  <si>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</si>
  <si>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</si>
  <si>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</si>
  <si>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</si>
  <si>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</si>
  <si>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</si>
  <si>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</si>
  <si>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</si>
  <si>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</si>
  <si>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</si>
  <si>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</si>
  <si>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</si>
  <si>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</si>
  <si>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</si>
  <si>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</si>
  <si>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</si>
  <si>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</si>
  <si>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</si>
  <si>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</si>
  <si>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</si>
  <si>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</si>
  <si>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</si>
  <si>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</si>
  <si>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</si>
  <si>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</si>
  <si>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</si>
  <si>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</si>
  <si>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</si>
  <si>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</si>
  <si>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</si>
  <si>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</si>
  <si>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</si>
  <si>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</si>
  <si>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</si>
  <si>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</si>
  <si>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</si>
  <si>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</si>
  <si>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</si>
  <si>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</si>
  <si>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</si>
  <si>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</si>
  <si>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</si>
  <si>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</si>
  <si>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</si>
  <si>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</si>
  <si>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</si>
  <si>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</si>
  <si>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</si>
  <si>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</si>
  <si>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</si>
  <si>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</si>
  <si>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</si>
  <si>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</si>
  <si>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</si>
  <si>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</si>
  <si>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</si>
  <si>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</si>
  <si>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</si>
  <si>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</si>
  <si>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</si>
  <si>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</si>
  <si>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</si>
  <si>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</si>
  <si>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</si>
  <si>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</si>
  <si>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</si>
  <si>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</si>
  <si>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</si>
  <si>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</si>
  <si>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</si>
  <si>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</si>
  <si>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</si>
  <si>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</si>
  <si>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</si>
  <si>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</si>
  <si>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</si>
  <si>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</si>
  <si>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</si>
  <si>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</si>
  <si>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</si>
  <si>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</si>
  <si>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</si>
  <si>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</si>
  <si>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</si>
  <si>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</si>
  <si>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</si>
  <si>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</si>
  <si>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</si>
  <si>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</si>
  <si>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</si>
  <si>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</si>
  <si>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</si>
  <si>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</si>
  <si>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</si>
  <si>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</si>
  <si>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</si>
  <si>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</si>
  <si>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</si>
  <si>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</si>
  <si>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</si>
  <si>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</si>
  <si>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</si>
  <si>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</si>
  <si>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</si>
  <si>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</si>
  <si>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</si>
  <si>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</si>
  <si>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</si>
  <si>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</si>
  <si>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</si>
  <si>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</si>
  <si>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</si>
  <si>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</si>
  <si>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</si>
  <si>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</si>
  <si>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</si>
  <si>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</si>
  <si>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</si>
  <si>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</si>
  <si>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</si>
  <si>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</si>
  <si>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</si>
  <si>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</si>
  <si>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</si>
  <si>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</si>
  <si>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</si>
  <si>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</si>
  <si>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</si>
  <si>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</si>
  <si>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</si>
  <si>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</si>
  <si>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</si>
  <si>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</si>
  <si>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</si>
  <si>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</si>
  <si>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</si>
  <si>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</si>
  <si>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</si>
  <si>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</si>
  <si>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</si>
  <si>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</si>
  <si>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</si>
  <si>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</si>
  <si>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</si>
  <si>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</si>
  <si>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</si>
  <si>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</si>
  <si>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</si>
  <si>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</si>
  <si>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</si>
  <si>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</si>
  <si>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</si>
  <si>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18209</t>
  </si>
  <si>
    <t>越前市</t>
  </si>
  <si>
    <t>18209_令和3年度</t>
  </si>
  <si>
    <t>18209_令和4年度</t>
  </si>
  <si>
    <t>18202</t>
  </si>
  <si>
    <t>敦賀市</t>
  </si>
  <si>
    <t>18202_令和3年度</t>
  </si>
  <si>
    <t>18202_令和4年度</t>
  </si>
  <si>
    <t>18_平成2年度</t>
  </si>
  <si>
    <t>18</t>
  </si>
  <si>
    <t>福井県</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</si>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</sst>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11.806843291978621</c:v>
                </c:pt>
                <c:pt idx="1">
                  <c:v>13.638655574264739</c:v>
                </c:pt>
                <c:pt idx="2">
                  <c:v>15.629506737707885</c:v>
                </c:pt>
                <c:pt idx="3">
                  <c:v>19.186982288118788</c:v>
                </c:pt>
                <c:pt idx="4">
                  <c:v>17.581984062350845</c:v>
                </c:pt>
                <c:pt idx="5">
                  <c:v>16.065371194541729</c:v>
                </c:pt>
                <c:pt idx="6">
                  <c:v>18.184883978007385</c:v>
                </c:pt>
                <c:pt idx="7">
                  <c:v>19.008122849764447</c:v>
                </c:pt>
                <c:pt idx="8">
                  <c:v>14.247946442318083</c:v>
                </c:pt>
                <c:pt idx="9">
                  <c:v>13.200255707155458</c:v>
                </c:pt>
                <c:pt idx="10">
                  <c:v>13.615662590061371</c:v>
                </c:pt>
                <c:pt idx="11">
                  <c:v>14.402884949619409</c:v>
                </c:pt>
                <c:pt idx="12">
                  <c:v>14.67892981395936</c:v>
                </c:pt>
                <c:pt idx="13">
                  <c:v>15.27763460345327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201.31190908679059</c:v>
                </c:pt>
                <c:pt idx="1">
                  <c:v>199.03593716126292</c:v>
                </c:pt>
                <c:pt idx="2">
                  <c:v>200.05361874953834</c:v>
                </c:pt>
                <c:pt idx="3">
                  <c:v>196.6387710722752</c:v>
                </c:pt>
                <c:pt idx="4">
                  <c:v>197.61815061393364</c:v>
                </c:pt>
                <c:pt idx="5">
                  <c:v>193.77791748699659</c:v>
                </c:pt>
                <c:pt idx="6">
                  <c:v>189.65516180517929</c:v>
                </c:pt>
                <c:pt idx="7">
                  <c:v>187.92739297010533</c:v>
                </c:pt>
                <c:pt idx="8">
                  <c:v>186.7854470342528</c:v>
                </c:pt>
                <c:pt idx="9">
                  <c:v>184.69666566508502</c:v>
                </c:pt>
                <c:pt idx="10">
                  <c:v>183.0309260778121</c:v>
                </c:pt>
                <c:pt idx="11">
                  <c:v>178.69217753185202</c:v>
                </c:pt>
                <c:pt idx="12">
                  <c:v>162.67659148387207</c:v>
                </c:pt>
                <c:pt idx="13">
                  <c:v>161.66148420963094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180.532031944496</c:v>
                </c:pt>
                <c:pt idx="1">
                  <c:v>132.76857514268823</c:v>
                </c:pt>
                <c:pt idx="2">
                  <c:v>151.45478726612205</c:v>
                </c:pt>
                <c:pt idx="3">
                  <c:v>204.84556135131251</c:v>
                </c:pt>
                <c:pt idx="4">
                  <c:v>226.86919266280552</c:v>
                </c:pt>
                <c:pt idx="5">
                  <c:v>217.43812314412543</c:v>
                </c:pt>
                <c:pt idx="6">
                  <c:v>221.97847605099798</c:v>
                </c:pt>
                <c:pt idx="7">
                  <c:v>211.99577971622301</c:v>
                </c:pt>
                <c:pt idx="8">
                  <c:v>206.55883810351207</c:v>
                </c:pt>
                <c:pt idx="9">
                  <c:v>205.99755453679691</c:v>
                </c:pt>
                <c:pt idx="10">
                  <c:v>189.46101312356944</c:v>
                </c:pt>
                <c:pt idx="11">
                  <c:v>157.98562747495097</c:v>
                </c:pt>
                <c:pt idx="12">
                  <c:v>145.65757216695286</c:v>
                </c:pt>
                <c:pt idx="13">
                  <c:v>152.03742502847882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140.29399101463963</c:v>
                </c:pt>
                <c:pt idx="1">
                  <c:v>129.54696604472795</c:v>
                </c:pt>
                <c:pt idx="2">
                  <c:v>151.06913008914287</c:v>
                </c:pt>
                <c:pt idx="3">
                  <c:v>179.99297208322892</c:v>
                </c:pt>
                <c:pt idx="4">
                  <c:v>174.46733738215005</c:v>
                </c:pt>
                <c:pt idx="5">
                  <c:v>179.29133541169611</c:v>
                </c:pt>
                <c:pt idx="6">
                  <c:v>187.15565779369217</c:v>
                </c:pt>
                <c:pt idx="7">
                  <c:v>140.35805189346678</c:v>
                </c:pt>
                <c:pt idx="8">
                  <c:v>123.81321379011389</c:v>
                </c:pt>
                <c:pt idx="9">
                  <c:v>113.83198662532752</c:v>
                </c:pt>
                <c:pt idx="10">
                  <c:v>103.63560864409887</c:v>
                </c:pt>
                <c:pt idx="11">
                  <c:v>103.70281636918411</c:v>
                </c:pt>
                <c:pt idx="12">
                  <c:v>88.131750080864521</c:v>
                </c:pt>
                <c:pt idx="13">
                  <c:v>98.863446321116285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479.9430204929007</c:v>
                </c:pt>
                <c:pt idx="1">
                  <c:v>425.42194603241882</c:v>
                </c:pt>
                <c:pt idx="2">
                  <c:v>437.50774248051783</c:v>
                </c:pt>
                <c:pt idx="3">
                  <c:v>501.9352940250119</c:v>
                </c:pt>
                <c:pt idx="4">
                  <c:v>491.56111400577129</c:v>
                </c:pt>
                <c:pt idx="5">
                  <c:v>463.38520907427215</c:v>
                </c:pt>
                <c:pt idx="6">
                  <c:v>451.24292094878376</c:v>
                </c:pt>
                <c:pt idx="7">
                  <c:v>427.43181909187058</c:v>
                </c:pt>
                <c:pt idx="8">
                  <c:v>419.48586035954156</c:v>
                </c:pt>
                <c:pt idx="9">
                  <c:v>366.3576501382841</c:v>
                </c:pt>
                <c:pt idx="10">
                  <c:v>387.08308594719796</c:v>
                </c:pt>
                <c:pt idx="11">
                  <c:v>351.2098035604684</c:v>
                </c:pt>
                <c:pt idx="12">
                  <c:v>326.95584240898631</c:v>
                </c:pt>
                <c:pt idx="13">
                  <c:v>347.18131841982216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482.40343586422057</c:v>
                </c:pt>
                <c:pt idx="2">
                  <c:v>7.9937498933033977</c:v>
                </c:pt>
                <c:pt idx="3">
                  <c:v>19.702850996626335</c:v>
                </c:pt>
                <c:pt idx="4">
                  <c:v>98.171590852896628</c:v>
                </c:pt>
                <c:pt idx="5">
                  <c:v>132.07736080161879</c:v>
                </c:pt>
                <c:pt idx="7">
                  <c:v>200.7763372363757</c:v>
                </c:pt>
                <c:pt idx="8">
                  <c:v>5.5171356317708335</c:v>
                </c:pt>
                <c:pt idx="9">
                  <c:v>3.6719792568959733</c:v>
                </c:pt>
                <c:pt idx="10">
                  <c:v>12.149843461786812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510.10003675415032</c:v>
                </c:pt>
                <c:pt idx="4" formatCode="#,##0">
                  <c:v>98.171590852896628</c:v>
                </c:pt>
                <c:pt idx="5" formatCode="#,##0">
                  <c:v>132.07736080161879</c:v>
                </c:pt>
                <c:pt idx="6" formatCode="#,##0">
                  <c:v>209.9654521250425</c:v>
                </c:pt>
                <c:pt idx="10" formatCode="#,##0">
                  <c:v>12.149843461786812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442.02815666694232</c:v>
                </c:pt>
                <c:pt idx="2">
                  <c:v>6.0649844934969872</c:v>
                </c:pt>
                <c:pt idx="3">
                  <c:v>15.292067913832826</c:v>
                </c:pt>
                <c:pt idx="4">
                  <c:v>179.29133541169611</c:v>
                </c:pt>
                <c:pt idx="5">
                  <c:v>217.43812314412543</c:v>
                </c:pt>
                <c:pt idx="7">
                  <c:v>182.86500852795325</c:v>
                </c:pt>
                <c:pt idx="8">
                  <c:v>7.2683900206729888</c:v>
                </c:pt>
                <c:pt idx="9">
                  <c:v>3.6445189383703309</c:v>
                </c:pt>
                <c:pt idx="10">
                  <c:v>16.065371194541729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463.38520907427215</c:v>
                </c:pt>
                <c:pt idx="4" formatCode="#,##0">
                  <c:v>179.29133541169611</c:v>
                </c:pt>
                <c:pt idx="5" formatCode="#,##0">
                  <c:v>217.43812314412543</c:v>
                </c:pt>
                <c:pt idx="6" formatCode="#,##0">
                  <c:v>193.77791748699659</c:v>
                </c:pt>
                <c:pt idx="10" formatCode="#,##0">
                  <c:v>16.065371194541729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321.21219675683625</c:v>
                </c:pt>
                <c:pt idx="2">
                  <c:v>5.6258072801149206</c:v>
                </c:pt>
                <c:pt idx="3">
                  <c:v>20.343314382870972</c:v>
                </c:pt>
                <c:pt idx="4">
                  <c:v>98.863446321116285</c:v>
                </c:pt>
                <c:pt idx="5">
                  <c:v>152.03742502847882</c:v>
                </c:pt>
                <c:pt idx="7">
                  <c:v>153.06791097671766</c:v>
                </c:pt>
                <c:pt idx="8">
                  <c:v>5.3680427623134834</c:v>
                </c:pt>
                <c:pt idx="9">
                  <c:v>3.2255304705998031</c:v>
                </c:pt>
                <c:pt idx="10">
                  <c:v>15.27763460345327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347.18131841982216</c:v>
                </c:pt>
                <c:pt idx="4">
                  <c:v>98.863446321116285</c:v>
                </c:pt>
                <c:pt idx="5">
                  <c:v>152.03742502847882</c:v>
                </c:pt>
                <c:pt idx="6">
                  <c:v>161.66148420963094</c:v>
                </c:pt>
                <c:pt idx="10">
                  <c:v>15.27763460345327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福井県</c:v>
                </c:pt>
                <c:pt idx="2">
                  <c:v>坂井市</c:v>
                </c:pt>
              </c:strCache>
            </c:strRef>
          </c:cat>
          <c:val>
            <c:numRef>
              <c:f>①CO2排出量の現状把握!$AX$43:$AX$45</c:f>
              <c:numCache>
                <c:formatCode>0%</c:formatCode>
                <c:ptCount val="3"/>
                <c:pt idx="0">
                  <c:v>0.44203583680298503</c:v>
                </c:pt>
                <c:pt idx="1">
                  <c:v>0.37810213326648434</c:v>
                </c:pt>
                <c:pt idx="2">
                  <c:v>0.44796357800124209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福井県</c:v>
                </c:pt>
                <c:pt idx="2">
                  <c:v>坂井市</c:v>
                </c:pt>
              </c:strCache>
            </c:strRef>
          </c:cat>
          <c:val>
            <c:numRef>
              <c:f>①CO2排出量の現状把握!$AY$43:$AY$45</c:f>
              <c:numCache>
                <c:formatCode>0%</c:formatCode>
                <c:ptCount val="3"/>
                <c:pt idx="0">
                  <c:v>0.19220740382343474</c:v>
                </c:pt>
                <c:pt idx="1">
                  <c:v>0.17393448655406324</c:v>
                </c:pt>
                <c:pt idx="2">
                  <c:v>0.1275622298720219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福井県</c:v>
                </c:pt>
                <c:pt idx="2">
                  <c:v>坂井市</c:v>
                </c:pt>
              </c:strCache>
            </c:strRef>
          </c:cat>
          <c:val>
            <c:numRef>
              <c:f>①CO2排出量の現状把握!$AZ$43:$AZ$45</c:f>
              <c:numCache>
                <c:formatCode>0%</c:formatCode>
                <c:ptCount val="3"/>
                <c:pt idx="0">
                  <c:v>0.1618007278049024</c:v>
                </c:pt>
                <c:pt idx="1">
                  <c:v>0.21119965120019465</c:v>
                </c:pt>
                <c:pt idx="2">
                  <c:v>0.19617192888096488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福井県</c:v>
                </c:pt>
                <c:pt idx="2">
                  <c:v>坂井市</c:v>
                </c:pt>
              </c:strCache>
            </c:strRef>
          </c:cat>
          <c:val>
            <c:numRef>
              <c:f>①CO2排出量の現状把握!$BA$43:$BA$45</c:f>
              <c:numCache>
                <c:formatCode>0%</c:formatCode>
                <c:ptCount val="3"/>
                <c:pt idx="0">
                  <c:v>0.18830241870300451</c:v>
                </c:pt>
                <c:pt idx="1">
                  <c:v>0.22111191148617731</c:v>
                </c:pt>
                <c:pt idx="2">
                  <c:v>0.20858972833315584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福井県</c:v>
                </c:pt>
                <c:pt idx="2">
                  <c:v>坂井市</c:v>
                </c:pt>
              </c:strCache>
            </c:strRef>
          </c:cat>
          <c:val>
            <c:numRef>
              <c:f>①CO2排出量の現状把握!$BB$43:$BB$45</c:f>
              <c:numCache>
                <c:formatCode>0%</c:formatCode>
                <c:ptCount val="3"/>
                <c:pt idx="0">
                  <c:v>1.5653612865673284E-2</c:v>
                </c:pt>
                <c:pt idx="1">
                  <c:v>1.5651817493080471E-2</c:v>
                </c:pt>
                <c:pt idx="2">
                  <c:v>1.9712534912615189E-2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22612</c:v>
                </c:pt>
                <c:pt idx="1">
                  <c:v>23639</c:v>
                </c:pt>
                <c:pt idx="2">
                  <c:v>23639</c:v>
                </c:pt>
                <c:pt idx="3">
                  <c:v>23639</c:v>
                </c:pt>
                <c:pt idx="4">
                  <c:v>23639</c:v>
                </c:pt>
                <c:pt idx="5">
                  <c:v>23639</c:v>
                </c:pt>
                <c:pt idx="6">
                  <c:v>24183</c:v>
                </c:pt>
                <c:pt idx="7">
                  <c:v>24183</c:v>
                </c:pt>
                <c:pt idx="8">
                  <c:v>24183</c:v>
                </c:pt>
                <c:pt idx="9">
                  <c:v>24183</c:v>
                </c:pt>
                <c:pt idx="10">
                  <c:v>24183</c:v>
                </c:pt>
                <c:pt idx="11">
                  <c:v>24183</c:v>
                </c:pt>
                <c:pt idx="12">
                  <c:v>24608</c:v>
                </c:pt>
                <c:pt idx="13">
                  <c:v>24608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11.806843291978621</c:v>
                </c:pt>
                <c:pt idx="1">
                  <c:v>13.638655574264739</c:v>
                </c:pt>
                <c:pt idx="2">
                  <c:v>15.629506737707885</c:v>
                </c:pt>
                <c:pt idx="3">
                  <c:v>19.186982288118788</c:v>
                </c:pt>
                <c:pt idx="4">
                  <c:v>17.581984062350845</c:v>
                </c:pt>
                <c:pt idx="5">
                  <c:v>16.065371194541729</c:v>
                </c:pt>
                <c:pt idx="6">
                  <c:v>18.184883978007385</c:v>
                </c:pt>
                <c:pt idx="7">
                  <c:v>19.008122849764447</c:v>
                </c:pt>
                <c:pt idx="8">
                  <c:v>14.24794644231808</c:v>
                </c:pt>
                <c:pt idx="9">
                  <c:v>13.20025570715546</c:v>
                </c:pt>
                <c:pt idx="10">
                  <c:v>13.615662590061371</c:v>
                </c:pt>
                <c:pt idx="11">
                  <c:v>14.402884949619409</c:v>
                </c:pt>
                <c:pt idx="12">
                  <c:v>14.67892981395936</c:v>
                </c:pt>
                <c:pt idx="13">
                  <c:v>15.27763460345327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655918</c:v>
                </c:pt>
                <c:pt idx="1">
                  <c:v>599683.5</c:v>
                </c:pt>
                <c:pt idx="2">
                  <c:v>619302</c:v>
                </c:pt>
                <c:pt idx="3">
                  <c:v>606764.5</c:v>
                </c:pt>
                <c:pt idx="4">
                  <c:v>603510</c:v>
                </c:pt>
                <c:pt idx="5">
                  <c:v>604158.5</c:v>
                </c:pt>
                <c:pt idx="6">
                  <c:v>604805.5</c:v>
                </c:pt>
                <c:pt idx="7">
                  <c:v>646858</c:v>
                </c:pt>
                <c:pt idx="8">
                  <c:v>630107.75424158259</c:v>
                </c:pt>
                <c:pt idx="9">
                  <c:v>612545.99999999988</c:v>
                </c:pt>
                <c:pt idx="10">
                  <c:v>673669.5</c:v>
                </c:pt>
                <c:pt idx="11">
                  <c:v>669525.5</c:v>
                </c:pt>
                <c:pt idx="12">
                  <c:v>613059</c:v>
                </c:pt>
                <c:pt idx="13">
                  <c:v>554177.5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93687</c:v>
                </c:pt>
                <c:pt idx="1">
                  <c:v>93552</c:v>
                </c:pt>
                <c:pt idx="2">
                  <c:v>93248</c:v>
                </c:pt>
                <c:pt idx="3">
                  <c:v>93189</c:v>
                </c:pt>
                <c:pt idx="4">
                  <c:v>94110</c:v>
                </c:pt>
                <c:pt idx="5">
                  <c:v>93960</c:v>
                </c:pt>
                <c:pt idx="6">
                  <c:v>93531</c:v>
                </c:pt>
                <c:pt idx="7">
                  <c:v>93041</c:v>
                </c:pt>
                <c:pt idx="8">
                  <c:v>92760</c:v>
                </c:pt>
                <c:pt idx="9">
                  <c:v>92508</c:v>
                </c:pt>
                <c:pt idx="10">
                  <c:v>92004</c:v>
                </c:pt>
                <c:pt idx="11">
                  <c:v>91376</c:v>
                </c:pt>
                <c:pt idx="12">
                  <c:v>90815</c:v>
                </c:pt>
                <c:pt idx="13">
                  <c:v>89961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56886</c:v>
                </c:pt>
                <c:pt idx="1">
                  <c:v>57322</c:v>
                </c:pt>
                <c:pt idx="2">
                  <c:v>57797</c:v>
                </c:pt>
                <c:pt idx="3">
                  <c:v>58516</c:v>
                </c:pt>
                <c:pt idx="4">
                  <c:v>59352</c:v>
                </c:pt>
                <c:pt idx="5">
                  <c:v>60059</c:v>
                </c:pt>
                <c:pt idx="6">
                  <c:v>60969</c:v>
                </c:pt>
                <c:pt idx="7">
                  <c:v>61268</c:v>
                </c:pt>
                <c:pt idx="8">
                  <c:v>61751</c:v>
                </c:pt>
                <c:pt idx="9">
                  <c:v>62225</c:v>
                </c:pt>
                <c:pt idx="10">
                  <c:v>62424</c:v>
                </c:pt>
                <c:pt idx="11">
                  <c:v>62591</c:v>
                </c:pt>
                <c:pt idx="12">
                  <c:v>62727</c:v>
                </c:pt>
                <c:pt idx="13">
                  <c:v>62597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15887</c:v>
                </c:pt>
                <c:pt idx="1">
                  <c:v>15485</c:v>
                </c:pt>
                <c:pt idx="2">
                  <c:v>15117</c:v>
                </c:pt>
                <c:pt idx="3">
                  <c:v>14924</c:v>
                </c:pt>
                <c:pt idx="4">
                  <c:v>14751</c:v>
                </c:pt>
                <c:pt idx="5">
                  <c:v>14602</c:v>
                </c:pt>
                <c:pt idx="6">
                  <c:v>14563</c:v>
                </c:pt>
                <c:pt idx="7">
                  <c:v>14315</c:v>
                </c:pt>
                <c:pt idx="8">
                  <c:v>14726</c:v>
                </c:pt>
                <c:pt idx="9">
                  <c:v>14662</c:v>
                </c:pt>
                <c:pt idx="10">
                  <c:v>14827</c:v>
                </c:pt>
                <c:pt idx="11">
                  <c:v>14386</c:v>
                </c:pt>
                <c:pt idx="12">
                  <c:v>14908</c:v>
                </c:pt>
                <c:pt idx="13">
                  <c:v>14959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28554</c:v>
                </c:pt>
                <c:pt idx="1">
                  <c:v>28762</c:v>
                </c:pt>
                <c:pt idx="2">
                  <c:v>28926</c:v>
                </c:pt>
                <c:pt idx="3">
                  <c:v>29198</c:v>
                </c:pt>
                <c:pt idx="4">
                  <c:v>30245</c:v>
                </c:pt>
                <c:pt idx="5">
                  <c:v>30395</c:v>
                </c:pt>
                <c:pt idx="6">
                  <c:v>30569</c:v>
                </c:pt>
                <c:pt idx="7">
                  <c:v>30786</c:v>
                </c:pt>
                <c:pt idx="8">
                  <c:v>31093</c:v>
                </c:pt>
                <c:pt idx="9">
                  <c:v>31399</c:v>
                </c:pt>
                <c:pt idx="10">
                  <c:v>31727</c:v>
                </c:pt>
                <c:pt idx="11">
                  <c:v>32066</c:v>
                </c:pt>
                <c:pt idx="12">
                  <c:v>32390</c:v>
                </c:pt>
                <c:pt idx="13">
                  <c:v>32534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126</c:v>
                </c:pt>
                <c:pt idx="1">
                  <c:v>326</c:v>
                </c:pt>
                <c:pt idx="2">
                  <c:v>326</c:v>
                </c:pt>
                <c:pt idx="3">
                  <c:v>326</c:v>
                </c:pt>
                <c:pt idx="4">
                  <c:v>326</c:v>
                </c:pt>
                <c:pt idx="5">
                  <c:v>326</c:v>
                </c:pt>
                <c:pt idx="6">
                  <c:v>242</c:v>
                </c:pt>
                <c:pt idx="7">
                  <c:v>242</c:v>
                </c:pt>
                <c:pt idx="8">
                  <c:v>242</c:v>
                </c:pt>
                <c:pt idx="9">
                  <c:v>242</c:v>
                </c:pt>
                <c:pt idx="10">
                  <c:v>242</c:v>
                </c:pt>
                <c:pt idx="11">
                  <c:v>242</c:v>
                </c:pt>
                <c:pt idx="12">
                  <c:v>752</c:v>
                </c:pt>
                <c:pt idx="13">
                  <c:v>752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3130</c:v>
                </c:pt>
                <c:pt idx="1">
                  <c:v>2944</c:v>
                </c:pt>
                <c:pt idx="2">
                  <c:v>2944</c:v>
                </c:pt>
                <c:pt idx="3">
                  <c:v>2944</c:v>
                </c:pt>
                <c:pt idx="4">
                  <c:v>2944</c:v>
                </c:pt>
                <c:pt idx="5">
                  <c:v>2944</c:v>
                </c:pt>
                <c:pt idx="6">
                  <c:v>2655</c:v>
                </c:pt>
                <c:pt idx="7">
                  <c:v>2655</c:v>
                </c:pt>
                <c:pt idx="8">
                  <c:v>2655</c:v>
                </c:pt>
                <c:pt idx="9">
                  <c:v>2655</c:v>
                </c:pt>
                <c:pt idx="10">
                  <c:v>2655</c:v>
                </c:pt>
                <c:pt idx="11">
                  <c:v>2655</c:v>
                </c:pt>
                <c:pt idx="12">
                  <c:v>2611</c:v>
                </c:pt>
                <c:pt idx="13">
                  <c:v>2611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3846.1404000000002</c:v>
                </c:pt>
                <c:pt idx="1">
                  <c:v>3055.5246000000002</c:v>
                </c:pt>
                <c:pt idx="2">
                  <c:v>3171.8173999999999</c:v>
                </c:pt>
                <c:pt idx="3">
                  <c:v>3125.681</c:v>
                </c:pt>
                <c:pt idx="4">
                  <c:v>3159.6457</c:v>
                </c:pt>
                <c:pt idx="5">
                  <c:v>2829.7979</c:v>
                </c:pt>
                <c:pt idx="6">
                  <c:v>2949.0958999999998</c:v>
                </c:pt>
                <c:pt idx="7">
                  <c:v>3119.9526000000001</c:v>
                </c:pt>
                <c:pt idx="8">
                  <c:v>2969.7786000000001</c:v>
                </c:pt>
                <c:pt idx="9">
                  <c:v>2922.6214</c:v>
                </c:pt>
                <c:pt idx="10">
                  <c:v>3089.4753999999998</c:v>
                </c:pt>
                <c:pt idx="11">
                  <c:v>3038.2208999999998</c:v>
                </c:pt>
                <c:pt idx="12">
                  <c:v>2972.0052999999998</c:v>
                </c:pt>
                <c:pt idx="13">
                  <c:v>3419.9603999999999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421.11</c:v>
                </c:pt>
                <c:pt idx="1">
                  <c:v>453.54500000000002</c:v>
                </c:pt>
                <c:pt idx="2">
                  <c:v>524.23199999999997</c:v>
                </c:pt>
                <c:pt idx="3">
                  <c:v>538.15499999999997</c:v>
                </c:pt>
                <c:pt idx="4">
                  <c:v>498.73399999999998</c:v>
                </c:pt>
                <c:pt idx="5">
                  <c:v>513.64800000000002</c:v>
                </c:pt>
                <c:pt idx="6">
                  <c:v>533.03200000000004</c:v>
                </c:pt>
                <c:pt idx="7">
                  <c:v>529.11400000000003</c:v>
                </c:pt>
                <c:pt idx="8">
                  <c:v>487.77800000000002</c:v>
                </c:pt>
                <c:pt idx="9">
                  <c:v>439.93799999999999</c:v>
                </c:pt>
                <c:pt idx="10">
                  <c:v>398.755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41.2</c:v>
                </c:pt>
                <c:pt idx="1">
                  <c:v>62.1</c:v>
                </c:pt>
                <c:pt idx="2">
                  <c:v>61.6</c:v>
                </c:pt>
                <c:pt idx="3">
                  <c:v>66.599999999999994</c:v>
                </c:pt>
                <c:pt idx="4">
                  <c:v>54.3</c:v>
                </c:pt>
                <c:pt idx="5">
                  <c:v>64.099999999999994</c:v>
                </c:pt>
                <c:pt idx="6">
                  <c:v>65.8</c:v>
                </c:pt>
                <c:pt idx="7">
                  <c:v>56.2</c:v>
                </c:pt>
                <c:pt idx="8">
                  <c:v>49.2</c:v>
                </c:pt>
                <c:pt idx="9">
                  <c:v>39.4</c:v>
                </c:pt>
                <c:pt idx="10">
                  <c:v>26.3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7.3010000000000002</c:v>
                </c:pt>
                <c:pt idx="1">
                  <c:v>7.782</c:v>
                </c:pt>
                <c:pt idx="2">
                  <c:v>10.349</c:v>
                </c:pt>
                <c:pt idx="3">
                  <c:v>10.933999999999999</c:v>
                </c:pt>
                <c:pt idx="4">
                  <c:v>9.173</c:v>
                </c:pt>
                <c:pt idx="5">
                  <c:v>8.532</c:v>
                </c:pt>
                <c:pt idx="6">
                  <c:v>8.625</c:v>
                </c:pt>
                <c:pt idx="7">
                  <c:v>9.4830000000000005</c:v>
                </c:pt>
                <c:pt idx="8">
                  <c:v>8.7100000000000009</c:v>
                </c:pt>
                <c:pt idx="9">
                  <c:v>7.8140000000000001</c:v>
                </c:pt>
                <c:pt idx="10">
                  <c:v>7.1660000000000004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372.60899999999998</c:v>
                </c:pt>
                <c:pt idx="1">
                  <c:v>383.66300000000001</c:v>
                </c:pt>
                <c:pt idx="2">
                  <c:v>452.28300000000002</c:v>
                </c:pt>
                <c:pt idx="3">
                  <c:v>460.62099999999998</c:v>
                </c:pt>
                <c:pt idx="4">
                  <c:v>435.26100000000002</c:v>
                </c:pt>
                <c:pt idx="5">
                  <c:v>441.01600000000002</c:v>
                </c:pt>
                <c:pt idx="6">
                  <c:v>458.60700000000003</c:v>
                </c:pt>
                <c:pt idx="7">
                  <c:v>463.43099999999998</c:v>
                </c:pt>
                <c:pt idx="8">
                  <c:v>429.86799999999999</c:v>
                </c:pt>
                <c:pt idx="9">
                  <c:v>392.72399999999999</c:v>
                </c:pt>
                <c:pt idx="10">
                  <c:v>365.28899999999999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151.06913008914287</c:v>
                </c:pt>
                <c:pt idx="1">
                  <c:v>179.99297208322892</c:v>
                </c:pt>
                <c:pt idx="2">
                  <c:v>174.46733738215005</c:v>
                </c:pt>
                <c:pt idx="3">
                  <c:v>179.29133541169611</c:v>
                </c:pt>
                <c:pt idx="4">
                  <c:v>187.15565779369217</c:v>
                </c:pt>
                <c:pt idx="5">
                  <c:v>140.35805189346678</c:v>
                </c:pt>
                <c:pt idx="6">
                  <c:v>123.81321379011389</c:v>
                </c:pt>
                <c:pt idx="7">
                  <c:v>113.83198662532752</c:v>
                </c:pt>
                <c:pt idx="8">
                  <c:v>103.63560864409887</c:v>
                </c:pt>
                <c:pt idx="9">
                  <c:v>103.70281636918411</c:v>
                </c:pt>
                <c:pt idx="10">
                  <c:v>88.131750080864521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437.50774248051783</c:v>
                </c:pt>
                <c:pt idx="1">
                  <c:v>501.9352940250119</c:v>
                </c:pt>
                <c:pt idx="2">
                  <c:v>491.56111400577129</c:v>
                </c:pt>
                <c:pt idx="3">
                  <c:v>463.38520907427215</c:v>
                </c:pt>
                <c:pt idx="4">
                  <c:v>451.24292094878376</c:v>
                </c:pt>
                <c:pt idx="5">
                  <c:v>427.43181909187058</c:v>
                </c:pt>
                <c:pt idx="6">
                  <c:v>419.48586035954156</c:v>
                </c:pt>
                <c:pt idx="7">
                  <c:v>366.3576501382841</c:v>
                </c:pt>
                <c:pt idx="8">
                  <c:v>387.08308594719796</c:v>
                </c:pt>
                <c:pt idx="9">
                  <c:v>351.2098035604684</c:v>
                </c:pt>
                <c:pt idx="10">
                  <c:v>326.95584240898631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0.851662642328192</c:v>
                </c:pt>
                <c:pt idx="1">
                  <c:v>0.76436744848805493</c:v>
                </c:pt>
                <c:pt idx="2">
                  <c:v>0.9200951562549553</c:v>
                </c:pt>
                <c:pt idx="3">
                  <c:v>0.99403474901627875</c:v>
                </c:pt>
                <c:pt idx="4">
                  <c:v>0.96458244504937574</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4.8328867689195178E-2</c:v>
                </c:pt>
                <c:pt idx="1">
                  <c:v>4.3235021400733334E-2</c:v>
                </c:pt>
                <c:pt idx="2">
                  <c:v>5.9317693244390728E-2</c:v>
                </c:pt>
                <c:pt idx="3">
                  <c:v>6.0984542141386253E-2</c:v>
                </c:pt>
                <c:pt idx="4">
                  <c:v>4.901267804637624E-2</c:v>
                </c:pt>
                <c:pt idx="5">
                  <c:v>6.078739256423904E-2</c:v>
                </c:pt>
                <c:pt idx="6">
                  <c:v>6.9661385372170023E-2</c:v>
                </c:pt>
                <c:pt idx="7">
                  <c:v>8.3306988493601866E-2</c:v>
                </c:pt>
                <c:pt idx="8">
                  <c:v>8.40444719142001E-2</c:v>
                </c:pt>
                <c:pt idx="9">
                  <c:v>7.534993044144532E-2</c:v>
                </c:pt>
                <c:pt idx="10">
                  <c:v>8.1310083975694336E-2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365.28899999999999</c:v>
                </c:pt>
                <c:pt idx="2">
                  <c:v>0</c:v>
                </c:pt>
                <c:pt idx="3">
                  <c:v>0</c:v>
                </c:pt>
                <c:pt idx="4">
                  <c:v>7.1660000000000004</c:v>
                </c:pt>
                <c:pt idx="5">
                  <c:v>26.3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365.28899999999999</c:v>
                </c:pt>
                <c:pt idx="4" formatCode="#,##0">
                  <c:v>7.1660000000000004</c:v>
                </c:pt>
                <c:pt idx="5" formatCode="#,##0">
                  <c:v>26.3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16：化学工業(N=8)</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18：プラスチック製品製造業(N=1)</c:v>
                </c:pt>
                <c:pt idx="11">
                  <c:v>19：ゴム製品製造業(N=0)</c:v>
                </c:pt>
                <c:pt idx="12">
                  <c:v>20：なめし革・同製品・毛皮製造業(N=0)</c:v>
                </c:pt>
                <c:pt idx="13">
                  <c:v>23：非鉄金属製造業(N=1)</c:v>
                </c:pt>
                <c:pt idx="14">
                  <c:v>24：金属製品製造業(N=0)</c:v>
                </c:pt>
                <c:pt idx="15">
                  <c:v>25：はん用機械器具製造業(N=0)</c:v>
                </c:pt>
                <c:pt idx="16">
                  <c:v>26：生産用機械器具製造業(N=0)</c:v>
                </c:pt>
                <c:pt idx="17">
                  <c:v>27：業務用機械器具製造業(N=0)</c:v>
                </c:pt>
                <c:pt idx="18">
                  <c:v>28：電子部品等製造業(N=1)</c:v>
                </c:pt>
                <c:pt idx="19">
                  <c:v>29：電気機械器具製造業(N=1)</c:v>
                </c:pt>
                <c:pt idx="20">
                  <c:v>30：情報通信機械器具製造業(N=0)</c:v>
                </c:pt>
                <c:pt idx="21">
                  <c:v>31：輸送用機械器具製造業(N=0)</c:v>
                </c:pt>
                <c:pt idx="22">
                  <c:v>32：その他の製造業(N=0)</c:v>
                </c:pt>
                <c:pt idx="23">
                  <c:v>F：電気・ガス・熱供給・水道業(N=2)</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発電所・変電所(N=1)</c:v>
                </c:pt>
                <c:pt idx="39">
                  <c:v>ガス製造工場(N=0)</c:v>
                </c:pt>
                <c:pt idx="40">
                  <c:v>熱供給業(N=0)</c:v>
                </c:pt>
              </c:strCache>
            </c:strRef>
          </c:cat>
          <c:val>
            <c:numRef>
              <c:f>③特定事業所の現状把握!$BF$16:$BF$56</c:f>
              <c:numCache>
                <c:formatCode>[=0]#,##0;[&lt;1]0.00;#,##0</c:formatCode>
                <c:ptCount val="41"/>
                <c:pt idx="0">
                  <c:v>0</c:v>
                </c:pt>
                <c:pt idx="1">
                  <c:v>56.262</c:v>
                </c:pt>
                <c:pt idx="2">
                  <c:v>0</c:v>
                </c:pt>
                <c:pt idx="3">
                  <c:v>0</c:v>
                </c:pt>
                <c:pt idx="4">
                  <c:v>0</c:v>
                </c:pt>
                <c:pt idx="5">
                  <c:v>0</c:v>
                </c:pt>
                <c:pt idx="6">
                  <c:v>0</c:v>
                </c:pt>
                <c:pt idx="7">
                  <c:v>0</c:v>
                </c:pt>
                <c:pt idx="8">
                  <c:v>0</c:v>
                </c:pt>
                <c:pt idx="9">
                  <c:v>0</c:v>
                </c:pt>
                <c:pt idx="10">
                  <c:v>5.6879999999999997</c:v>
                </c:pt>
                <c:pt idx="11">
                  <c:v>0</c:v>
                </c:pt>
                <c:pt idx="12">
                  <c:v>0</c:v>
                </c:pt>
                <c:pt idx="13">
                  <c:v>247.316</c:v>
                </c:pt>
                <c:pt idx="14">
                  <c:v>0</c:v>
                </c:pt>
                <c:pt idx="15">
                  <c:v>0</c:v>
                </c:pt>
                <c:pt idx="16">
                  <c:v>0</c:v>
                </c:pt>
                <c:pt idx="17">
                  <c:v>0</c:v>
                </c:pt>
                <c:pt idx="18">
                  <c:v>14.862</c:v>
                </c:pt>
                <c:pt idx="19">
                  <c:v>3.4569999999999999</c:v>
                </c:pt>
                <c:pt idx="20">
                  <c:v>0</c:v>
                </c:pt>
                <c:pt idx="21">
                  <c:v>0</c:v>
                </c:pt>
                <c:pt idx="22">
                  <c:v>0</c:v>
                </c:pt>
                <c:pt idx="23">
                  <c:v>7.1660000000000004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26.3</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398.755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398.755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坂井市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18：プラスチック製品製造業(N=1)</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5.6879999999999997</c:v>
                </c:pt>
                <c:pt idx="6">
                  <c:v>0</c:v>
                </c:pt>
                <c:pt idx="7">
                  <c:v>0</c:v>
                </c:pt>
                <c:pt idx="8">
                  <c:v>247.316</c:v>
                </c:pt>
                <c:pt idx="9">
                  <c:v>0</c:v>
                </c:pt>
                <c:pt idx="10">
                  <c:v>0</c:v>
                </c:pt>
                <c:pt idx="11">
                  <c:v>0</c:v>
                </c:pt>
                <c:pt idx="12">
                  <c:v>0</c:v>
                </c:pt>
                <c:pt idx="13">
                  <c:v>14.862</c:v>
                </c:pt>
                <c:pt idx="14">
                  <c:v>3.4569999999999999</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18：プラスチック製品製造業(N=1)</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坂井市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3.5830000000000002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坂井市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③特定事業所の現状把握!$BG$53:$BG$56</c:f>
              <c:numCache>
                <c:formatCode>[=0]#,##0;[&lt;1]0.00;#,##0</c:formatCode>
                <c:ptCount val="4"/>
                <c:pt idx="0">
                  <c:v>0</c:v>
                </c:pt>
                <c:pt idx="1">
                  <c:v>26.3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坂井市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16：化学工業(N=8)</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7.0327500000000001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16：化学工業(N=8)</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93,890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9254.4039999999786</c:v>
                </c:pt>
                <c:pt idx="1">
                  <c:v>76116.500000000015</c:v>
                </c:pt>
                <c:pt idx="2">
                  <c:v>8000</c:v>
                </c:pt>
                <c:pt idx="3">
                  <c:v>518.9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131,897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11106.395328479975</c:v>
                </c:pt>
                <c:pt idx="1">
                  <c:v>100683.86154000003</c:v>
                </c:pt>
                <c:pt idx="2">
                  <c:v>17379.84</c:v>
                </c:pt>
                <c:pt idx="3">
                  <c:v>2727.3384000000001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137</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坂井市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46.817399123999998</c:v>
                </c:pt>
                <c:pt idx="1">
                  <c:v>9.2685174840000002</c:v>
                </c:pt>
                <c:pt idx="2">
                  <c:v>0.96224562000000002</c:v>
                </c:pt>
                <c:pt idx="3">
                  <c:v>5.6512800000000003E-4</c:v>
                </c:pt>
                <c:pt idx="4">
                  <c:v>16.989027780000001</c:v>
                </c:pt>
                <c:pt idx="5">
                  <c:v>63.075607320000003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1,173,571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坂井市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1064711</c:v>
                </c:pt>
                <c:pt idx="1">
                  <c:v>104300</c:v>
                </c:pt>
                <c:pt idx="2">
                  <c:v>4557</c:v>
                </c:pt>
                <c:pt idx="3">
                  <c:v>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246.3</c:v>
                </c:pt>
                <c:pt idx="6">
                  <c:v>401.3</c:v>
                </c:pt>
                <c:pt idx="7">
                  <c:v>518.9</c:v>
                </c:pt>
                <c:pt idx="8">
                  <c:v>518.9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8000</c:v>
                </c:pt>
                <c:pt idx="3">
                  <c:v>8000</c:v>
                </c:pt>
                <c:pt idx="4">
                  <c:v>8000</c:v>
                </c:pt>
                <c:pt idx="5">
                  <c:v>8000</c:v>
                </c:pt>
                <c:pt idx="6">
                  <c:v>8000</c:v>
                </c:pt>
                <c:pt idx="7">
                  <c:v>8000</c:v>
                </c:pt>
                <c:pt idx="8">
                  <c:v>8000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21273.599999999999</c:v>
                </c:pt>
                <c:pt idx="1">
                  <c:v>27194.5</c:v>
                </c:pt>
                <c:pt idx="2">
                  <c:v>36129.300000000003</c:v>
                </c:pt>
                <c:pt idx="3">
                  <c:v>36676.699999999997</c:v>
                </c:pt>
                <c:pt idx="4">
                  <c:v>42341</c:v>
                </c:pt>
                <c:pt idx="5">
                  <c:v>45088.2</c:v>
                </c:pt>
                <c:pt idx="6">
                  <c:v>50148.000000000007</c:v>
                </c:pt>
                <c:pt idx="7">
                  <c:v>53446.000000000007</c:v>
                </c:pt>
                <c:pt idx="8">
                  <c:v>76116.500000000015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5190.3230000000003</c:v>
                </c:pt>
                <c:pt idx="1">
                  <c:v>5576.1729999999998</c:v>
                </c:pt>
                <c:pt idx="2">
                  <c:v>6133.9670000000006</c:v>
                </c:pt>
                <c:pt idx="3">
                  <c:v>6474.9480000000003</c:v>
                </c:pt>
                <c:pt idx="4">
                  <c:v>7087.6829999999991</c:v>
                </c:pt>
                <c:pt idx="5">
                  <c:v>7560.7630000000008</c:v>
                </c:pt>
                <c:pt idx="6">
                  <c:v>8078.800999999994</c:v>
                </c:pt>
                <c:pt idx="7">
                  <c:v>8618.2579999999853</c:v>
                </c:pt>
                <c:pt idx="8">
                  <c:v>9254.4039999999786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4.0585464118594115E-2</c:v>
                </c:pt>
                <c:pt idx="1">
                  <c:v>5.1529422410807588E-2</c:v>
                </c:pt>
                <c:pt idx="2">
                  <c:v>9.0011844794957011E-2</c:v>
                </c:pt>
                <c:pt idx="3">
                  <c:v>9.143680487636234E-2</c:v>
                </c:pt>
                <c:pt idx="4">
                  <c:v>9.8893955649559856E-2</c:v>
                </c:pt>
                <c:pt idx="5">
                  <c:v>0.11510820558317804</c:v>
                </c:pt>
                <c:pt idx="6">
                  <c:v>0.1290848744499106</c:v>
                </c:pt>
                <c:pt idx="7">
                  <c:v>0.13337125465110633</c:v>
                </c:pt>
                <c:pt idx="8">
                  <c:v>0.17391953223232251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1212</c:v>
                </c:pt>
                <c:pt idx="1">
                  <c:v>1291</c:v>
                </c:pt>
                <c:pt idx="2">
                  <c:v>1395</c:v>
                </c:pt>
                <c:pt idx="3">
                  <c:v>1456</c:v>
                </c:pt>
                <c:pt idx="4">
                  <c:v>1564</c:v>
                </c:pt>
                <c:pt idx="5">
                  <c:v>1656</c:v>
                </c:pt>
                <c:pt idx="6">
                  <c:v>1750</c:v>
                </c:pt>
                <c:pt idx="7">
                  <c:v>1840</c:v>
                </c:pt>
                <c:pt idx="8">
                  <c:v>1945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758381.95730822696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131897.43526848001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1584686.8709999998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1300483.3089999999</c:v>
                </c:pt>
                <c:pt idx="1">
                  <c:v>257458.81899999999</c:v>
                </c:pt>
                <c:pt idx="2">
                  <c:v>26729.044999999998</c:v>
                </c:pt>
                <c:pt idx="3">
                  <c:v>15.698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111790.25686848001</c:v>
                </c:pt>
                <c:pt idx="1">
                  <c:v>17379.84</c:v>
                </c:pt>
                <c:pt idx="2">
                  <c:v>2727.3384000000001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排出量比較シート!$DN$21:$DN$50</c:f>
              <c:numCache>
                <c:formatCode>0.0%;;</c:formatCode>
                <c:ptCount val="30"/>
                <c:pt idx="0">
                  <c:v>0.89</c:v>
                </c:pt>
                <c:pt idx="1">
                  <c:v>0.24</c:v>
                </c:pt>
                <c:pt idx="2">
                  <c:v>0.89</c:v>
                </c:pt>
                <c:pt idx="3">
                  <c:v>0.93</c:v>
                </c:pt>
                <c:pt idx="4">
                  <c:v>0</c:v>
                </c:pt>
                <c:pt idx="5">
                  <c:v>0</c:v>
                </c:pt>
                <c:pt idx="6">
                  <c:v>0.67</c:v>
                </c:pt>
                <c:pt idx="7">
                  <c:v>0.57999999999999996</c:v>
                </c:pt>
                <c:pt idx="8">
                  <c:v>0.7</c:v>
                </c:pt>
                <c:pt idx="9">
                  <c:v>0.56000000000000005</c:v>
                </c:pt>
                <c:pt idx="10">
                  <c:v>0.28999999999999998</c:v>
                </c:pt>
                <c:pt idx="11">
                  <c:v>1</c:v>
                </c:pt>
                <c:pt idx="12">
                  <c:v>0.97</c:v>
                </c:pt>
                <c:pt idx="13">
                  <c:v>0.88</c:v>
                </c:pt>
                <c:pt idx="14">
                  <c:v>1</c:v>
                </c:pt>
                <c:pt idx="15">
                  <c:v>0.77</c:v>
                </c:pt>
                <c:pt idx="16">
                  <c:v>0.98</c:v>
                </c:pt>
                <c:pt idx="17">
                  <c:v>0.71</c:v>
                </c:pt>
                <c:pt idx="18">
                  <c:v>0.84</c:v>
                </c:pt>
                <c:pt idx="19">
                  <c:v>0.92</c:v>
                </c:pt>
                <c:pt idx="20">
                  <c:v>0.94</c:v>
                </c:pt>
                <c:pt idx="21">
                  <c:v>0.98</c:v>
                </c:pt>
                <c:pt idx="22">
                  <c:v>0.32</c:v>
                </c:pt>
                <c:pt idx="23">
                  <c:v>0.97</c:v>
                </c:pt>
                <c:pt idx="24">
                  <c:v>0.87</c:v>
                </c:pt>
                <c:pt idx="25">
                  <c:v>0.97</c:v>
                </c:pt>
                <c:pt idx="26">
                  <c:v>0.68</c:v>
                </c:pt>
                <c:pt idx="27">
                  <c:v>0.51</c:v>
                </c:pt>
                <c:pt idx="28">
                  <c:v>0.94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7.0000000000000007E-2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0.03</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排出量比較シート!$DP$21:$DP$50</c:f>
              <c:numCache>
                <c:formatCode>0.0%;;</c:formatCode>
                <c:ptCount val="30"/>
                <c:pt idx="0">
                  <c:v>0</c:v>
                </c:pt>
                <c:pt idx="1">
                  <c:v>0</c:v>
                </c:pt>
                <c:pt idx="2">
                  <c:v>0.04</c:v>
                </c:pt>
                <c:pt idx="3">
                  <c:v>0</c:v>
                </c:pt>
                <c:pt idx="4">
                  <c:v>0</c:v>
                </c:pt>
                <c:pt idx="5">
                  <c:v>0</c:v>
                </c:pt>
                <c:pt idx="6">
                  <c:v>0</c:v>
                </c:pt>
                <c:pt idx="7">
                  <c:v>0</c:v>
                </c:pt>
                <c:pt idx="8">
                  <c:v>0.06</c:v>
                </c:pt>
                <c:pt idx="9">
                  <c:v>0</c:v>
                </c:pt>
                <c:pt idx="10">
                  <c:v>0</c:v>
                </c:pt>
                <c:pt idx="11">
                  <c:v>0</c:v>
                </c:pt>
                <c:pt idx="12">
                  <c:v>0</c:v>
                </c:pt>
                <c:pt idx="13">
                  <c:v>0</c:v>
                </c:pt>
                <c:pt idx="14">
                  <c:v>0</c:v>
                </c:pt>
                <c:pt idx="15">
                  <c:v>0</c:v>
                </c:pt>
                <c:pt idx="16">
                  <c:v>0</c:v>
                </c:pt>
                <c:pt idx="17">
                  <c:v>0</c:v>
                </c:pt>
                <c:pt idx="18">
                  <c:v>0</c:v>
                </c:pt>
                <c:pt idx="19">
                  <c:v>0</c:v>
                </c:pt>
                <c:pt idx="20">
                  <c:v>0.04</c:v>
                </c:pt>
                <c:pt idx="21">
                  <c:v>0</c:v>
                </c:pt>
                <c:pt idx="22">
                  <c:v>0</c:v>
                </c:pt>
                <c:pt idx="23">
                  <c:v>0</c:v>
                </c:pt>
                <c:pt idx="24">
                  <c:v>0</c:v>
                </c:pt>
                <c:pt idx="25">
                  <c:v>0</c:v>
                </c:pt>
                <c:pt idx="26">
                  <c:v>0.02</c:v>
                </c:pt>
                <c:pt idx="27">
                  <c:v>0.08</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排出量比較シート!$DQ$21:$DQ$50</c:f>
              <c:numCache>
                <c:formatCode>0.0%;;</c:formatCode>
                <c:ptCount val="30"/>
                <c:pt idx="0">
                  <c:v>0.11</c:v>
                </c:pt>
                <c:pt idx="1">
                  <c:v>0.76</c:v>
                </c:pt>
                <c:pt idx="2">
                  <c:v>7.0000000000000007E-2</c:v>
                </c:pt>
                <c:pt idx="3">
                  <c:v>7.0000000000000007E-2</c:v>
                </c:pt>
                <c:pt idx="4">
                  <c:v>1</c:v>
                </c:pt>
                <c:pt idx="5">
                  <c:v>0.9</c:v>
                </c:pt>
                <c:pt idx="6">
                  <c:v>0</c:v>
                </c:pt>
                <c:pt idx="7">
                  <c:v>0.42</c:v>
                </c:pt>
                <c:pt idx="8">
                  <c:v>0.16</c:v>
                </c:pt>
                <c:pt idx="9">
                  <c:v>0.44</c:v>
                </c:pt>
                <c:pt idx="10">
                  <c:v>0.71</c:v>
                </c:pt>
                <c:pt idx="11">
                  <c:v>0</c:v>
                </c:pt>
                <c:pt idx="12">
                  <c:v>0.03</c:v>
                </c:pt>
                <c:pt idx="13">
                  <c:v>0.12</c:v>
                </c:pt>
                <c:pt idx="14">
                  <c:v>0</c:v>
                </c:pt>
                <c:pt idx="15">
                  <c:v>0.06</c:v>
                </c:pt>
                <c:pt idx="16">
                  <c:v>0.02</c:v>
                </c:pt>
                <c:pt idx="17">
                  <c:v>0.03</c:v>
                </c:pt>
                <c:pt idx="18">
                  <c:v>0.16</c:v>
                </c:pt>
                <c:pt idx="19">
                  <c:v>0.02</c:v>
                </c:pt>
                <c:pt idx="20">
                  <c:v>0.02</c:v>
                </c:pt>
                <c:pt idx="21">
                  <c:v>0.02</c:v>
                </c:pt>
                <c:pt idx="22">
                  <c:v>0.68</c:v>
                </c:pt>
                <c:pt idx="23">
                  <c:v>0.03</c:v>
                </c:pt>
                <c:pt idx="24">
                  <c:v>0.01</c:v>
                </c:pt>
                <c:pt idx="25">
                  <c:v>0</c:v>
                </c:pt>
                <c:pt idx="26">
                  <c:v>0.3</c:v>
                </c:pt>
                <c:pt idx="27">
                  <c:v>0.4</c:v>
                </c:pt>
                <c:pt idx="28">
                  <c:v>0.06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排出量比較シート!$DR$21:$DR$50</c:f>
              <c:numCache>
                <c:formatCode>0.0%;;</c:formatCode>
                <c:ptCount val="30"/>
                <c:pt idx="0">
                  <c:v>0</c:v>
                </c:pt>
                <c:pt idx="1">
                  <c:v>0</c:v>
                </c:pt>
                <c:pt idx="2">
                  <c:v>0</c:v>
                </c:pt>
                <c:pt idx="3">
                  <c:v>0</c:v>
                </c:pt>
                <c:pt idx="4">
                  <c:v>0</c:v>
                </c:pt>
                <c:pt idx="5">
                  <c:v>0.1</c:v>
                </c:pt>
                <c:pt idx="6">
                  <c:v>0.33</c:v>
                </c:pt>
                <c:pt idx="7">
                  <c:v>0</c:v>
                </c:pt>
                <c:pt idx="8">
                  <c:v>0</c:v>
                </c:pt>
                <c:pt idx="9">
                  <c:v>0</c:v>
                </c:pt>
                <c:pt idx="10">
                  <c:v>0</c:v>
                </c:pt>
                <c:pt idx="11">
                  <c:v>0</c:v>
                </c:pt>
                <c:pt idx="12">
                  <c:v>0</c:v>
                </c:pt>
                <c:pt idx="13">
                  <c:v>0</c:v>
                </c:pt>
                <c:pt idx="14">
                  <c:v>0</c:v>
                </c:pt>
                <c:pt idx="15">
                  <c:v>0.16</c:v>
                </c:pt>
                <c:pt idx="16">
                  <c:v>0</c:v>
                </c:pt>
                <c:pt idx="17">
                  <c:v>0.26</c:v>
                </c:pt>
                <c:pt idx="18">
                  <c:v>0</c:v>
                </c:pt>
                <c:pt idx="19">
                  <c:v>7.0000000000000007E-2</c:v>
                </c:pt>
                <c:pt idx="20">
                  <c:v>0</c:v>
                </c:pt>
                <c:pt idx="21">
                  <c:v>0</c:v>
                </c:pt>
                <c:pt idx="22">
                  <c:v>0</c:v>
                </c:pt>
                <c:pt idx="23">
                  <c:v>0</c:v>
                </c:pt>
                <c:pt idx="24">
                  <c:v>0.13</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排出量比較シート!$DF$21:$DF$50</c:f>
              <c:numCache>
                <c:formatCode>#,##0;;</c:formatCode>
                <c:ptCount val="30"/>
                <c:pt idx="0">
                  <c:v>8</c:v>
                </c:pt>
                <c:pt idx="1">
                  <c:v>1</c:v>
                </c:pt>
                <c:pt idx="2">
                  <c:v>12</c:v>
                </c:pt>
                <c:pt idx="3">
                  <c:v>13</c:v>
                </c:pt>
                <c:pt idx="4">
                  <c:v>0</c:v>
                </c:pt>
                <c:pt idx="5">
                  <c:v>0</c:v>
                </c:pt>
                <c:pt idx="6">
                  <c:v>59</c:v>
                </c:pt>
                <c:pt idx="7">
                  <c:v>19</c:v>
                </c:pt>
                <c:pt idx="8">
                  <c:v>9</c:v>
                </c:pt>
                <c:pt idx="9">
                  <c:v>4</c:v>
                </c:pt>
                <c:pt idx="10">
                  <c:v>3</c:v>
                </c:pt>
                <c:pt idx="11">
                  <c:v>6</c:v>
                </c:pt>
                <c:pt idx="12">
                  <c:v>13</c:v>
                </c:pt>
                <c:pt idx="13">
                  <c:v>9</c:v>
                </c:pt>
                <c:pt idx="14">
                  <c:v>5</c:v>
                </c:pt>
                <c:pt idx="15">
                  <c:v>4</c:v>
                </c:pt>
                <c:pt idx="16">
                  <c:v>28</c:v>
                </c:pt>
                <c:pt idx="17">
                  <c:v>18</c:v>
                </c:pt>
                <c:pt idx="18">
                  <c:v>14</c:v>
                </c:pt>
                <c:pt idx="19">
                  <c:v>19</c:v>
                </c:pt>
                <c:pt idx="20">
                  <c:v>17</c:v>
                </c:pt>
                <c:pt idx="21">
                  <c:v>35</c:v>
                </c:pt>
                <c:pt idx="22">
                  <c:v>4</c:v>
                </c:pt>
                <c:pt idx="23">
                  <c:v>29</c:v>
                </c:pt>
                <c:pt idx="24">
                  <c:v>13</c:v>
                </c:pt>
                <c:pt idx="25">
                  <c:v>6</c:v>
                </c:pt>
                <c:pt idx="26">
                  <c:v>35</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2</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排出量比較シート!$DI$21:$DI$50</c:f>
              <c:numCache>
                <c:formatCode>#,##0;;</c:formatCode>
                <c:ptCount val="30"/>
                <c:pt idx="0">
                  <c:v>1</c:v>
                </c:pt>
                <c:pt idx="1">
                  <c:v>4</c:v>
                </c:pt>
                <c:pt idx="2">
                  <c:v>2</c:v>
                </c:pt>
                <c:pt idx="3">
                  <c:v>3</c:v>
                </c:pt>
                <c:pt idx="4">
                  <c:v>1</c:v>
                </c:pt>
                <c:pt idx="5">
                  <c:v>2</c:v>
                </c:pt>
                <c:pt idx="6">
                  <c:v>3</c:v>
                </c:pt>
                <c:pt idx="7">
                  <c:v>3</c:v>
                </c:pt>
                <c:pt idx="8">
                  <c:v>4</c:v>
                </c:pt>
                <c:pt idx="9">
                  <c:v>5</c:v>
                </c:pt>
                <c:pt idx="10">
                  <c:v>3</c:v>
                </c:pt>
                <c:pt idx="11">
                  <c:v>0</c:v>
                </c:pt>
                <c:pt idx="12">
                  <c:v>1</c:v>
                </c:pt>
                <c:pt idx="13">
                  <c:v>2</c:v>
                </c:pt>
                <c:pt idx="14">
                  <c:v>0</c:v>
                </c:pt>
                <c:pt idx="15">
                  <c:v>2</c:v>
                </c:pt>
                <c:pt idx="16">
                  <c:v>3</c:v>
                </c:pt>
                <c:pt idx="17">
                  <c:v>3</c:v>
                </c:pt>
                <c:pt idx="18">
                  <c:v>3</c:v>
                </c:pt>
                <c:pt idx="19">
                  <c:v>2</c:v>
                </c:pt>
                <c:pt idx="20">
                  <c:v>2</c:v>
                </c:pt>
                <c:pt idx="21">
                  <c:v>2</c:v>
                </c:pt>
                <c:pt idx="22">
                  <c:v>1</c:v>
                </c:pt>
                <c:pt idx="23">
                  <c:v>1</c:v>
                </c:pt>
                <c:pt idx="24">
                  <c:v>2</c:v>
                </c:pt>
                <c:pt idx="25">
                  <c:v>0</c:v>
                </c:pt>
                <c:pt idx="26">
                  <c:v>2</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排出量比較シート!$DJ$21:$DJ$50</c:f>
              <c:numCache>
                <c:formatCode>#,##0;;</c:formatCode>
                <c:ptCount val="30"/>
                <c:pt idx="0">
                  <c:v>0</c:v>
                </c:pt>
                <c:pt idx="1">
                  <c:v>0</c:v>
                </c:pt>
                <c:pt idx="2">
                  <c:v>0</c:v>
                </c:pt>
                <c:pt idx="3">
                  <c:v>0</c:v>
                </c:pt>
                <c:pt idx="4">
                  <c:v>0</c:v>
                </c:pt>
                <c:pt idx="5">
                  <c:v>1</c:v>
                </c:pt>
                <c:pt idx="6">
                  <c:v>7</c:v>
                </c:pt>
                <c:pt idx="7">
                  <c:v>0</c:v>
                </c:pt>
                <c:pt idx="8">
                  <c:v>0</c:v>
                </c:pt>
                <c:pt idx="9">
                  <c:v>0</c:v>
                </c:pt>
                <c:pt idx="10">
                  <c:v>0</c:v>
                </c:pt>
                <c:pt idx="11">
                  <c:v>0</c:v>
                </c:pt>
                <c:pt idx="12">
                  <c:v>0</c:v>
                </c:pt>
                <c:pt idx="13">
                  <c:v>0</c:v>
                </c:pt>
                <c:pt idx="14">
                  <c:v>0</c:v>
                </c:pt>
                <c:pt idx="15">
                  <c:v>3</c:v>
                </c:pt>
                <c:pt idx="16">
                  <c:v>1</c:v>
                </c:pt>
                <c:pt idx="17">
                  <c:v>1</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排出量比較シート!$DL$21:$DL$50</c:f>
              <c:numCache>
                <c:formatCode>#,##0;;</c:formatCode>
                <c:ptCount val="30"/>
                <c:pt idx="0">
                  <c:v>9</c:v>
                </c:pt>
                <c:pt idx="1">
                  <c:v>5</c:v>
                </c:pt>
                <c:pt idx="2">
                  <c:v>15</c:v>
                </c:pt>
                <c:pt idx="3">
                  <c:v>16</c:v>
                </c:pt>
                <c:pt idx="4">
                  <c:v>1</c:v>
                </c:pt>
                <c:pt idx="5">
                  <c:v>3</c:v>
                </c:pt>
                <c:pt idx="6">
                  <c:v>69</c:v>
                </c:pt>
                <c:pt idx="7">
                  <c:v>22</c:v>
                </c:pt>
                <c:pt idx="8">
                  <c:v>15</c:v>
                </c:pt>
                <c:pt idx="9">
                  <c:v>9</c:v>
                </c:pt>
                <c:pt idx="10">
                  <c:v>6</c:v>
                </c:pt>
                <c:pt idx="11">
                  <c:v>6</c:v>
                </c:pt>
                <c:pt idx="12">
                  <c:v>14</c:v>
                </c:pt>
                <c:pt idx="13">
                  <c:v>11</c:v>
                </c:pt>
                <c:pt idx="14">
                  <c:v>5</c:v>
                </c:pt>
                <c:pt idx="15">
                  <c:v>9</c:v>
                </c:pt>
                <c:pt idx="16">
                  <c:v>32</c:v>
                </c:pt>
                <c:pt idx="17">
                  <c:v>22</c:v>
                </c:pt>
                <c:pt idx="18">
                  <c:v>17</c:v>
                </c:pt>
                <c:pt idx="19">
                  <c:v>22</c:v>
                </c:pt>
                <c:pt idx="20">
                  <c:v>20</c:v>
                </c:pt>
                <c:pt idx="21">
                  <c:v>37</c:v>
                </c:pt>
                <c:pt idx="22">
                  <c:v>5</c:v>
                </c:pt>
                <c:pt idx="23">
                  <c:v>30</c:v>
                </c:pt>
                <c:pt idx="24">
                  <c:v>16</c:v>
                </c:pt>
                <c:pt idx="25">
                  <c:v>8</c:v>
                </c:pt>
                <c:pt idx="26">
                  <c:v>39</c:v>
                </c:pt>
                <c:pt idx="27">
                  <c:v>10</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排出量比較シート!$CX$21:$CX$50</c:f>
              <c:numCache>
                <c:formatCode>[=0]#;[&lt;1]0.00;#,##0</c:formatCode>
                <c:ptCount val="30"/>
                <c:pt idx="0">
                  <c:v>43.024999999999999</c:v>
                </c:pt>
                <c:pt idx="1">
                  <c:v>8.4269999999999996</c:v>
                </c:pt>
                <c:pt idx="2">
                  <c:v>105.239</c:v>
                </c:pt>
                <c:pt idx="3">
                  <c:v>356.964</c:v>
                </c:pt>
                <c:pt idx="4">
                  <c:v>0</c:v>
                </c:pt>
                <c:pt idx="5">
                  <c:v>0</c:v>
                </c:pt>
                <c:pt idx="6">
                  <c:v>4183.049</c:v>
                </c:pt>
                <c:pt idx="7">
                  <c:v>135.41900000000001</c:v>
                </c:pt>
                <c:pt idx="8">
                  <c:v>118.19799999999999</c:v>
                </c:pt>
                <c:pt idx="9">
                  <c:v>39.329000000000001</c:v>
                </c:pt>
                <c:pt idx="10">
                  <c:v>22.651</c:v>
                </c:pt>
                <c:pt idx="11">
                  <c:v>52.076000000000001</c:v>
                </c:pt>
                <c:pt idx="12">
                  <c:v>165.44</c:v>
                </c:pt>
                <c:pt idx="13">
                  <c:v>88.736999999999995</c:v>
                </c:pt>
                <c:pt idx="14">
                  <c:v>214.84</c:v>
                </c:pt>
                <c:pt idx="15">
                  <c:v>206.119</c:v>
                </c:pt>
                <c:pt idx="16">
                  <c:v>620.29899999999998</c:v>
                </c:pt>
                <c:pt idx="17">
                  <c:v>597.97699999999998</c:v>
                </c:pt>
                <c:pt idx="18">
                  <c:v>90.623000000000005</c:v>
                </c:pt>
                <c:pt idx="19">
                  <c:v>365.28899999999999</c:v>
                </c:pt>
                <c:pt idx="20">
                  <c:v>256.28100000000001</c:v>
                </c:pt>
                <c:pt idx="21">
                  <c:v>293.88799999999998</c:v>
                </c:pt>
                <c:pt idx="22">
                  <c:v>25.629000000000001</c:v>
                </c:pt>
                <c:pt idx="23">
                  <c:v>197.80500000000001</c:v>
                </c:pt>
                <c:pt idx="24">
                  <c:v>1363.8979999999999</c:v>
                </c:pt>
                <c:pt idx="25">
                  <c:v>288.51299999999998</c:v>
                </c:pt>
                <c:pt idx="26">
                  <c:v>308.46600000000001</c:v>
                </c:pt>
                <c:pt idx="27">
                  <c:v>19.579000000000001</c:v>
                </c:pt>
                <c:pt idx="28">
                  <c:v>238.745</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12.425000000000001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9.9060000000000006</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排出量比較シート!$CZ$21:$CZ$50</c:f>
              <c:numCache>
                <c:formatCode>[=0]#;[&lt;1]0.00;#,##0</c:formatCode>
                <c:ptCount val="30"/>
                <c:pt idx="0">
                  <c:v>0</c:v>
                </c:pt>
                <c:pt idx="1">
                  <c:v>0</c:v>
                </c:pt>
                <c:pt idx="2">
                  <c:v>4.6890000000000001</c:v>
                </c:pt>
                <c:pt idx="3">
                  <c:v>0</c:v>
                </c:pt>
                <c:pt idx="4">
                  <c:v>0</c:v>
                </c:pt>
                <c:pt idx="5">
                  <c:v>0</c:v>
                </c:pt>
                <c:pt idx="6">
                  <c:v>0</c:v>
                </c:pt>
                <c:pt idx="7">
                  <c:v>0</c:v>
                </c:pt>
                <c:pt idx="8">
                  <c:v>10.734999999999999</c:v>
                </c:pt>
                <c:pt idx="9">
                  <c:v>0</c:v>
                </c:pt>
                <c:pt idx="10">
                  <c:v>0</c:v>
                </c:pt>
                <c:pt idx="11">
                  <c:v>0</c:v>
                </c:pt>
                <c:pt idx="12">
                  <c:v>0</c:v>
                </c:pt>
                <c:pt idx="13">
                  <c:v>0</c:v>
                </c:pt>
                <c:pt idx="14">
                  <c:v>0</c:v>
                </c:pt>
                <c:pt idx="15">
                  <c:v>0</c:v>
                </c:pt>
                <c:pt idx="16">
                  <c:v>0</c:v>
                </c:pt>
                <c:pt idx="17">
                  <c:v>0</c:v>
                </c:pt>
                <c:pt idx="18">
                  <c:v>0</c:v>
                </c:pt>
                <c:pt idx="19">
                  <c:v>0</c:v>
                </c:pt>
                <c:pt idx="20">
                  <c:v>11.007999999999999</c:v>
                </c:pt>
                <c:pt idx="21">
                  <c:v>0</c:v>
                </c:pt>
                <c:pt idx="22">
                  <c:v>0</c:v>
                </c:pt>
                <c:pt idx="23">
                  <c:v>0</c:v>
                </c:pt>
                <c:pt idx="24">
                  <c:v>0</c:v>
                </c:pt>
                <c:pt idx="25">
                  <c:v>0</c:v>
                </c:pt>
                <c:pt idx="26">
                  <c:v>7.09</c:v>
                </c:pt>
                <c:pt idx="27">
                  <c:v>3.0449999999999999</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排出量比較シート!$DA$21:$DA$50</c:f>
              <c:numCache>
                <c:formatCode>[=0]#;[&lt;1]0.00;#,##0</c:formatCode>
                <c:ptCount val="30"/>
                <c:pt idx="0">
                  <c:v>5.2110000000000003</c:v>
                </c:pt>
                <c:pt idx="1">
                  <c:v>26.994999999999997</c:v>
                </c:pt>
                <c:pt idx="2">
                  <c:v>8.1289999999999996</c:v>
                </c:pt>
                <c:pt idx="3">
                  <c:v>28.09</c:v>
                </c:pt>
                <c:pt idx="4">
                  <c:v>2.8809999999999998</c:v>
                </c:pt>
                <c:pt idx="5">
                  <c:v>31.547000000000001</c:v>
                </c:pt>
                <c:pt idx="6">
                  <c:v>12.829000000000001</c:v>
                </c:pt>
                <c:pt idx="7">
                  <c:v>97.102000000000004</c:v>
                </c:pt>
                <c:pt idx="8">
                  <c:v>26.469000000000001</c:v>
                </c:pt>
                <c:pt idx="9">
                  <c:v>30.783000000000001</c:v>
                </c:pt>
                <c:pt idx="10">
                  <c:v>55.187999999999995</c:v>
                </c:pt>
                <c:pt idx="11">
                  <c:v>0</c:v>
                </c:pt>
                <c:pt idx="12">
                  <c:v>4.8769999999999998</c:v>
                </c:pt>
                <c:pt idx="13">
                  <c:v>12.173999999999999</c:v>
                </c:pt>
                <c:pt idx="14">
                  <c:v>0</c:v>
                </c:pt>
                <c:pt idx="15">
                  <c:v>16.175999999999998</c:v>
                </c:pt>
                <c:pt idx="16">
                  <c:v>13.56</c:v>
                </c:pt>
                <c:pt idx="17">
                  <c:v>26.018000000000001</c:v>
                </c:pt>
                <c:pt idx="18">
                  <c:v>17.698</c:v>
                </c:pt>
                <c:pt idx="19">
                  <c:v>7.1660000000000004</c:v>
                </c:pt>
                <c:pt idx="20">
                  <c:v>5.7149999999999999</c:v>
                </c:pt>
                <c:pt idx="21">
                  <c:v>5.3260000000000005</c:v>
                </c:pt>
                <c:pt idx="22">
                  <c:v>55.072000000000003</c:v>
                </c:pt>
                <c:pt idx="23">
                  <c:v>6.4569999999999999</c:v>
                </c:pt>
                <c:pt idx="24">
                  <c:v>8.6210000000000004</c:v>
                </c:pt>
                <c:pt idx="25">
                  <c:v>0</c:v>
                </c:pt>
                <c:pt idx="26">
                  <c:v>135.72499999999999</c:v>
                </c:pt>
                <c:pt idx="27">
                  <c:v>15.396000000000001</c:v>
                </c:pt>
                <c:pt idx="28">
                  <c:v>15.103999999999999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排出量比較シート!$DB$21:$DB$50</c:f>
              <c:numCache>
                <c:formatCode>[=0]#;[&lt;1]0.00;#,##0</c:formatCode>
                <c:ptCount val="30"/>
                <c:pt idx="0">
                  <c:v>0</c:v>
                </c:pt>
                <c:pt idx="1">
                  <c:v>0</c:v>
                </c:pt>
                <c:pt idx="2">
                  <c:v>0</c:v>
                </c:pt>
                <c:pt idx="3">
                  <c:v>0</c:v>
                </c:pt>
                <c:pt idx="4">
                  <c:v>0</c:v>
                </c:pt>
                <c:pt idx="5">
                  <c:v>3.472</c:v>
                </c:pt>
                <c:pt idx="6">
                  <c:v>2057.8879999999999</c:v>
                </c:pt>
                <c:pt idx="7">
                  <c:v>0</c:v>
                </c:pt>
                <c:pt idx="8">
                  <c:v>0</c:v>
                </c:pt>
                <c:pt idx="9">
                  <c:v>0</c:v>
                </c:pt>
                <c:pt idx="10">
                  <c:v>0</c:v>
                </c:pt>
                <c:pt idx="11">
                  <c:v>0</c:v>
                </c:pt>
                <c:pt idx="12">
                  <c:v>0</c:v>
                </c:pt>
                <c:pt idx="13">
                  <c:v>0</c:v>
                </c:pt>
                <c:pt idx="14">
                  <c:v>0</c:v>
                </c:pt>
                <c:pt idx="15">
                  <c:v>43.718000000000004</c:v>
                </c:pt>
                <c:pt idx="16">
                  <c:v>1.254</c:v>
                </c:pt>
                <c:pt idx="17">
                  <c:v>222.9</c:v>
                </c:pt>
                <c:pt idx="18">
                  <c:v>0</c:v>
                </c:pt>
                <c:pt idx="19">
                  <c:v>26.3</c:v>
                </c:pt>
                <c:pt idx="20">
                  <c:v>0</c:v>
                </c:pt>
                <c:pt idx="21">
                  <c:v>0</c:v>
                </c:pt>
                <c:pt idx="22">
                  <c:v>0</c:v>
                </c:pt>
                <c:pt idx="23">
                  <c:v>0</c:v>
                </c:pt>
                <c:pt idx="24">
                  <c:v>200.08600000000001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排出量比較シート!$DD$21:$DD$50</c:f>
              <c:numCache>
                <c:formatCode>[=0]#;[&lt;1]0.00;#,##0</c:formatCode>
                <c:ptCount val="30"/>
                <c:pt idx="0">
                  <c:v>48.235999999999997</c:v>
                </c:pt>
                <c:pt idx="1">
                  <c:v>35.421999999999997</c:v>
                </c:pt>
                <c:pt idx="2">
                  <c:v>118.057</c:v>
                </c:pt>
                <c:pt idx="3">
                  <c:v>385.05399999999997</c:v>
                </c:pt>
                <c:pt idx="4">
                  <c:v>2.8809999999999998</c:v>
                </c:pt>
                <c:pt idx="5">
                  <c:v>35.018999999999998</c:v>
                </c:pt>
                <c:pt idx="6">
                  <c:v>6253.7659999999996</c:v>
                </c:pt>
                <c:pt idx="7">
                  <c:v>232.52100000000002</c:v>
                </c:pt>
                <c:pt idx="8">
                  <c:v>167.827</c:v>
                </c:pt>
                <c:pt idx="9">
                  <c:v>70.111999999999995</c:v>
                </c:pt>
                <c:pt idx="10">
                  <c:v>77.838999999999999</c:v>
                </c:pt>
                <c:pt idx="11">
                  <c:v>52.076000000000001</c:v>
                </c:pt>
                <c:pt idx="12">
                  <c:v>170.31700000000001</c:v>
                </c:pt>
                <c:pt idx="13">
                  <c:v>100.911</c:v>
                </c:pt>
                <c:pt idx="14">
                  <c:v>214.84</c:v>
                </c:pt>
                <c:pt idx="15">
                  <c:v>266.01299999999998</c:v>
                </c:pt>
                <c:pt idx="16">
                  <c:v>635.11299999999994</c:v>
                </c:pt>
                <c:pt idx="17">
                  <c:v>846.89499999999998</c:v>
                </c:pt>
                <c:pt idx="18">
                  <c:v>108.321</c:v>
                </c:pt>
                <c:pt idx="19">
                  <c:v>398.755</c:v>
                </c:pt>
                <c:pt idx="20">
                  <c:v>273.00399999999996</c:v>
                </c:pt>
                <c:pt idx="21">
                  <c:v>299.214</c:v>
                </c:pt>
                <c:pt idx="22">
                  <c:v>80.701000000000008</c:v>
                </c:pt>
                <c:pt idx="23">
                  <c:v>204.262</c:v>
                </c:pt>
                <c:pt idx="24">
                  <c:v>1572.605</c:v>
                </c:pt>
                <c:pt idx="25">
                  <c:v>298.41899999999998</c:v>
                </c:pt>
                <c:pt idx="26">
                  <c:v>451.28099999999995</c:v>
                </c:pt>
                <c:pt idx="27">
                  <c:v>38.020000000000003</c:v>
                </c:pt>
                <c:pt idx="28">
                  <c:v>253.84899999999999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排出量比較シート!$CU$21:$CU$50</c:f>
              <c:numCache>
                <c:formatCode>\(0%\);;</c:formatCode>
                <c:ptCount val="30"/>
                <c:pt idx="0">
                  <c:v>4.2165430025520187E-2</c:v>
                </c:pt>
                <c:pt idx="1">
                  <c:v>0.33685921079050635</c:v>
                </c:pt>
                <c:pt idx="2">
                  <c:v>9.2965013215893941E-2</c:v>
                </c:pt>
                <c:pt idx="3">
                  <c:v>0.31761336150799752</c:v>
                </c:pt>
                <c:pt idx="4">
                  <c:v>3.2088500348763149E-2</c:v>
                </c:pt>
                <c:pt idx="5">
                  <c:v>0.40259112144165543</c:v>
                </c:pt>
                <c:pt idx="6">
                  <c:v>9.7496011098436197E-2</c:v>
                </c:pt>
                <c:pt idx="7">
                  <c:v>0.9016648616285875</c:v>
                </c:pt>
                <c:pt idx="8">
                  <c:v>0.23270987823494821</c:v>
                </c:pt>
                <c:pt idx="9">
                  <c:v>0.35382313420914241</c:v>
                </c:pt>
                <c:pt idx="10">
                  <c:v>0.7912594679954601</c:v>
                </c:pt>
                <c:pt idx="11">
                  <c:v>0</c:v>
                </c:pt>
                <c:pt idx="12">
                  <c:v>5.0250232010948595E-2</c:v>
                </c:pt>
                <c:pt idx="13">
                  <c:v>0.11389444688969821</c:v>
                </c:pt>
                <c:pt idx="14">
                  <c:v>0</c:v>
                </c:pt>
                <c:pt idx="15">
                  <c:v>0.15476836986169401</c:v>
                </c:pt>
                <c:pt idx="16">
                  <c:v>0.10804071461204715</c:v>
                </c:pt>
                <c:pt idx="17">
                  <c:v>0.24416088585136697</c:v>
                </c:pt>
                <c:pt idx="18">
                  <c:v>0.16077752434690071</c:v>
                </c:pt>
                <c:pt idx="19">
                  <c:v>8.1310083975694336E-2</c:v>
                </c:pt>
                <c:pt idx="20">
                  <c:v>4.6000856955604734E-2</c:v>
                </c:pt>
                <c:pt idx="21">
                  <c:v>5.4015978292716593E-2</c:v>
                </c:pt>
                <c:pt idx="22">
                  <c:v>0.99339642761037072</c:v>
                </c:pt>
                <c:pt idx="23">
                  <c:v>7.1653542821111624E-2</c:v>
                </c:pt>
                <c:pt idx="24">
                  <c:v>0.10989786224938439</c:v>
                </c:pt>
                <c:pt idx="25">
                  <c:v>0</c:v>
                </c:pt>
                <c:pt idx="26">
                  <c:v>1</c:v>
                </c:pt>
                <c:pt idx="27">
                  <c:v>0.20849242364731313</c:v>
                </c:pt>
                <c:pt idx="28">
                  <c:v>0.15528134207563277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排出量比較シート!$CM$21:$CM$50</c:f>
              <c:numCache>
                <c:formatCode>\(0%\);;</c:formatCode>
                <c:ptCount val="30"/>
                <c:pt idx="0">
                  <c:v>0.41567494084840306</c:v>
                </c:pt>
                <c:pt idx="1">
                  <c:v>0.11450254352990218</c:v>
                </c:pt>
                <c:pt idx="2">
                  <c:v>0.60272889011882802</c:v>
                </c:pt>
                <c:pt idx="3">
                  <c:v>1</c:v>
                </c:pt>
                <c:pt idx="4">
                  <c:v>0</c:v>
                </c:pt>
                <c:pt idx="5">
                  <c:v>0</c:v>
                </c:pt>
                <c:pt idx="6">
                  <c:v>1</c:v>
                </c:pt>
                <c:pt idx="7">
                  <c:v>0.54490279878175674</c:v>
                </c:pt>
                <c:pt idx="8">
                  <c:v>0.62706475177113086</c:v>
                </c:pt>
                <c:pt idx="9">
                  <c:v>0.52393137865207096</c:v>
                </c:pt>
                <c:pt idx="10">
                  <c:v>1</c:v>
                </c:pt>
                <c:pt idx="11">
                  <c:v>0.15032744471792214</c:v>
                </c:pt>
                <c:pt idx="12">
                  <c:v>0.19100845996825694</c:v>
                </c:pt>
                <c:pt idx="13">
                  <c:v>0.28708585528765185</c:v>
                </c:pt>
                <c:pt idx="14">
                  <c:v>0.99997576296153723</c:v>
                </c:pt>
                <c:pt idx="15">
                  <c:v>1</c:v>
                </c:pt>
                <c:pt idx="16">
                  <c:v>1</c:v>
                </c:pt>
                <c:pt idx="17">
                  <c:v>1</c:v>
                </c:pt>
                <c:pt idx="18">
                  <c:v>0.57701096672072327</c:v>
                </c:pt>
                <c:pt idx="19">
                  <c:v>1</c:v>
                </c:pt>
                <c:pt idx="20">
                  <c:v>0.29288513924584153</c:v>
                </c:pt>
                <c:pt idx="21">
                  <c:v>0.65868756827608654</c:v>
                </c:pt>
                <c:pt idx="22">
                  <c:v>0.23395193983409912</c:v>
                </c:pt>
                <c:pt idx="23">
                  <c:v>0.68747124367677204</c:v>
                </c:pt>
                <c:pt idx="24">
                  <c:v>0.92438616419098318</c:v>
                </c:pt>
                <c:pt idx="25">
                  <c:v>0.56385635374608656</c:v>
                </c:pt>
                <c:pt idx="26">
                  <c:v>0.33810965556123967</c:v>
                </c:pt>
                <c:pt idx="27">
                  <c:v>0.33997559493726509</c:v>
                </c:pt>
                <c:pt idx="28">
                  <c:v>0.93119190556542597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排出量比較シート!$BV$21:$BV$50</c:f>
              <c:numCache>
                <c:formatCode>0%</c:formatCode>
                <c:ptCount val="30"/>
                <c:pt idx="0">
                  <c:v>0.18134186146040265</c:v>
                </c:pt>
                <c:pt idx="1">
                  <c:v>0.19342602587518726</c:v>
                </c:pt>
                <c:pt idx="2">
                  <c:v>0.30312134137554525</c:v>
                </c:pt>
                <c:pt idx="3">
                  <c:v>0.3219479210475879</c:v>
                </c:pt>
                <c:pt idx="4">
                  <c:v>0.35409514574287765</c:v>
                </c:pt>
                <c:pt idx="5">
                  <c:v>2.6495073513560962E-2</c:v>
                </c:pt>
                <c:pt idx="6">
                  <c:v>0.81737773595536778</c:v>
                </c:pt>
                <c:pt idx="7">
                  <c:v>0.36867408499135612</c:v>
                </c:pt>
                <c:pt idx="8">
                  <c:v>0.3394956555442577</c:v>
                </c:pt>
                <c:pt idx="9">
                  <c:v>0.19563559432577127</c:v>
                </c:pt>
                <c:pt idx="10">
                  <c:v>8.5035410819843199E-2</c:v>
                </c:pt>
                <c:pt idx="11">
                  <c:v>0.43356630787889755</c:v>
                </c:pt>
                <c:pt idx="12">
                  <c:v>0.72258919850369163</c:v>
                </c:pt>
                <c:pt idx="13">
                  <c:v>0.4127928948740221</c:v>
                </c:pt>
                <c:pt idx="14">
                  <c:v>0.37785040150045135</c:v>
                </c:pt>
                <c:pt idx="15">
                  <c:v>0.25726005209627895</c:v>
                </c:pt>
                <c:pt idx="16">
                  <c:v>0.49457324752091425</c:v>
                </c:pt>
                <c:pt idx="17">
                  <c:v>0.50831135697561325</c:v>
                </c:pt>
                <c:pt idx="18">
                  <c:v>0.30907844483683367</c:v>
                </c:pt>
                <c:pt idx="19">
                  <c:v>0.44296916210843562</c:v>
                </c:pt>
                <c:pt idx="20">
                  <c:v>0.67939826002679393</c:v>
                </c:pt>
                <c:pt idx="21">
                  <c:v>0.55451838428237676</c:v>
                </c:pt>
                <c:pt idx="22">
                  <c:v>0.28332709882270496</c:v>
                </c:pt>
                <c:pt idx="23">
                  <c:v>0.45173657415421525</c:v>
                </c:pt>
                <c:pt idx="24">
                  <c:v>0.83963752866968733</c:v>
                </c:pt>
                <c:pt idx="25">
                  <c:v>0.58833114920351792</c:v>
                </c:pt>
                <c:pt idx="26">
                  <c:v>0.69933768423273612</c:v>
                </c:pt>
                <c:pt idx="27">
                  <c:v>0.17563072620468001</c:v>
                </c:pt>
                <c:pt idx="28">
                  <c:v>0.43626667809902703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排出量比較シート!$BZ$21:$BZ$50</c:f>
              <c:numCache>
                <c:formatCode>0%</c:formatCode>
                <c:ptCount val="30"/>
                <c:pt idx="0">
                  <c:v>0.21651878101914984</c:v>
                </c:pt>
                <c:pt idx="1">
                  <c:v>0.21061628788502465</c:v>
                </c:pt>
                <c:pt idx="2">
                  <c:v>0.14532749387376881</c:v>
                </c:pt>
                <c:pt idx="3">
                  <c:v>0.16279595154712109</c:v>
                </c:pt>
                <c:pt idx="4">
                  <c:v>0.18233330743509366</c:v>
                </c:pt>
                <c:pt idx="5">
                  <c:v>0.30711507738820609</c:v>
                </c:pt>
                <c:pt idx="6">
                  <c:v>4.7708188771163187E-2</c:v>
                </c:pt>
                <c:pt idx="7">
                  <c:v>0.15975890566866946</c:v>
                </c:pt>
                <c:pt idx="8">
                  <c:v>0.17129667509380228</c:v>
                </c:pt>
                <c:pt idx="9">
                  <c:v>0.22674310872165729</c:v>
                </c:pt>
                <c:pt idx="10">
                  <c:v>0.26278170887946178</c:v>
                </c:pt>
                <c:pt idx="11">
                  <c:v>0.16404792888423383</c:v>
                </c:pt>
                <c:pt idx="12">
                  <c:v>8.0968898511376883E-2</c:v>
                </c:pt>
                <c:pt idx="13">
                  <c:v>0.14274799411043829</c:v>
                </c:pt>
                <c:pt idx="14">
                  <c:v>0.16641908569956548</c:v>
                </c:pt>
                <c:pt idx="15">
                  <c:v>0.19219179546854095</c:v>
                </c:pt>
                <c:pt idx="16">
                  <c:v>0.14069698787189752</c:v>
                </c:pt>
                <c:pt idx="17">
                  <c:v>0.11765753550568407</c:v>
                </c:pt>
                <c:pt idx="18">
                  <c:v>0.21662730881690012</c:v>
                </c:pt>
                <c:pt idx="19">
                  <c:v>0.11940342524797658</c:v>
                </c:pt>
                <c:pt idx="20">
                  <c:v>9.2489193626934751E-2</c:v>
                </c:pt>
                <c:pt idx="21">
                  <c:v>0.12254412034240166</c:v>
                </c:pt>
                <c:pt idx="22">
                  <c:v>0.14338091872204459</c:v>
                </c:pt>
                <c:pt idx="23">
                  <c:v>0.14148019295000699</c:v>
                </c:pt>
                <c:pt idx="24">
                  <c:v>4.4640781221752385E-2</c:v>
                </c:pt>
                <c:pt idx="25">
                  <c:v>0.12252617235734335</c:v>
                </c:pt>
                <c:pt idx="26">
                  <c:v>7.6280699320820655E-2</c:v>
                </c:pt>
                <c:pt idx="27">
                  <c:v>0.19489310373294019</c:v>
                </c:pt>
                <c:pt idx="28">
                  <c:v>0.16551206273128941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排出量比較シート!$CA$21:$CA$50</c:f>
              <c:numCache>
                <c:formatCode>0%</c:formatCode>
                <c:ptCount val="30"/>
                <c:pt idx="0">
                  <c:v>0.24625295514204656</c:v>
                </c:pt>
                <c:pt idx="1">
                  <c:v>0.21647472368040319</c:v>
                </c:pt>
                <c:pt idx="2">
                  <c:v>0.23441949323669523</c:v>
                </c:pt>
                <c:pt idx="3">
                  <c:v>0.19169127857988047</c:v>
                </c:pt>
                <c:pt idx="4">
                  <c:v>0.20103318704471973</c:v>
                </c:pt>
                <c:pt idx="5">
                  <c:v>0.34625153256209606</c:v>
                </c:pt>
                <c:pt idx="6">
                  <c:v>4.7087982272602691E-2</c:v>
                </c:pt>
                <c:pt idx="7">
                  <c:v>0.17678808596882822</c:v>
                </c:pt>
                <c:pt idx="8">
                  <c:v>0.20949344709071699</c:v>
                </c:pt>
                <c:pt idx="9">
                  <c:v>0.25630588354873768</c:v>
                </c:pt>
                <c:pt idx="10">
                  <c:v>0.35619926117191503</c:v>
                </c:pt>
                <c:pt idx="11">
                  <c:v>0.17219113165211061</c:v>
                </c:pt>
                <c:pt idx="12">
                  <c:v>8.5848405075823919E-2</c:v>
                </c:pt>
                <c:pt idx="13">
                  <c:v>0.19564117903993061</c:v>
                </c:pt>
                <c:pt idx="14">
                  <c:v>0.19675313816341308</c:v>
                </c:pt>
                <c:pt idx="15">
                  <c:v>0.1714847026111018</c:v>
                </c:pt>
                <c:pt idx="16">
                  <c:v>0.16990606895557359</c:v>
                </c:pt>
                <c:pt idx="17">
                  <c:v>0.17613396673135068</c:v>
                </c:pt>
                <c:pt idx="18">
                  <c:v>0.20447459039855928</c:v>
                </c:pt>
                <c:pt idx="19">
                  <c:v>0.19734106056081513</c:v>
                </c:pt>
                <c:pt idx="20">
                  <c:v>9.4851185452242373E-2</c:v>
                </c:pt>
                <c:pt idx="21">
                  <c:v>0.10495396281781108</c:v>
                </c:pt>
                <c:pt idx="22">
                  <c:v>0.25217307147990647</c:v>
                </c:pt>
                <c:pt idx="23">
                  <c:v>0.14980769720392925</c:v>
                </c:pt>
                <c:pt idx="24">
                  <c:v>4.4403479837975962E-2</c:v>
                </c:pt>
                <c:pt idx="25">
                  <c:v>0.10645133372022916</c:v>
                </c:pt>
                <c:pt idx="26">
                  <c:v>8.658658485854126E-2</c:v>
                </c:pt>
                <c:pt idx="27">
                  <c:v>0.25561361676827588</c:v>
                </c:pt>
                <c:pt idx="28">
                  <c:v>0.16563043691707219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排出量比較シート!$CB$21:$CB$50</c:f>
              <c:numCache>
                <c:formatCode>0%</c:formatCode>
                <c:ptCount val="30"/>
                <c:pt idx="0">
                  <c:v>0.34831361908346992</c:v>
                </c:pt>
                <c:pt idx="1">
                  <c:v>0.32885193156791725</c:v>
                </c:pt>
                <c:pt idx="2">
                  <c:v>0.30056625677624371</c:v>
                </c:pt>
                <c:pt idx="3">
                  <c:v>0.30482335850554881</c:v>
                </c:pt>
                <c:pt idx="4">
                  <c:v>0.25129096939498052</c:v>
                </c:pt>
                <c:pt idx="5">
                  <c:v>0.25678862438310068</c:v>
                </c:pt>
                <c:pt idx="6">
                  <c:v>8.7826093000866315E-2</c:v>
                </c:pt>
                <c:pt idx="7">
                  <c:v>0.28432381679010688</c:v>
                </c:pt>
                <c:pt idx="8">
                  <c:v>0.25336209830209383</c:v>
                </c:pt>
                <c:pt idx="9">
                  <c:v>0.29508038316152063</c:v>
                </c:pt>
                <c:pt idx="10">
                  <c:v>0.26286108357225718</c:v>
                </c:pt>
                <c:pt idx="11">
                  <c:v>0.2170484597568958</c:v>
                </c:pt>
                <c:pt idx="12">
                  <c:v>0.10388992321834954</c:v>
                </c:pt>
                <c:pt idx="13">
                  <c:v>0.24014493405661233</c:v>
                </c:pt>
                <c:pt idx="14">
                  <c:v>0.23548964059729513</c:v>
                </c:pt>
                <c:pt idx="15">
                  <c:v>0.35933741305938977</c:v>
                </c:pt>
                <c:pt idx="16">
                  <c:v>0.18840214285267384</c:v>
                </c:pt>
                <c:pt idx="17">
                  <c:v>0.18558185476753192</c:v>
                </c:pt>
                <c:pt idx="18">
                  <c:v>0.25762699069903466</c:v>
                </c:pt>
                <c:pt idx="19">
                  <c:v>0.22039891654276342</c:v>
                </c:pt>
                <c:pt idx="20">
                  <c:v>0.12485627977777906</c:v>
                </c:pt>
                <c:pt idx="21">
                  <c:v>0.20514636932950037</c:v>
                </c:pt>
                <c:pt idx="22">
                  <c:v>0.31099151861591751</c:v>
                </c:pt>
                <c:pt idx="23">
                  <c:v>0.24398566113234532</c:v>
                </c:pt>
                <c:pt idx="24">
                  <c:v>7.1318210270584367E-2</c:v>
                </c:pt>
                <c:pt idx="25">
                  <c:v>0.16431668973480421</c:v>
                </c:pt>
                <c:pt idx="26">
                  <c:v>0.13705471227456467</c:v>
                </c:pt>
                <c:pt idx="27">
                  <c:v>0.3427799734970649</c:v>
                </c:pt>
                <c:pt idx="28">
                  <c:v>0.21421031988204509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排出量比較シート!$CH$21:$CH$50</c:f>
              <c:numCache>
                <c:formatCode>0%</c:formatCode>
                <c:ptCount val="30"/>
                <c:pt idx="0">
                  <c:v>7.5727832949311364E-3</c:v>
                </c:pt>
                <c:pt idx="1">
                  <c:v>5.06310309914677E-2</c:v>
                </c:pt>
                <c:pt idx="2">
                  <c:v>1.6565414737747093E-2</c:v>
                </c:pt>
                <c:pt idx="3">
                  <c:v>1.8741490319861547E-2</c:v>
                </c:pt>
                <c:pt idx="4">
                  <c:v>1.1247390382328368E-2</c:v>
                </c:pt>
                <c:pt idx="5">
                  <c:v>6.3349692153036111E-2</c:v>
                </c:pt>
                <c:pt idx="6">
                  <c:v>0</c:v>
                </c:pt>
                <c:pt idx="7">
                  <c:v>1.0455106581039321E-2</c:v>
                </c:pt>
                <c:pt idx="8">
                  <c:v>2.6352123969129261E-2</c:v>
                </c:pt>
                <c:pt idx="9">
                  <c:v>2.6235030242313249E-2</c:v>
                </c:pt>
                <c:pt idx="10">
                  <c:v>3.3122535556522809E-2</c:v>
                </c:pt>
                <c:pt idx="11">
                  <c:v>1.314617182786215E-2</c:v>
                </c:pt>
                <c:pt idx="12">
                  <c:v>6.7035746907580388E-3</c:v>
                </c:pt>
                <c:pt idx="13">
                  <c:v>8.6729979189967433E-3</c:v>
                </c:pt>
                <c:pt idx="14">
                  <c:v>2.3487734039275007E-2</c:v>
                </c:pt>
                <c:pt idx="15">
                  <c:v>1.9726036764688468E-2</c:v>
                </c:pt>
                <c:pt idx="16">
                  <c:v>6.4215527989408229E-3</c:v>
                </c:pt>
                <c:pt idx="17">
                  <c:v>1.2315286019820081E-2</c:v>
                </c:pt>
                <c:pt idx="18">
                  <c:v>1.2192665248672309E-2</c:v>
                </c:pt>
                <c:pt idx="19">
                  <c:v>1.9887435540009171E-2</c:v>
                </c:pt>
                <c:pt idx="20">
                  <c:v>8.4050811162498604E-3</c:v>
                </c:pt>
                <c:pt idx="21">
                  <c:v>1.2837163227910094E-2</c:v>
                </c:pt>
                <c:pt idx="22">
                  <c:v>1.0127392359426488E-2</c:v>
                </c:pt>
                <c:pt idx="23">
                  <c:v>1.2989874559503055E-2</c:v>
                </c:pt>
                <c:pt idx="24">
                  <c:v>0</c:v>
                </c:pt>
                <c:pt idx="25">
                  <c:v>1.8374654984105235E-2</c:v>
                </c:pt>
                <c:pt idx="26">
                  <c:v>7.4031931333718554E-4</c:v>
                </c:pt>
                <c:pt idx="27">
                  <c:v>3.10825797970391E-2</c:v>
                </c:pt>
                <c:pt idx="28">
                  <c:v>1.8380502370566206E-2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c:ext uri="{02D57815-91ED-43cb-92C2-25804820EDAC}">
                        <c15:formulaRef>
                          <c15:sqref>排出量比較シート!$BW$21:$BW$50</c15:sqref>
                        </c15:formulaRef>
                      </c:ext>
                    </c:extLst>
                    <c:numCache>
                      <c:formatCode>0%</c:formatCode>
                      <c:ptCount val="30"/>
                      <c:pt idx="0">
                        <c:v>0.14531837855547436</c:v>
                      </c:pt>
                      <c:pt idx="1">
                        <c:v>0.16737512066754109</c:v>
                      </c:pt>
                      <c:pt idx="2">
                        <c:v>0.2674320133820336</c:v>
                      </c:pt>
                      <c:pt idx="3">
                        <c:v>0.29104642304226019</c:v>
                      </c:pt>
                      <c:pt idx="4">
                        <c:v>0.3377030571774654</c:v>
                      </c:pt>
                      <c:pt idx="5">
                        <c:v>1.9201826778588071E-2</c:v>
                      </c:pt>
                      <c:pt idx="6">
                        <c:v>0.80048163975332232</c:v>
                      </c:pt>
                      <c:pt idx="7">
                        <c:v>0.33144461576518863</c:v>
                      </c:pt>
                      <c:pt idx="8">
                        <c:v>0.25072775002031517</c:v>
                      </c:pt>
                      <c:pt idx="9">
                        <c:v>0.17218813814919401</c:v>
                      </c:pt>
                      <c:pt idx="10">
                        <c:v>4.6609456079289582E-2</c:v>
                      </c:pt>
                      <c:pt idx="11">
                        <c:v>0.39165939105328301</c:v>
                      </c:pt>
                      <c:pt idx="12">
                        <c:v>0.71342860438799505</c:v>
                      </c:pt>
                      <c:pt idx="13">
                        <c:v>0.33362344214409528</c:v>
                      </c:pt>
                      <c:pt idx="14">
                        <c:v>0.35932637243148957</c:v>
                      </c:pt>
                      <c:pt idx="15">
                        <c:v>0.19243200404243674</c:v>
                      </c:pt>
                      <c:pt idx="16">
                        <c:v>0.4607341121066858</c:v>
                      </c:pt>
                      <c:pt idx="17">
                        <c:v>0.45812691818888446</c:v>
                      </c:pt>
                      <c:pt idx="18">
                        <c:v>0.29163422081913648</c:v>
                      </c:pt>
                      <c:pt idx="19">
                        <c:v>0.41293009292969768</c:v>
                      </c:pt>
                      <c:pt idx="20">
                        <c:v>0.65669821024360997</c:v>
                      </c:pt>
                      <c:pt idx="21">
                        <c:v>0.51849303260828161</c:v>
                      </c:pt>
                      <c:pt idx="22">
                        <c:v>0.2649872139348643</c:v>
                      </c:pt>
                      <c:pt idx="23">
                        <c:v>0.42387122299675822</c:v>
                      </c:pt>
                      <c:pt idx="24">
                        <c:v>0.83552697169490331</c:v>
                      </c:pt>
                      <c:pt idx="25">
                        <c:v>0.57121633283911122</c:v>
                      </c:pt>
                      <c:pt idx="26">
                        <c:v>0.65050462969280565</c:v>
                      </c:pt>
                      <c:pt idx="27">
                        <c:v>0.12736787282470011</c:v>
                      </c:pt>
                      <c:pt idx="28">
                        <c:v>0.4237769476333127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1.7125688106814491E-2</c:v>
                      </c:pt>
                      <c:pt idx="1">
                        <c:v>5.6348721116196094E-3</c:v>
                      </c:pt>
                      <c:pt idx="2">
                        <c:v>6.9320252584894092E-3</c:v>
                      </c:pt>
                      <c:pt idx="3">
                        <c:v>1.0105256107167939E-2</c:v>
                      </c:pt>
                      <c:pt idx="4">
                        <c:v>7.2497610842227672E-3</c:v>
                      </c:pt>
                      <c:pt idx="5">
                        <c:v>4.0569457762163526E-3</c:v>
                      </c:pt>
                      <c:pt idx="6">
                        <c:v>4.5816212939332147E-3</c:v>
                      </c:pt>
                      <c:pt idx="7">
                        <c:v>1.1529794870905248E-2</c:v>
                      </c:pt>
                      <c:pt idx="8">
                        <c:v>2.0994478956587782E-2</c:v>
                      </c:pt>
                      <c:pt idx="9">
                        <c:v>9.8201773633556991E-3</c:v>
                      </c:pt>
                      <c:pt idx="10">
                        <c:v>1.3050263874006613E-2</c:v>
                      </c:pt>
                      <c:pt idx="11">
                        <c:v>1.5164016991942045E-2</c:v>
                      </c:pt>
                      <c:pt idx="12">
                        <c:v>3.591028512253873E-3</c:v>
                      </c:pt>
                      <c:pt idx="13">
                        <c:v>1.1791492705154876E-2</c:v>
                      </c:pt>
                      <c:pt idx="14">
                        <c:v>1.5049688761979138E-2</c:v>
                      </c:pt>
                      <c:pt idx="15">
                        <c:v>1.8982508684846654E-2</c:v>
                      </c:pt>
                      <c:pt idx="16">
                        <c:v>1.2965109786611136E-2</c:v>
                      </c:pt>
                      <c:pt idx="17">
                        <c:v>7.1408253848472096E-3</c:v>
                      </c:pt>
                      <c:pt idx="18">
                        <c:v>8.1878009283471789E-3</c:v>
                      </c:pt>
                      <c:pt idx="19">
                        <c:v>7.1497997630722955E-3</c:v>
                      </c:pt>
                      <c:pt idx="20">
                        <c:v>3.5995509541376391E-3</c:v>
                      </c:pt>
                      <c:pt idx="21">
                        <c:v>5.2953919378163766E-3</c:v>
                      </c:pt>
                      <c:pt idx="22">
                        <c:v>1.3027157641111231E-2</c:v>
                      </c:pt>
                      <c:pt idx="23">
                        <c:v>6.0224466932324999E-3</c:v>
                      </c:pt>
                      <c:pt idx="24">
                        <c:v>3.5536389982485542E-3</c:v>
                      </c:pt>
                      <c:pt idx="25">
                        <c:v>5.6491332298092495E-3</c:v>
                      </c:pt>
                      <c:pt idx="26">
                        <c:v>3.3951633063246034E-3</c:v>
                      </c:pt>
                      <c:pt idx="27">
                        <c:v>8.7481511964955082E-3</c:v>
                      </c:pt>
                      <c:pt idx="28">
                        <c:v>1.0255588618078208E-2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1.8897794798113793E-2</c:v>
                      </c:pt>
                      <c:pt idx="1">
                        <c:v>2.0416033096026579E-2</c:v>
                      </c:pt>
                      <c:pt idx="2">
                        <c:v>2.875730273502225E-2</c:v>
                      </c:pt>
                      <c:pt idx="3">
                        <c:v>2.0796241898159783E-2</c:v>
                      </c:pt>
                      <c:pt idx="4">
                        <c:v>9.1423274811894672E-3</c:v>
                      </c:pt>
                      <c:pt idx="5">
                        <c:v>3.2363009587565374E-3</c:v>
                      </c:pt>
                      <c:pt idx="6">
                        <c:v>1.2314474908112225E-2</c:v>
                      </c:pt>
                      <c:pt idx="7">
                        <c:v>2.5699674355262235E-2</c:v>
                      </c:pt>
                      <c:pt idx="8">
                        <c:v>6.7773426567354703E-2</c:v>
                      </c:pt>
                      <c:pt idx="9">
                        <c:v>1.3627278813221545E-2</c:v>
                      </c:pt>
                      <c:pt idx="10">
                        <c:v>2.5375690866546993E-2</c:v>
                      </c:pt>
                      <c:pt idx="11">
                        <c:v>2.6742899833672489E-2</c:v>
                      </c:pt>
                      <c:pt idx="12">
                        <c:v>5.569565603442816E-3</c:v>
                      </c:pt>
                      <c:pt idx="13">
                        <c:v>6.737796002477188E-2</c:v>
                      </c:pt>
                      <c:pt idx="14">
                        <c:v>3.4743403069826015E-3</c:v>
                      </c:pt>
                      <c:pt idx="15">
                        <c:v>4.584553936899554E-2</c:v>
                      </c:pt>
                      <c:pt idx="16">
                        <c:v>2.0874025627617279E-2</c:v>
                      </c:pt>
                      <c:pt idx="17">
                        <c:v>4.3043613401881585E-2</c:v>
                      </c:pt>
                      <c:pt idx="18">
                        <c:v>9.2564230893499837E-3</c:v>
                      </c:pt>
                      <c:pt idx="19">
                        <c:v>2.2889269415665568E-2</c:v>
                      </c:pt>
                      <c:pt idx="20">
                        <c:v>1.91004988290462E-2</c:v>
                      </c:pt>
                      <c:pt idx="21">
                        <c:v>3.0729959736278786E-2</c:v>
                      </c:pt>
                      <c:pt idx="22">
                        <c:v>5.312727246729417E-3</c:v>
                      </c:pt>
                      <c:pt idx="23">
                        <c:v>2.1842904464224554E-2</c:v>
                      </c:pt>
                      <c:pt idx="24">
                        <c:v>5.5691797653529868E-4</c:v>
                      </c:pt>
                      <c:pt idx="25">
                        <c:v>1.1465683134597457E-2</c:v>
                      </c:pt>
                      <c:pt idx="26">
                        <c:v>4.5437891233605955E-2</c:v>
                      </c:pt>
                      <c:pt idx="27">
                        <c:v>3.9514702183484386E-2</c:v>
                      </c:pt>
                      <c:pt idx="28">
                        <c:v>2.2341418476361685E-3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0.33803096705201746</c:v>
                      </c:pt>
                      <c:pt idx="1">
                        <c:v>0.30699619058386679</c:v>
                      </c:pt>
                      <c:pt idx="2">
                        <c:v>0.29104569065409247</c:v>
                      </c:pt>
                      <c:pt idx="3">
                        <c:v>0.29421423909394256</c:v>
                      </c:pt>
                      <c:pt idx="4">
                        <c:v>0.23987148299642527</c:v>
                      </c:pt>
                      <c:pt idx="5">
                        <c:v>0.19799180083183016</c:v>
                      </c:pt>
                      <c:pt idx="6">
                        <c:v>7.5112798454060978E-2</c:v>
                      </c:pt>
                      <c:pt idx="7">
                        <c:v>0.27589688417597408</c:v>
                      </c:pt>
                      <c:pt idx="8">
                        <c:v>0.24481645790409781</c:v>
                      </c:pt>
                      <c:pt idx="9">
                        <c:v>0.28088277524083216</c:v>
                      </c:pt>
                      <c:pt idx="10">
                        <c:v>0.24236489569740924</c:v>
                      </c:pt>
                      <c:pt idx="11">
                        <c:v>0.20997792293883896</c:v>
                      </c:pt>
                      <c:pt idx="12">
                        <c:v>9.931586229480939E-2</c:v>
                      </c:pt>
                      <c:pt idx="13">
                        <c:v>0.23270846321016198</c:v>
                      </c:pt>
                      <c:pt idx="14">
                        <c:v>0.2258956058731485</c:v>
                      </c:pt>
                      <c:pt idx="15">
                        <c:v>0.32603579646821818</c:v>
                      </c:pt>
                      <c:pt idx="16">
                        <c:v>0.18229659929377698</c:v>
                      </c:pt>
                      <c:pt idx="17">
                        <c:v>0.17665148207886686</c:v>
                      </c:pt>
                      <c:pt idx="18">
                        <c:v>0.24713077947238996</c:v>
                      </c:pt>
                      <c:pt idx="19">
                        <c:v>0.208458391180734</c:v>
                      </c:pt>
                      <c:pt idx="20">
                        <c:v>0.10634680729821143</c:v>
                      </c:pt>
                      <c:pt idx="21">
                        <c:v>0.19853681704505621</c:v>
                      </c:pt>
                      <c:pt idx="22">
                        <c:v>0.29740517343173817</c:v>
                      </c:pt>
                      <c:pt idx="23">
                        <c:v>0.23581277970991876</c:v>
                      </c:pt>
                      <c:pt idx="24">
                        <c:v>6.1898749794270583E-2</c:v>
                      </c:pt>
                      <c:pt idx="25">
                        <c:v>0.15853030898843193</c:v>
                      </c:pt>
                      <c:pt idx="26">
                        <c:v>0.13308877123957846</c:v>
                      </c:pt>
                      <c:pt idx="27">
                        <c:v>0.32910940377725917</c:v>
                      </c:pt>
                      <c:pt idx="28">
                        <c:v>0.20550755601476861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0.16602546851268518</c:v>
                      </c:pt>
                      <c:pt idx="1">
                        <c:v>0.2079971584034789</c:v>
                      </c:pt>
                      <c:pt idx="2">
                        <c:v>0.15520661001854674</c:v>
                      </c:pt>
                      <c:pt idx="3">
                        <c:v>0.16294896302672837</c:v>
                      </c:pt>
                      <c:pt idx="4">
                        <c:v>0.14237299034295259</c:v>
                      </c:pt>
                      <c:pt idx="5">
                        <c:v>0.16619997079127924</c:v>
                      </c:pt>
                      <c:pt idx="6">
                        <c:v>3.7170665921486289E-2</c:v>
                      </c:pt>
                      <c:pt idx="7">
                        <c:v>0.14556734176399366</c:v>
                      </c:pt>
                      <c:pt idx="8">
                        <c:v>0.13658000280300198</c:v>
                      </c:pt>
                      <c:pt idx="9">
                        <c:v>0.1977412369991528</c:v>
                      </c:pt>
                      <c:pt idx="10">
                        <c:v>0.15246670533251069</c:v>
                      </c:pt>
                      <c:pt idx="11">
                        <c:v>0.11298184940940399</c:v>
                      </c:pt>
                      <c:pt idx="12">
                        <c:v>6.3967183861544041E-2</c:v>
                      </c:pt>
                      <c:pt idx="13">
                        <c:v>0.11776651063596522</c:v>
                      </c:pt>
                      <c:pt idx="14">
                        <c:v>9.7805558302285628E-2</c:v>
                      </c:pt>
                      <c:pt idx="15">
                        <c:v>0.15664475911766643</c:v>
                      </c:pt>
                      <c:pt idx="16">
                        <c:v>9.8002340674897853E-2</c:v>
                      </c:pt>
                      <c:pt idx="17">
                        <c:v>0.10045414015580384</c:v>
                      </c:pt>
                      <c:pt idx="18">
                        <c:v>0.15018209589587389</c:v>
                      </c:pt>
                      <c:pt idx="19">
                        <c:v>0.11892996538217403</c:v>
                      </c:pt>
                      <c:pt idx="20">
                        <c:v>5.7073032423099808E-2</c:v>
                      </c:pt>
                      <c:pt idx="21">
                        <c:v>0.10791970099384944</c:v>
                      </c:pt>
                      <c:pt idx="22">
                        <c:v>0.18305069392106577</c:v>
                      </c:pt>
                      <c:pt idx="23">
                        <c:v>0.13318536734364561</c:v>
                      </c:pt>
                      <c:pt idx="24">
                        <c:v>3.895212822067267E-2</c:v>
                      </c:pt>
                      <c:pt idx="25">
                        <c:v>9.2773670791638896E-2</c:v>
                      </c:pt>
                      <c:pt idx="26">
                        <c:v>6.4873221291327277E-2</c:v>
                      </c:pt>
                      <c:pt idx="27">
                        <c:v>0.17876995828002407</c:v>
                      </c:pt>
                      <c:pt idx="28">
                        <c:v>7.9065434091190129E-2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0.17200549853933225</c:v>
                      </c:pt>
                      <c:pt idx="1">
                        <c:v>9.8999032180387914E-2</c:v>
                      </c:pt>
                      <c:pt idx="2">
                        <c:v>0.13583908063554576</c:v>
                      </c:pt>
                      <c:pt idx="3">
                        <c:v>0.13126527606721416</c:v>
                      </c:pt>
                      <c:pt idx="4">
                        <c:v>9.7498492653472699E-2</c:v>
                      </c:pt>
                      <c:pt idx="5">
                        <c:v>3.1791830040550938E-2</c:v>
                      </c:pt>
                      <c:pt idx="6">
                        <c:v>3.7942132532574689E-2</c:v>
                      </c:pt>
                      <c:pt idx="7">
                        <c:v>0.13032954241198039</c:v>
                      </c:pt>
                      <c:pt idx="8">
                        <c:v>0.10823645510109584</c:v>
                      </c:pt>
                      <c:pt idx="9">
                        <c:v>8.3141538241679372E-2</c:v>
                      </c:pt>
                      <c:pt idx="10">
                        <c:v>8.9898190364898531E-2</c:v>
                      </c:pt>
                      <c:pt idx="11">
                        <c:v>9.699607352943497E-2</c:v>
                      </c:pt>
                      <c:pt idx="12">
                        <c:v>3.5348678433265356E-2</c:v>
                      </c:pt>
                      <c:pt idx="13">
                        <c:v>0.11494195257419673</c:v>
                      </c:pt>
                      <c:pt idx="14">
                        <c:v>0.12809004757086287</c:v>
                      </c:pt>
                      <c:pt idx="15">
                        <c:v>0.16939103735055172</c:v>
                      </c:pt>
                      <c:pt idx="16">
                        <c:v>8.4294258618879125E-2</c:v>
                      </c:pt>
                      <c:pt idx="17">
                        <c:v>7.6197341923063031E-2</c:v>
                      </c:pt>
                      <c:pt idx="18">
                        <c:v>9.6948683576516093E-2</c:v>
                      </c:pt>
                      <c:pt idx="19">
                        <c:v>8.9528425798559963E-2</c:v>
                      </c:pt>
                      <c:pt idx="20">
                        <c:v>4.9273774875111621E-2</c:v>
                      </c:pt>
                      <c:pt idx="21">
                        <c:v>9.06171160512068E-2</c:v>
                      </c:pt>
                      <c:pt idx="22">
                        <c:v>0.11435447951067236</c:v>
                      </c:pt>
                      <c:pt idx="23">
                        <c:v>0.10262741236627314</c:v>
                      </c:pt>
                      <c:pt idx="24">
                        <c:v>2.2946621573597909E-2</c:v>
                      </c:pt>
                      <c:pt idx="25">
                        <c:v>6.5756638196793019E-2</c:v>
                      </c:pt>
                      <c:pt idx="26">
                        <c:v>6.8215549948251186E-2</c:v>
                      </c:pt>
                      <c:pt idx="27">
                        <c:v>0.15033944549723507</c:v>
                      </c:pt>
                      <c:pt idx="28">
                        <c:v>0.12644212192357848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1.028265203145245E-2</c:v>
                      </c:pt>
                      <c:pt idx="1">
                        <c:v>1.5062900730483865E-2</c:v>
                      </c:pt>
                      <c:pt idx="2">
                        <c:v>9.5205661221512035E-3</c:v>
                      </c:pt>
                      <c:pt idx="3">
                        <c:v>1.0609119411606267E-2</c:v>
                      </c:pt>
                      <c:pt idx="4">
                        <c:v>1.1419486398555247E-2</c:v>
                      </c:pt>
                      <c:pt idx="5">
                        <c:v>2.2096254765170135E-2</c:v>
                      </c:pt>
                      <c:pt idx="6">
                        <c:v>2.042393421940012E-3</c:v>
                      </c:pt>
                      <c:pt idx="7">
                        <c:v>8.4269326141328035E-3</c:v>
                      </c:pt>
                      <c:pt idx="8">
                        <c:v>8.5456403979960304E-3</c:v>
                      </c:pt>
                      <c:pt idx="9">
                        <c:v>1.4197607920688452E-2</c:v>
                      </c:pt>
                      <c:pt idx="10">
                        <c:v>2.0496187874847967E-2</c:v>
                      </c:pt>
                      <c:pt idx="11">
                        <c:v>7.0705368180568415E-3</c:v>
                      </c:pt>
                      <c:pt idx="12">
                        <c:v>4.5740609235401485E-3</c:v>
                      </c:pt>
                      <c:pt idx="13">
                        <c:v>7.4364708464503392E-3</c:v>
                      </c:pt>
                      <c:pt idx="14">
                        <c:v>9.5940347241466068E-3</c:v>
                      </c:pt>
                      <c:pt idx="15">
                        <c:v>1.0146457198788292E-2</c:v>
                      </c:pt>
                      <c:pt idx="16">
                        <c:v>6.1055435588968478E-3</c:v>
                      </c:pt>
                      <c:pt idx="17">
                        <c:v>6.0109192483041403E-3</c:v>
                      </c:pt>
                      <c:pt idx="18">
                        <c:v>1.049621122664466E-2</c:v>
                      </c:pt>
                      <c:pt idx="19">
                        <c:v>7.2547559987425295E-3</c:v>
                      </c:pt>
                      <c:pt idx="20">
                        <c:v>4.0387951225939467E-3</c:v>
                      </c:pt>
                      <c:pt idx="21">
                        <c:v>6.6095522844441508E-3</c:v>
                      </c:pt>
                      <c:pt idx="22">
                        <c:v>1.3586345184179368E-2</c:v>
                      </c:pt>
                      <c:pt idx="23">
                        <c:v>8.1728814224265728E-3</c:v>
                      </c:pt>
                      <c:pt idx="24">
                        <c:v>3.0118735752466819E-3</c:v>
                      </c:pt>
                      <c:pt idx="25">
                        <c:v>5.7863807463722867E-3</c:v>
                      </c:pt>
                      <c:pt idx="26">
                        <c:v>3.965941034986209E-3</c:v>
                      </c:pt>
                      <c:pt idx="27">
                        <c:v>1.3670569719805716E-2</c:v>
                      </c:pt>
                      <c:pt idx="28">
                        <c:v>8.7027638672764855E-3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6.7928402535666075E-3</c:v>
                      </c:pt>
                      <c:pt idx="2">
                        <c:v>0</c:v>
                      </c:pt>
                      <c:pt idx="3">
                        <c:v>0</c:v>
                      </c:pt>
                      <c:pt idx="4">
                        <c:v>0</c:v>
                      </c:pt>
                      <c:pt idx="5">
                        <c:v>3.670056878610034E-2</c:v>
                      </c:pt>
                      <c:pt idx="6">
                        <c:v>1.067090112486533E-2</c:v>
                      </c:pt>
                      <c:pt idx="7">
                        <c:v>0</c:v>
                      </c:pt>
                      <c:pt idx="8">
                        <c:v>0</c:v>
                      </c:pt>
                      <c:pt idx="9">
                        <c:v>0</c:v>
                      </c:pt>
                      <c:pt idx="10">
                        <c:v>0</c:v>
                      </c:pt>
                      <c:pt idx="11">
                        <c:v>0</c:v>
                      </c:pt>
                      <c:pt idx="12">
                        <c:v>0</c:v>
                      </c:pt>
                      <c:pt idx="13">
                        <c:v>0</c:v>
                      </c:pt>
                      <c:pt idx="14">
                        <c:v>0</c:v>
                      </c:pt>
                      <c:pt idx="15">
                        <c:v>2.3155159392383332E-2</c:v>
                      </c:pt>
                      <c:pt idx="16">
                        <c:v>0</c:v>
                      </c:pt>
                      <c:pt idx="17">
                        <c:v>2.9194534403609368E-3</c:v>
                      </c:pt>
                      <c:pt idx="18">
                        <c:v>0</c:v>
                      </c:pt>
                      <c:pt idx="19">
                        <c:v>4.6857693632868947E-3</c:v>
                      </c:pt>
                      <c:pt idx="20">
                        <c:v>1.4470677356973704E-2</c:v>
                      </c:pt>
                      <c:pt idx="21">
                        <c:v>0</c:v>
                      </c:pt>
                      <c:pt idx="22">
                        <c:v>0</c:v>
                      </c:pt>
                      <c:pt idx="23">
                        <c:v>0</c:v>
                      </c:pt>
                      <c:pt idx="24">
                        <c:v>6.4075869010671071E-3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排出量比較シート!$BE$21:$BE$50</c:f>
              <c:numCache>
                <c:formatCode>#,##0_);[Red]\(#,##0\)</c:formatCode>
                <c:ptCount val="30"/>
                <c:pt idx="0">
                  <c:v>103.50635983055626</c:v>
                </c:pt>
                <c:pt idx="1">
                  <c:v>73.596618382536633</c:v>
                </c:pt>
                <c:pt idx="2">
                  <c:v>182.38382430669233</c:v>
                </c:pt>
                <c:pt idx="3">
                  <c:v>174.90209012354939</c:v>
                </c:pt>
                <c:pt idx="4">
                  <c:v>174.36037747931087</c:v>
                </c:pt>
                <c:pt idx="5">
                  <c:v>6.7601738330432664</c:v>
                </c:pt>
                <c:pt idx="6">
                  <c:v>2254.425211906128</c:v>
                </c:pt>
                <c:pt idx="7">
                  <c:v>248.51955303360026</c:v>
                </c:pt>
                <c:pt idx="8">
                  <c:v>225.42807517204145</c:v>
                </c:pt>
                <c:pt idx="9">
                  <c:v>75.065173804215604</c:v>
                </c:pt>
                <c:pt idx="10">
                  <c:v>22.569940676768475</c:v>
                </c:pt>
                <c:pt idx="11">
                  <c:v>346.41711696567847</c:v>
                </c:pt>
                <c:pt idx="12">
                  <c:v>866.13964652400171</c:v>
                </c:pt>
                <c:pt idx="13">
                  <c:v>309.09568815603279</c:v>
                </c:pt>
                <c:pt idx="14">
                  <c:v>214.84520721155073</c:v>
                </c:pt>
                <c:pt idx="15">
                  <c:v>139.90281053088273</c:v>
                </c:pt>
                <c:pt idx="16">
                  <c:v>441.18228161226256</c:v>
                </c:pt>
                <c:pt idx="17">
                  <c:v>460.37092021531026</c:v>
                </c:pt>
                <c:pt idx="18">
                  <c:v>157.05594040097694</c:v>
                </c:pt>
                <c:pt idx="19">
                  <c:v>326.95584240898631</c:v>
                </c:pt>
                <c:pt idx="20">
                  <c:v>912.60690347161415</c:v>
                </c:pt>
                <c:pt idx="21">
                  <c:v>446.17207634442229</c:v>
                </c:pt>
                <c:pt idx="22">
                  <c:v>109.54814060603273</c:v>
                </c:pt>
                <c:pt idx="23">
                  <c:v>287.72839856120856</c:v>
                </c:pt>
                <c:pt idx="24">
                  <c:v>1475.4634511364357</c:v>
                </c:pt>
                <c:pt idx="25">
                  <c:v>529.24649694447317</c:v>
                </c:pt>
                <c:pt idx="26">
                  <c:v>933.29484919973049</c:v>
                </c:pt>
                <c:pt idx="27">
                  <c:v>66.545953112236646</c:v>
                </c:pt>
                <c:pt idx="28">
                  <c:v>256.38646402862838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排出量比較シート!$BI$21:$BI$50</c:f>
              <c:numCache>
                <c:formatCode>#,##0_);[Red]\(#,##0\)</c:formatCode>
                <c:ptCount val="30"/>
                <c:pt idx="0">
                  <c:v>123.58465209168024</c:v>
                </c:pt>
                <c:pt idx="1">
                  <c:v>80.137336713017064</c:v>
                </c:pt>
                <c:pt idx="2">
                  <c:v>87.441497815117927</c:v>
                </c:pt>
                <c:pt idx="3">
                  <c:v>88.440863654574855</c:v>
                </c:pt>
                <c:pt idx="4">
                  <c:v>89.782943069542597</c:v>
                </c:pt>
                <c:pt idx="5">
                  <c:v>78.359899957634497</c:v>
                </c:pt>
                <c:pt idx="6">
                  <c:v>131.58487055483005</c:v>
                </c:pt>
                <c:pt idx="7">
                  <c:v>107.69189765764446</c:v>
                </c:pt>
                <c:pt idx="8">
                  <c:v>113.74248571122713</c:v>
                </c:pt>
                <c:pt idx="9">
                  <c:v>87.001094681967245</c:v>
                </c:pt>
                <c:pt idx="10">
                  <c:v>69.747032714579333</c:v>
                </c:pt>
                <c:pt idx="11">
                  <c:v>131.07340108203297</c:v>
                </c:pt>
                <c:pt idx="12">
                  <c:v>97.054278255618641</c:v>
                </c:pt>
                <c:pt idx="13">
                  <c:v>106.88844217128501</c:v>
                </c:pt>
                <c:pt idx="14">
                  <c:v>94.625658221081068</c:v>
                </c:pt>
                <c:pt idx="15">
                  <c:v>104.51747998932464</c:v>
                </c:pt>
                <c:pt idx="16">
                  <c:v>125.50824056182228</c:v>
                </c:pt>
                <c:pt idx="17">
                  <c:v>106.56088467764845</c:v>
                </c:pt>
                <c:pt idx="18">
                  <c:v>110.07757503352279</c:v>
                </c:pt>
                <c:pt idx="19">
                  <c:v>88.131750080864521</c:v>
                </c:pt>
                <c:pt idx="20">
                  <c:v>124.23681596878785</c:v>
                </c:pt>
                <c:pt idx="21">
                  <c:v>98.600454316276782</c:v>
                </c:pt>
                <c:pt idx="22">
                  <c:v>55.438089436738245</c:v>
                </c:pt>
                <c:pt idx="23">
                  <c:v>90.114176435356143</c:v>
                </c:pt>
                <c:pt idx="24">
                  <c:v>78.445565942282855</c:v>
                </c:pt>
                <c:pt idx="25">
                  <c:v>110.22116981555014</c:v>
                </c:pt>
                <c:pt idx="26">
                  <c:v>101.79972476041033</c:v>
                </c:pt>
                <c:pt idx="27">
                  <c:v>73.844409934261947</c:v>
                </c:pt>
                <c:pt idx="28">
                  <c:v>97.268608051077408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排出量比較シート!$BJ$21:$BJ$50</c:f>
              <c:numCache>
                <c:formatCode>#,##0_);[Red]\(#,##0\)</c:formatCode>
                <c:ptCount val="30"/>
                <c:pt idx="0">
                  <c:v>140.55633254782796</c:v>
                </c:pt>
                <c:pt idx="1">
                  <c:v>82.366411428274276</c:v>
                </c:pt>
                <c:pt idx="2">
                  <c:v>141.04689387599331</c:v>
                </c:pt>
                <c:pt idx="3">
                  <c:v>104.13859848196046</c:v>
                </c:pt>
                <c:pt idx="4">
                  <c:v>98.99097121325417</c:v>
                </c:pt>
                <c:pt idx="5">
                  <c:v>88.345501244952587</c:v>
                </c:pt>
                <c:pt idx="6">
                  <c:v>129.87426711478338</c:v>
                </c:pt>
                <c:pt idx="7">
                  <c:v>119.17109961137895</c:v>
                </c:pt>
                <c:pt idx="8">
                  <c:v>139.10547533548555</c:v>
                </c:pt>
                <c:pt idx="9">
                  <c:v>98.344300595888967</c:v>
                </c:pt>
                <c:pt idx="10">
                  <c:v>94.541745800360999</c:v>
                </c:pt>
                <c:pt idx="11">
                  <c:v>137.57977571136129</c:v>
                </c:pt>
                <c:pt idx="12">
                  <c:v>102.90315352208184</c:v>
                </c:pt>
                <c:pt idx="13">
                  <c:v>146.49439372123891</c:v>
                </c:pt>
                <c:pt idx="14">
                  <c:v>111.87355781648114</c:v>
                </c:pt>
                <c:pt idx="15">
                  <c:v>93.256577003906926</c:v>
                </c:pt>
                <c:pt idx="16">
                  <c:v>151.56409599049434</c:v>
                </c:pt>
                <c:pt idx="17">
                  <c:v>159.52222045114561</c:v>
                </c:pt>
                <c:pt idx="18">
                  <c:v>103.90226047663612</c:v>
                </c:pt>
                <c:pt idx="19">
                  <c:v>145.65757216695286</c:v>
                </c:pt>
                <c:pt idx="20">
                  <c:v>127.40957953405551</c:v>
                </c:pt>
                <c:pt idx="21">
                  <c:v>84.447204706475759</c:v>
                </c:pt>
                <c:pt idx="22">
                  <c:v>97.502466958949952</c:v>
                </c:pt>
                <c:pt idx="23">
                  <c:v>95.418284183281671</c:v>
                </c:pt>
                <c:pt idx="24">
                  <c:v>78.028565145259222</c:v>
                </c:pt>
                <c:pt idx="25">
                  <c:v>95.760687739838403</c:v>
                </c:pt>
                <c:pt idx="26">
                  <c:v>115.55335209331933</c:v>
                </c:pt>
                <c:pt idx="27">
                  <c:v>96.85122941692677</c:v>
                </c:pt>
                <c:pt idx="28">
                  <c:v>97.33817453517689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排出量比較シート!$BK$21:$BK$50</c:f>
              <c:numCache>
                <c:formatCode>#,##0_);[Red]\(#,##0\)</c:formatCode>
                <c:ptCount val="30"/>
                <c:pt idx="0">
                  <c:v>198.81054766060905</c:v>
                </c:pt>
                <c:pt idx="1">
                  <c:v>125.12478609047795</c:v>
                </c:pt>
                <c:pt idx="2">
                  <c:v>180.84646603777915</c:v>
                </c:pt>
                <c:pt idx="3">
                  <c:v>165.59896503639791</c:v>
                </c:pt>
                <c:pt idx="4">
                  <c:v>123.73846071492514</c:v>
                </c:pt>
                <c:pt idx="5">
                  <c:v>65.519189380218549</c:v>
                </c:pt>
                <c:pt idx="6">
                  <c:v>242.23483172433365</c:v>
                </c:pt>
                <c:pt idx="7">
                  <c:v>191.65987180016</c:v>
                </c:pt>
                <c:pt idx="8">
                  <c:v>168.23464220838869</c:v>
                </c:pt>
                <c:pt idx="9">
                  <c:v>113.22203571682154</c:v>
                </c:pt>
                <c:pt idx="10">
                  <c:v>69.768100198000141</c:v>
                </c:pt>
                <c:pt idx="11">
                  <c:v>173.42053638500568</c:v>
                </c:pt>
                <c:pt idx="12">
                  <c:v>124.52882157674162</c:v>
                </c:pt>
                <c:pt idx="13">
                  <c:v>179.8184139580863</c:v>
                </c:pt>
                <c:pt idx="14">
                  <c:v>133.89907865491324</c:v>
                </c:pt>
                <c:pt idx="15">
                  <c:v>195.41438169767244</c:v>
                </c:pt>
                <c:pt idx="16">
                  <c:v>168.06345199831529</c:v>
                </c:pt>
                <c:pt idx="17">
                  <c:v>168.0790485637165</c:v>
                </c:pt>
                <c:pt idx="18">
                  <c:v>130.91126208516721</c:v>
                </c:pt>
                <c:pt idx="19">
                  <c:v>162.67659148387207</c:v>
                </c:pt>
                <c:pt idx="20">
                  <c:v>167.71415172963609</c:v>
                </c:pt>
                <c:pt idx="21">
                  <c:v>165.06320467033041</c:v>
                </c:pt>
                <c:pt idx="22">
                  <c:v>120.24456096922428</c:v>
                </c:pt>
                <c:pt idx="23">
                  <c:v>155.40385163841478</c:v>
                </c:pt>
                <c:pt idx="24">
                  <c:v>125.32480869623775</c:v>
                </c:pt>
                <c:pt idx="25">
                  <c:v>147.81476817841246</c:v>
                </c:pt>
                <c:pt idx="26">
                  <c:v>182.90513997503049</c:v>
                </c:pt>
                <c:pt idx="27">
                  <c:v>129.87829941308738</c:v>
                </c:pt>
                <c:pt idx="28">
                  <c:v>125.88774075597091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排出量比較シート!$BQ$21:$BQ$50</c:f>
              <c:numCache>
                <c:formatCode>#,##0_);[Red]\(#,##0\)</c:formatCode>
                <c:ptCount val="30"/>
                <c:pt idx="0">
                  <c:v>4.3223954266903952</c:v>
                </c:pt>
                <c:pt idx="1">
                  <c:v>19.264587840924261</c:v>
                </c:pt>
                <c:pt idx="2">
                  <c:v>9.9671757764941802</c:v>
                </c:pt>
                <c:pt idx="3">
                  <c:v>10.1815405992</c:v>
                </c:pt>
                <c:pt idx="4">
                  <c:v>5.5383397832399996</c:v>
                </c:pt>
                <c:pt idx="5">
                  <c:v>16.163568333000001</c:v>
                </c:pt>
                <c:pt idx="6">
                  <c:v>0</c:v>
                </c:pt>
                <c:pt idx="7">
                  <c:v>7.0476839035199994</c:v>
                </c:pt>
                <c:pt idx="8">
                  <c:v>17.498040066322449</c:v>
                </c:pt>
                <c:pt idx="9">
                  <c:v>10.06635378232229</c:v>
                </c:pt>
                <c:pt idx="10">
                  <c:v>8.7913218195498661</c:v>
                </c:pt>
                <c:pt idx="11">
                  <c:v>10.503719641</c:v>
                </c:pt>
                <c:pt idx="12">
                  <c:v>8.0353149827366934</c:v>
                </c:pt>
                <c:pt idx="13">
                  <c:v>6.4942645414627904</c:v>
                </c:pt>
                <c:pt idx="14">
                  <c:v>13.35509256192177</c:v>
                </c:pt>
                <c:pt idx="15">
                  <c:v>10.727386399589999</c:v>
                </c:pt>
                <c:pt idx="16">
                  <c:v>5.7283230128829796</c:v>
                </c:pt>
                <c:pt idx="17">
                  <c:v>11.153792808</c:v>
                </c:pt>
                <c:pt idx="18">
                  <c:v>6.1956132451599997</c:v>
                </c:pt>
                <c:pt idx="19">
                  <c:v>14.67892981395936</c:v>
                </c:pt>
                <c:pt idx="20">
                  <c:v>11.29018942531</c:v>
                </c:pt>
                <c:pt idx="21">
                  <c:v>10.328933961641679</c:v>
                </c:pt>
                <c:pt idx="22">
                  <c:v>3.9157461703201109</c:v>
                </c:pt>
                <c:pt idx="23">
                  <c:v>8.2737507174720371</c:v>
                </c:pt>
                <c:pt idx="24">
                  <c:v>0</c:v>
                </c:pt>
                <c:pt idx="25">
                  <c:v>16.529333515769679</c:v>
                </c:pt>
                <c:pt idx="26">
                  <c:v>0.98798651563975548</c:v>
                </c:pt>
                <c:pt idx="27">
                  <c:v>11.77709585605529</c:v>
                </c:pt>
                <c:pt idx="28">
                  <c:v>10.80190683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排出量比較シート!$BR$21:$BR$50</c:f>
              <c:numCache>
                <c:formatCode>#,##0_);[Red]\(#,##0\)</c:formatCode>
                <c:ptCount val="30"/>
                <c:pt idx="0">
                  <c:v>570.78028755736386</c:v>
                </c:pt>
                <c:pt idx="1">
                  <c:v>380.48974045523016</c:v>
                </c:pt>
                <c:pt idx="2">
                  <c:v>601.68585781207685</c:v>
                </c:pt>
                <c:pt idx="3">
                  <c:v>543.26205789568269</c:v>
                </c:pt>
                <c:pt idx="4">
                  <c:v>492.41109226027282</c:v>
                </c:pt>
                <c:pt idx="5">
                  <c:v>255.14833274884893</c:v>
                </c:pt>
                <c:pt idx="6">
                  <c:v>2758.1191813000751</c:v>
                </c:pt>
                <c:pt idx="7">
                  <c:v>674.0901060063037</c:v>
                </c:pt>
                <c:pt idx="8">
                  <c:v>664.00871849346527</c:v>
                </c:pt>
                <c:pt idx="9">
                  <c:v>383.69895858121561</c:v>
                </c:pt>
                <c:pt idx="10">
                  <c:v>265.41814120925881</c:v>
                </c:pt>
                <c:pt idx="11">
                  <c:v>798.99454978507845</c:v>
                </c:pt>
                <c:pt idx="12">
                  <c:v>1198.6612148611805</c:v>
                </c:pt>
                <c:pt idx="13">
                  <c:v>748.79120254810573</c:v>
                </c:pt>
                <c:pt idx="14">
                  <c:v>568.59859446594794</c:v>
                </c:pt>
                <c:pt idx="15">
                  <c:v>543.81863562137676</c:v>
                </c:pt>
                <c:pt idx="16">
                  <c:v>892.04639317577744</c:v>
                </c:pt>
                <c:pt idx="17">
                  <c:v>905.68686671582077</c:v>
                </c:pt>
                <c:pt idx="18">
                  <c:v>508.14265124146306</c:v>
                </c:pt>
                <c:pt idx="19">
                  <c:v>738.1006859546352</c:v>
                </c:pt>
                <c:pt idx="20">
                  <c:v>1343.2576401294036</c:v>
                </c:pt>
                <c:pt idx="21">
                  <c:v>804.61187399914695</c:v>
                </c:pt>
                <c:pt idx="22">
                  <c:v>386.64900414126532</c:v>
                </c:pt>
                <c:pt idx="23">
                  <c:v>636.93846153573327</c:v>
                </c:pt>
                <c:pt idx="24">
                  <c:v>1757.2623909202155</c:v>
                </c:pt>
                <c:pt idx="25">
                  <c:v>899.57245619404398</c:v>
                </c:pt>
                <c:pt idx="26">
                  <c:v>1334.5410525441305</c:v>
                </c:pt>
                <c:pt idx="27">
                  <c:v>378.89698773256799</c:v>
                </c:pt>
                <c:pt idx="28">
                  <c:v>587.68289420085364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c:ext uri="{02D57815-91ED-43cb-92C2-25804820EDAC}">
                        <c15:formulaRef>
                          <c15:sqref>排出量比較シート!$BF$21:$BF$68</c15:sqref>
                        </c15:formulaRef>
                      </c:ext>
                    </c:extLst>
                    <c:numCache>
                      <c:formatCode>#,##0_);[Red]\(#,##0\)</c:formatCode>
                      <c:ptCount val="48"/>
                      <c:pt idx="0">
                        <c:v>82.944865899263519</c:v>
                      </c:pt>
                      <c:pt idx="1">
                        <c:v>63.684516221455539</c:v>
                      </c:pt>
                      <c:pt idx="2">
                        <c:v>160.91006037817971</c:v>
                      </c:pt>
                      <c:pt idx="3">
                        <c:v>158.1144787251157</c:v>
                      </c:pt>
                      <c:pt idx="4">
                        <c:v>166.28873124438911</c:v>
                      </c:pt>
                      <c:pt idx="5">
                        <c:v>4.8993140882889472</c:v>
                      </c:pt>
                      <c:pt idx="6">
                        <c:v>2207.8237648821751</c:v>
                      </c:pt>
                      <c:pt idx="7">
                        <c:v>223.4235361763746</c:v>
                      </c:pt>
                      <c:pt idx="8">
                        <c:v>166.48541198173939</c:v>
                      </c:pt>
                      <c:pt idx="9">
                        <c:v>66.068409287884222</c:v>
                      </c:pt>
                      <c:pt idx="10">
                        <c:v>12.37099519533963</c:v>
                      </c:pt>
                      <c:pt idx="11">
                        <c:v>312.93371882371582</c:v>
                      </c:pt>
                      <c:pt idx="12">
                        <c:v>855.15919765243063</c:v>
                      </c:pt>
                      <c:pt idx="13">
                        <c:v>249.81429844131549</c:v>
                      </c:pt>
                      <c:pt idx="14">
                        <c:v>204.31247031909271</c:v>
                      </c:pt>
                      <c:pt idx="15">
                        <c:v>104.6481098882452</c:v>
                      </c:pt>
                      <c:pt idx="16">
                        <c:v>410.99620291781338</c:v>
                      </c:pt>
                      <c:pt idx="17">
                        <c:v>414.91953309266592</c:v>
                      </c:pt>
                      <c:pt idx="18">
                        <c:v>148.1917861597743</c:v>
                      </c:pt>
                      <c:pt idx="19">
                        <c:v>304.78398484272111</c:v>
                      </c:pt>
                      <c:pt idx="20">
                        <c:v>882.11488816903454</c:v>
                      </c:pt>
                      <c:pt idx="21">
                        <c:v>417.18565062245028</c:v>
                      </c:pt>
                      <c:pt idx="22">
                        <c:v>102.4570423780837</c:v>
                      </c:pt>
                      <c:pt idx="23">
                        <c:v>269.97988466482491</c:v>
                      </c:pt>
                      <c:pt idx="24">
                        <c:v>1468.240123958913</c:v>
                      </c:pt>
                      <c:pt idx="25">
                        <c:v>513.85047955023379</c:v>
                      </c:pt>
                      <c:pt idx="26">
                        <c:v>868.12513319506661</c:v>
                      </c:pt>
                      <c:pt idx="27">
                        <c:v>48.259303347183682</c:v>
                      </c:pt>
                      <c:pt idx="28">
                        <c:v>249.04646308074879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9.7750051822253017</c:v>
                      </c:pt>
                      <c:pt idx="1">
                        <c:v>2.1440110272485597</c:v>
                      </c:pt>
                      <c:pt idx="2">
                        <c:v>4.170901564029184</c:v>
                      </c:pt>
                      <c:pt idx="3">
                        <c:v>5.4898022283429704</c:v>
                      </c:pt>
                      <c:pt idx="4">
                        <c:v>3.5698627741081523</c:v>
                      </c:pt>
                      <c:pt idx="5">
                        <c:v>1.0351229508540871</c:v>
                      </c:pt>
                      <c:pt idx="6">
                        <c:v>12.636657572250069</c:v>
                      </c:pt>
                      <c:pt idx="7">
                        <c:v>7.7721206467594559</c:v>
                      </c:pt>
                      <c:pt idx="8">
                        <c:v>13.940517067401878</c:v>
                      </c:pt>
                      <c:pt idx="9">
                        <c:v>3.7679918274024096</c:v>
                      </c:pt>
                      <c:pt idx="10">
                        <c:v>3.4637767797291761</c:v>
                      </c:pt>
                      <c:pt idx="11">
                        <c:v>12.115966929410014</c:v>
                      </c:pt>
                      <c:pt idx="12">
                        <c:v>4.3044265990993651</c:v>
                      </c:pt>
                      <c:pt idx="13">
                        <c:v>8.8293660025301364</c:v>
                      </c:pt>
                      <c:pt idx="14">
                        <c:v>8.5572318772113096</c:v>
                      </c:pt>
                      <c:pt idx="15">
                        <c:v>10.323041973664242</c:v>
                      </c:pt>
                      <c:pt idx="16">
                        <c:v>11.565479422274437</c:v>
                      </c:pt>
                      <c:pt idx="17">
                        <c:v>6.4673517685670641</c:v>
                      </c:pt>
                      <c:pt idx="18">
                        <c:v>4.1605708715676482</c:v>
                      </c:pt>
                      <c:pt idx="19">
                        <c:v>5.2772721095619497</c:v>
                      </c:pt>
                      <c:pt idx="20">
                        <c:v>4.8351243201804683</c:v>
                      </c:pt>
                      <c:pt idx="21">
                        <c:v>4.260735230646409</c:v>
                      </c:pt>
                      <c:pt idx="22">
                        <c:v>5.0369375287269325</c:v>
                      </c:pt>
                      <c:pt idx="23">
                        <c:v>3.8359279314684729</c:v>
                      </c:pt>
                      <c:pt idx="24">
                        <c:v>6.2446761625295739</c:v>
                      </c:pt>
                      <c:pt idx="25">
                        <c:v>5.0818046549068994</c:v>
                      </c:pt>
                      <c:pt idx="26">
                        <c:v>4.5309848123816465</c:v>
                      </c:pt>
                      <c:pt idx="27">
                        <c:v>3.3146481365812086</c:v>
                      </c:pt>
                      <c:pt idx="28">
                        <c:v>6.0270340008055339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10.786488749067445</c:v>
                      </c:pt>
                      <c:pt idx="1">
                        <c:v>7.7680911338325416</c:v>
                      </c:pt>
                      <c:pt idx="2">
                        <c:v>17.302862364483445</c:v>
                      </c:pt>
                      <c:pt idx="3">
                        <c:v>11.297809170090702</c:v>
                      </c:pt>
                      <c:pt idx="4">
                        <c:v>4.5017834608136145</c:v>
                      </c:pt>
                      <c:pt idx="5">
                        <c:v>0.8257367939002318</c:v>
                      </c:pt>
                      <c:pt idx="6">
                        <c:v>33.964789451702806</c:v>
                      </c:pt>
                      <c:pt idx="7">
                        <c:v>17.323896210466206</c:v>
                      </c:pt>
                      <c:pt idx="8">
                        <c:v>45.002146122900164</c:v>
                      </c:pt>
                      <c:pt idx="9">
                        <c:v>5.228772688928971</c:v>
                      </c:pt>
                      <c:pt idx="10">
                        <c:v>6.7351687016996689</c:v>
                      </c:pt>
                      <c:pt idx="11">
                        <c:v>21.367431212552599</c:v>
                      </c:pt>
                      <c:pt idx="12">
                        <c:v>6.6760222724718101</c:v>
                      </c:pt>
                      <c:pt idx="13">
                        <c:v>50.452023712187128</c:v>
                      </c:pt>
                      <c:pt idx="14">
                        <c:v>1.9755050152466973</c:v>
                      </c:pt>
                      <c:pt idx="15">
                        <c:v>24.93165866897327</c:v>
                      </c:pt>
                      <c:pt idx="16">
                        <c:v>18.620599272174736</c:v>
                      </c:pt>
                      <c:pt idx="17">
                        <c:v>38.984035354077243</c:v>
                      </c:pt>
                      <c:pt idx="18">
                        <c:v>4.7035833696349947</c:v>
                      </c:pt>
                      <c:pt idx="19">
                        <c:v>16.894585456703208</c:v>
                      </c:pt>
                      <c:pt idx="20">
                        <c:v>25.656890982399037</c:v>
                      </c:pt>
                      <c:pt idx="21">
                        <c:v>24.725690491325604</c:v>
                      </c:pt>
                      <c:pt idx="22">
                        <c:v>2.0541606992220953</c:v>
                      </c:pt>
                      <c:pt idx="23">
                        <c:v>13.912585964915188</c:v>
                      </c:pt>
                      <c:pt idx="24">
                        <c:v>0.97865101499286744</c:v>
                      </c:pt>
                      <c:pt idx="25">
                        <c:v>10.31421273933246</c:v>
                      </c:pt>
                      <c:pt idx="26">
                        <c:v>60.638731192282208</c:v>
                      </c:pt>
                      <c:pt idx="27">
                        <c:v>14.972001628471762</c:v>
                      </c:pt>
                      <c:pt idx="28">
                        <c:v>1.3129669470740661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192.94141257724431</c:v>
                      </c:pt>
                      <c:pt idx="1">
                        <c:v>116.80890087599985</c:v>
                      </c:pt>
                      <c:pt idx="2">
                        <c:v>175.118076043716</c:v>
                      </c:pt>
                      <c:pt idx="3">
                        <c:v>159.83543299238767</c:v>
                      </c:pt>
                      <c:pt idx="4">
                        <c:v>118.11537894436123</c:v>
                      </c:pt>
                      <c:pt idx="5">
                        <c:v>50.517277880183627</c:v>
                      </c:pt>
                      <c:pt idx="6">
                        <c:v>207.1700501772722</c:v>
                      </c:pt>
                      <c:pt idx="7">
                        <c:v>185.97935990099126</c:v>
                      </c:pt>
                      <c:pt idx="8">
                        <c:v>162.56026247900937</c:v>
                      </c:pt>
                      <c:pt idx="9">
                        <c:v>107.77442834330895</c:v>
                      </c:pt>
                      <c:pt idx="10">
                        <c:v>64.328040110382247</c:v>
                      </c:pt>
                      <c:pt idx="11">
                        <c:v>167.77121600332353</c:v>
                      </c:pt>
                      <c:pt idx="12">
                        <c:v>119.04607215328193</c:v>
                      </c:pt>
                      <c:pt idx="13">
                        <c:v>174.2500500102588</c:v>
                      </c:pt>
                      <c:pt idx="14">
                        <c:v>128.44392399550597</c:v>
                      </c:pt>
                      <c:pt idx="15">
                        <c:v>177.30434199907529</c:v>
                      </c:pt>
                      <c:pt idx="16">
                        <c:v>162.61702388822374</c:v>
                      </c:pt>
                      <c:pt idx="17">
                        <c:v>159.99092730471489</c:v>
                      </c:pt>
                      <c:pt idx="18">
                        <c:v>125.57768948446957</c:v>
                      </c:pt>
                      <c:pt idx="19">
                        <c:v>153.86328152349944</c:v>
                      </c:pt>
                      <c:pt idx="20">
                        <c:v>142.85116140669192</c:v>
                      </c:pt>
                      <c:pt idx="21">
                        <c:v>159.74508042044846</c:v>
                      </c:pt>
                      <c:pt idx="22">
                        <c:v>114.99141413384186</c:v>
                      </c:pt>
                      <c:pt idx="23">
                        <c:v>150.19822911890043</c:v>
                      </c:pt>
                      <c:pt idx="24">
                        <c:v>108.77234505845212</c:v>
                      </c:pt>
                      <c:pt idx="25">
                        <c:v>142.60949943792443</c:v>
                      </c:pt>
                      <c:pt idx="26">
                        <c:v>177.61242885187204</c:v>
                      </c:pt>
                      <c:pt idx="27">
                        <c:v>124.69856172566493</c:v>
                      </c:pt>
                      <c:pt idx="28">
                        <c:v>120.77327529890326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再エネ比較シート!$BM$72:$BM$161</c:f>
              <c:numCache>
                <c:formatCode>#,##0_);[Red]\(#,##0\)</c:formatCode>
                <c:ptCount val="90"/>
                <c:pt idx="0">
                  <c:v>780123.36157088494</c:v>
                </c:pt>
                <c:pt idx="1">
                  <c:v>663959.10362872237</c:v>
                </c:pt>
                <c:pt idx="2">
                  <c:v>328402.81428325886</c:v>
                </c:pt>
                <c:pt idx="3">
                  <c:v>553634.78365274961</c:v>
                </c:pt>
                <c:pt idx="4">
                  <c:v>588930.42654407583</c:v>
                </c:pt>
                <c:pt idx="5">
                  <c:v>958505.82248537103</c:v>
                </c:pt>
                <c:pt idx="6">
                  <c:v>3237392.9523667493</c:v>
                </c:pt>
                <c:pt idx="7">
                  <c:v>674767.93881546112</c:v>
                </c:pt>
                <c:pt idx="8">
                  <c:v>740016.66762991855</c:v>
                </c:pt>
                <c:pt idx="9">
                  <c:v>826304.91369177285</c:v>
                </c:pt>
                <c:pt idx="10">
                  <c:v>317805.98359012906</c:v>
                </c:pt>
                <c:pt idx="11">
                  <c:v>225913.36353768624</c:v>
                </c:pt>
                <c:pt idx="12">
                  <c:v>962952.25233610102</c:v>
                </c:pt>
                <c:pt idx="13">
                  <c:v>970961.6786489035</c:v>
                </c:pt>
                <c:pt idx="14">
                  <c:v>1235786.568700501</c:v>
                </c:pt>
                <c:pt idx="15">
                  <c:v>926480.2342704928</c:v>
                </c:pt>
                <c:pt idx="16">
                  <c:v>750355.18762710341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再エネ比較シート!$BK$72:$BK$161</c:f>
              <c:numCache>
                <c:formatCode>#,##0_);[Red]\(#,##0\)</c:formatCode>
                <c:ptCount val="90"/>
                <c:pt idx="0">
                  <c:v>780123.36157088494</c:v>
                </c:pt>
                <c:pt idx="1">
                  <c:v>663959.10362872237</c:v>
                </c:pt>
                <c:pt idx="2">
                  <c:v>328402.81428325886</c:v>
                </c:pt>
                <c:pt idx="3">
                  <c:v>553634.78365274961</c:v>
                </c:pt>
                <c:pt idx="4">
                  <c:v>588930.42654407583</c:v>
                </c:pt>
                <c:pt idx="5">
                  <c:v>958505.82248537103</c:v>
                </c:pt>
                <c:pt idx="6">
                  <c:v>3237392.9523667493</c:v>
                </c:pt>
                <c:pt idx="7">
                  <c:v>674767.93881546112</c:v>
                </c:pt>
                <c:pt idx="8">
                  <c:v>740016.66762991855</c:v>
                </c:pt>
                <c:pt idx="9">
                  <c:v>826304.91369177285</c:v>
                </c:pt>
                <c:pt idx="10">
                  <c:v>317805.98359012906</c:v>
                </c:pt>
                <c:pt idx="11">
                  <c:v>225913.36353768624</c:v>
                </c:pt>
                <c:pt idx="12">
                  <c:v>962952.25233610102</c:v>
                </c:pt>
                <c:pt idx="13">
                  <c:v>970961.6786489035</c:v>
                </c:pt>
                <c:pt idx="14">
                  <c:v>1235786.568700501</c:v>
                </c:pt>
                <c:pt idx="15">
                  <c:v>926480.2342704928</c:v>
                </c:pt>
                <c:pt idx="16">
                  <c:v>750355.18762710341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再エネ比較シート!$BJ$72:$BJ$161</c:f>
              <c:numCache>
                <c:formatCode>#,##0_);[Red]\(#,##0\)</c:formatCode>
                <c:ptCount val="90"/>
                <c:pt idx="0">
                  <c:v>283506.22042911494</c:v>
                </c:pt>
                <c:pt idx="1">
                  <c:v>13855.197371277525</c:v>
                </c:pt>
                <c:pt idx="2">
                  <c:v>116070.58571674125</c:v>
                </c:pt>
                <c:pt idx="3">
                  <c:v>1091239.6573472505</c:v>
                </c:pt>
                <c:pt idx="4">
                  <c:v>140134.10145592428</c:v>
                </c:pt>
                <c:pt idx="5">
                  <c:v>52139.897514629127</c:v>
                </c:pt>
                <c:pt idx="6">
                  <c:v>214094.26520180047</c:v>
                </c:pt>
                <c:pt idx="7">
                  <c:v>217197.2681845389</c:v>
                </c:pt>
                <c:pt idx="8">
                  <c:v>162959.86437008152</c:v>
                </c:pt>
                <c:pt idx="9">
                  <c:v>758381.95730822696</c:v>
                </c:pt>
                <c:pt idx="10">
                  <c:v>550050.03340987093</c:v>
                </c:pt>
                <c:pt idx="11">
                  <c:v>68633.255462313697</c:v>
                </c:pt>
                <c:pt idx="12">
                  <c:v>550095.42466389912</c:v>
                </c:pt>
                <c:pt idx="13">
                  <c:v>2180142.6748844166</c:v>
                </c:pt>
                <c:pt idx="14">
                  <c:v>52402.207299499059</c:v>
                </c:pt>
                <c:pt idx="15">
                  <c:v>63099.928729507199</c:v>
                </c:pt>
                <c:pt idx="16">
                  <c:v>150757.44037289667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再エネ比較シート!$BJ$72:$BJ$161</c:f>
              <c:numCache>
                <c:formatCode>#,##0_);[Red]\(#,##0\)</c:formatCode>
                <c:ptCount val="90"/>
                <c:pt idx="0">
                  <c:v>283506.22042911494</c:v>
                </c:pt>
                <c:pt idx="1">
                  <c:v>13855.197371277525</c:v>
                </c:pt>
                <c:pt idx="2">
                  <c:v>116070.58571674125</c:v>
                </c:pt>
                <c:pt idx="3">
                  <c:v>1091239.6573472505</c:v>
                </c:pt>
                <c:pt idx="4">
                  <c:v>140134.10145592428</c:v>
                </c:pt>
                <c:pt idx="5">
                  <c:v>52139.897514629127</c:v>
                </c:pt>
                <c:pt idx="6">
                  <c:v>214094.26520180047</c:v>
                </c:pt>
                <c:pt idx="7">
                  <c:v>217197.2681845389</c:v>
                </c:pt>
                <c:pt idx="8">
                  <c:v>162959.86437008152</c:v>
                </c:pt>
                <c:pt idx="9">
                  <c:v>758381.95730822696</c:v>
                </c:pt>
                <c:pt idx="10">
                  <c:v>550050.03340987093</c:v>
                </c:pt>
                <c:pt idx="11">
                  <c:v>68633.255462313697</c:v>
                </c:pt>
                <c:pt idx="12">
                  <c:v>550095.42466389912</c:v>
                </c:pt>
                <c:pt idx="13">
                  <c:v>2180142.6748844166</c:v>
                </c:pt>
                <c:pt idx="14">
                  <c:v>52402.207299499059</c:v>
                </c:pt>
                <c:pt idx="15">
                  <c:v>63099.928729507199</c:v>
                </c:pt>
                <c:pt idx="16">
                  <c:v>150757.44037289667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再エネ比較シート!$BE$72:$BE$161</c:f>
              <c:numCache>
                <c:formatCode>#,##0_);[Red]\(#,##0\)</c:formatCode>
                <c:ptCount val="90"/>
                <c:pt idx="0">
                  <c:v>959356.92499999993</c:v>
                </c:pt>
                <c:pt idx="1">
                  <c:v>135081.33499999999</c:v>
                </c:pt>
                <c:pt idx="2">
                  <c:v>271393.12400000007</c:v>
                </c:pt>
                <c:pt idx="3">
                  <c:v>1390620.0110000002</c:v>
                </c:pt>
                <c:pt idx="4">
                  <c:v>391187.18200000003</c:v>
                </c:pt>
                <c:pt idx="5">
                  <c:v>208585.43199999997</c:v>
                </c:pt>
                <c:pt idx="6">
                  <c:v>1325992.4920000001</c:v>
                </c:pt>
                <c:pt idx="7">
                  <c:v>354965.62599999993</c:v>
                </c:pt>
                <c:pt idx="8">
                  <c:v>602528.29099999997</c:v>
                </c:pt>
                <c:pt idx="9">
                  <c:v>1300483.3089999999</c:v>
                </c:pt>
                <c:pt idx="10">
                  <c:v>857404.92599999998</c:v>
                </c:pt>
                <c:pt idx="11">
                  <c:v>154621.78700000001</c:v>
                </c:pt>
                <c:pt idx="12">
                  <c:v>489001.47400000005</c:v>
                </c:pt>
                <c:pt idx="13">
                  <c:v>2219387.3160000001</c:v>
                </c:pt>
                <c:pt idx="14">
                  <c:v>316037.37800000003</c:v>
                </c:pt>
                <c:pt idx="15">
                  <c:v>232680.52599999995</c:v>
                </c:pt>
                <c:pt idx="16">
                  <c:v>475088.83900000004</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再エネ比較シート!$BF$72:$BF$161</c:f>
              <c:numCache>
                <c:formatCode>#,##0_);[Red]\(#,##0\)</c:formatCode>
                <c:ptCount val="90"/>
                <c:pt idx="0">
                  <c:v>104272.65700000002</c:v>
                </c:pt>
                <c:pt idx="1">
                  <c:v>484355.56199999992</c:v>
                </c:pt>
                <c:pt idx="2">
                  <c:v>140853.114</c:v>
                </c:pt>
                <c:pt idx="3">
                  <c:v>253023.93</c:v>
                </c:pt>
                <c:pt idx="4">
                  <c:v>328830.61499999993</c:v>
                </c:pt>
                <c:pt idx="5">
                  <c:v>791437.38600000017</c:v>
                </c:pt>
                <c:pt idx="6">
                  <c:v>1840311.8770000001</c:v>
                </c:pt>
                <c:pt idx="7">
                  <c:v>530412.10900000017</c:v>
                </c:pt>
                <c:pt idx="8">
                  <c:v>204533.13200000004</c:v>
                </c:pt>
                <c:pt idx="9">
                  <c:v>257458.81899999999</c:v>
                </c:pt>
                <c:pt idx="10">
                  <c:v>10245.431</c:v>
                </c:pt>
                <c:pt idx="11">
                  <c:v>139924.83199999997</c:v>
                </c:pt>
                <c:pt idx="12">
                  <c:v>997355.13699999999</c:v>
                </c:pt>
                <c:pt idx="13">
                  <c:v>902975.97400000016</c:v>
                </c:pt>
                <c:pt idx="14">
                  <c:v>886022.04099999997</c:v>
                </c:pt>
                <c:pt idx="15">
                  <c:v>738864.27399999998</c:v>
                </c:pt>
                <c:pt idx="16">
                  <c:v>420552.81900000002</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再エネ比較シート!$BG$72:$BG$161</c:f>
              <c:numCache>
                <c:formatCode>#,##0_);[Red]\(#,##0\)</c:formatCode>
                <c:ptCount val="90"/>
                <c:pt idx="0">
                  <c:v>0</c:v>
                </c:pt>
                <c:pt idx="1">
                  <c:v>58377.40400000001</c:v>
                </c:pt>
                <c:pt idx="2">
                  <c:v>32227.162</c:v>
                </c:pt>
                <c:pt idx="3">
                  <c:v>1230.5</c:v>
                </c:pt>
                <c:pt idx="4">
                  <c:v>9046.7309999999998</c:v>
                </c:pt>
                <c:pt idx="5">
                  <c:v>10622.902</c:v>
                </c:pt>
                <c:pt idx="6">
                  <c:v>285089.6425685499</c:v>
                </c:pt>
                <c:pt idx="7">
                  <c:v>6587.4719999999998</c:v>
                </c:pt>
                <c:pt idx="8">
                  <c:v>95910.694000000003</c:v>
                </c:pt>
                <c:pt idx="9">
                  <c:v>26729.044999999998</c:v>
                </c:pt>
                <c:pt idx="10">
                  <c:v>205.66</c:v>
                </c:pt>
                <c:pt idx="11">
                  <c:v>0</c:v>
                </c:pt>
                <c:pt idx="12">
                  <c:v>26691.065999999999</c:v>
                </c:pt>
                <c:pt idx="13">
                  <c:v>28732.233533319999</c:v>
                </c:pt>
                <c:pt idx="14">
                  <c:v>86129.357000000004</c:v>
                </c:pt>
                <c:pt idx="15">
                  <c:v>18035.363000000001</c:v>
                </c:pt>
                <c:pt idx="16">
                  <c:v>5470.97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再エネ比較シート!$BH$72:$BH$161</c:f>
              <c:numCache>
                <c:formatCode>#,##0_);[Red]\(#,##0\)</c:formatCode>
                <c:ptCount val="90"/>
                <c:pt idx="0">
                  <c:v>0</c:v>
                </c:pt>
                <c:pt idx="1">
                  <c:v>0</c:v>
                </c:pt>
                <c:pt idx="2">
                  <c:v>0</c:v>
                </c:pt>
                <c:pt idx="3">
                  <c:v>0</c:v>
                </c:pt>
                <c:pt idx="4">
                  <c:v>0</c:v>
                </c:pt>
                <c:pt idx="5">
                  <c:v>0</c:v>
                </c:pt>
                <c:pt idx="6">
                  <c:v>93.206000000000003</c:v>
                </c:pt>
                <c:pt idx="7">
                  <c:v>0</c:v>
                </c:pt>
                <c:pt idx="8">
                  <c:v>4.415</c:v>
                </c:pt>
                <c:pt idx="9">
                  <c:v>15.698</c:v>
                </c:pt>
                <c:pt idx="10">
                  <c:v>0</c:v>
                </c:pt>
                <c:pt idx="11">
                  <c:v>0</c:v>
                </c:pt>
                <c:pt idx="12">
                  <c:v>0</c:v>
                </c:pt>
                <c:pt idx="13">
                  <c:v>8.83</c:v>
                </c:pt>
                <c:pt idx="14">
                  <c:v>0</c:v>
                </c:pt>
                <c:pt idx="15">
                  <c:v>0</c:v>
                </c:pt>
                <c:pt idx="16">
                  <c:v>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7"/>
                <c:pt idx="0">
                  <c:v>あわら市</c:v>
                </c:pt>
                <c:pt idx="1">
                  <c:v>池田町</c:v>
                </c:pt>
                <c:pt idx="2">
                  <c:v>永平寺町</c:v>
                </c:pt>
                <c:pt idx="3">
                  <c:v>越前市</c:v>
                </c:pt>
                <c:pt idx="4">
                  <c:v>越前町</c:v>
                </c:pt>
                <c:pt idx="5">
                  <c:v>おおい町</c:v>
                </c:pt>
                <c:pt idx="6">
                  <c:v>大野市</c:v>
                </c:pt>
                <c:pt idx="7">
                  <c:v>小浜市</c:v>
                </c:pt>
                <c:pt idx="8">
                  <c:v>勝山市</c:v>
                </c:pt>
                <c:pt idx="9">
                  <c:v>坂井市</c:v>
                </c:pt>
                <c:pt idx="10">
                  <c:v>鯖江市</c:v>
                </c:pt>
                <c:pt idx="11">
                  <c:v>高浜町</c:v>
                </c:pt>
                <c:pt idx="12">
                  <c:v>敦賀市</c:v>
                </c:pt>
                <c:pt idx="13">
                  <c:v>福井市</c:v>
                </c:pt>
                <c:pt idx="14">
                  <c:v>南越前町</c:v>
                </c:pt>
                <c:pt idx="15">
                  <c:v>美浜町</c:v>
                </c:pt>
                <c:pt idx="16">
                  <c:v>若狭町</c:v>
                </c:pt>
              </c:strCache>
            </c:strRef>
          </c:cat>
          <c:val>
            <c:numRef>
              <c:f>再エネ比較シート!$BI$72:$BI$161</c:f>
              <c:numCache>
                <c:formatCode>#,##0_);[Red]\(#,##0\)</c:formatCode>
                <c:ptCount val="90"/>
                <c:pt idx="0">
                  <c:v>1063629.5819999999</c:v>
                </c:pt>
                <c:pt idx="1">
                  <c:v>677814.30099999986</c:v>
                </c:pt>
                <c:pt idx="2">
                  <c:v>444473.40000000008</c:v>
                </c:pt>
                <c:pt idx="3">
                  <c:v>1644874.4410000001</c:v>
                </c:pt>
                <c:pt idx="4">
                  <c:v>729064.52800000005</c:v>
                </c:pt>
                <c:pt idx="5">
                  <c:v>1010645.7200000002</c:v>
                </c:pt>
                <c:pt idx="6">
                  <c:v>3451487.2175685498</c:v>
                </c:pt>
                <c:pt idx="7">
                  <c:v>891965.20700000005</c:v>
                </c:pt>
                <c:pt idx="8">
                  <c:v>902976.53200000001</c:v>
                </c:pt>
                <c:pt idx="9">
                  <c:v>1584686.8709999998</c:v>
                </c:pt>
                <c:pt idx="10">
                  <c:v>867856.01699999999</c:v>
                </c:pt>
                <c:pt idx="11">
                  <c:v>294546.61899999995</c:v>
                </c:pt>
                <c:pt idx="12">
                  <c:v>1513047.6770000001</c:v>
                </c:pt>
                <c:pt idx="13">
                  <c:v>3151104.3535333201</c:v>
                </c:pt>
                <c:pt idx="14">
                  <c:v>1288188.7760000001</c:v>
                </c:pt>
                <c:pt idx="15">
                  <c:v>989580.16299999994</c:v>
                </c:pt>
                <c:pt idx="16">
                  <c:v>901112.62800000003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再エネ比較シート!$CO$13:$CO$42</c:f>
              <c:numCache>
                <c:formatCode>0.0%</c:formatCode>
                <c:ptCount val="30"/>
                <c:pt idx="0">
                  <c:v>0.13351797789255682</c:v>
                </c:pt>
                <c:pt idx="1">
                  <c:v>0.10055853237671419</c:v>
                </c:pt>
                <c:pt idx="2">
                  <c:v>0.12894497331070279</c:v>
                </c:pt>
                <c:pt idx="3">
                  <c:v>0.12189324652508655</c:v>
                </c:pt>
                <c:pt idx="4">
                  <c:v>7.842037621217432E-2</c:v>
                </c:pt>
                <c:pt idx="5">
                  <c:v>3.5783836416747809E-2</c:v>
                </c:pt>
                <c:pt idx="6">
                  <c:v>9.3415542112610522E-2</c:v>
                </c:pt>
                <c:pt idx="7">
                  <c:v>8.8591538786778418E-2</c:v>
                </c:pt>
                <c:pt idx="8">
                  <c:v>3.3018232743529663E-2</c:v>
                </c:pt>
                <c:pt idx="9">
                  <c:v>0.10072614107883818</c:v>
                </c:pt>
                <c:pt idx="10">
                  <c:v>3.0501764761995613E-2</c:v>
                </c:pt>
                <c:pt idx="11">
                  <c:v>2.3226017501294879E-2</c:v>
                </c:pt>
                <c:pt idx="12">
                  <c:v>9.1453593718542378E-2</c:v>
                </c:pt>
                <c:pt idx="13">
                  <c:v>7.4042309891366495E-2</c:v>
                </c:pt>
                <c:pt idx="14">
                  <c:v>5.0397342073362369E-2</c:v>
                </c:pt>
                <c:pt idx="15">
                  <c:v>0.10162127107652399</c:v>
                </c:pt>
                <c:pt idx="16">
                  <c:v>7.0956193128138834E-2</c:v>
                </c:pt>
                <c:pt idx="17">
                  <c:v>4.664529678346413E-2</c:v>
                </c:pt>
                <c:pt idx="18">
                  <c:v>8.2372758994104206E-2</c:v>
                </c:pt>
                <c:pt idx="19">
                  <c:v>5.9783610991578043E-2</c:v>
                </c:pt>
                <c:pt idx="20">
                  <c:v>7.9330101366240635E-2</c:v>
                </c:pt>
                <c:pt idx="21">
                  <c:v>0.11603593792540158</c:v>
                </c:pt>
                <c:pt idx="22">
                  <c:v>8.4852956677558766E-2</c:v>
                </c:pt>
                <c:pt idx="23">
                  <c:v>0.13275900774497698</c:v>
                </c:pt>
                <c:pt idx="24">
                  <c:v>8.5622011366196835E-2</c:v>
                </c:pt>
                <c:pt idx="25">
                  <c:v>5.8770760092132376E-2</c:v>
                </c:pt>
                <c:pt idx="26">
                  <c:v>7.4152122173740578E-2</c:v>
                </c:pt>
                <c:pt idx="27">
                  <c:v>7.4301844944046777E-2</c:v>
                </c:pt>
                <c:pt idx="28">
                  <c:v>3.0845464460145099E-2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再エネ比較シート!$CC$13:$CC$42</c:f>
              <c:numCache>
                <c:formatCode>0.0%</c:formatCode>
                <c:ptCount val="30"/>
                <c:pt idx="0">
                  <c:v>5.1188174102560276E-2</c:v>
                </c:pt>
                <c:pt idx="1">
                  <c:v>6.6201060096173298E-2</c:v>
                </c:pt>
                <c:pt idx="2">
                  <c:v>4.4133762211242197E-2</c:v>
                </c:pt>
                <c:pt idx="3">
                  <c:v>4.5382929724269286E-2</c:v>
                </c:pt>
                <c:pt idx="4">
                  <c:v>4.4899031203321789E-2</c:v>
                </c:pt>
                <c:pt idx="5">
                  <c:v>2.3610653070100893E-2</c:v>
                </c:pt>
                <c:pt idx="6">
                  <c:v>1.0621107441352364E-2</c:v>
                </c:pt>
                <c:pt idx="7">
                  <c:v>2.7358569331337235E-2</c:v>
                </c:pt>
                <c:pt idx="8">
                  <c:v>1.3493210506030388E-2</c:v>
                </c:pt>
                <c:pt idx="9">
                  <c:v>5.5856017086487651E-2</c:v>
                </c:pt>
                <c:pt idx="10">
                  <c:v>2.1367201674753068E-2</c:v>
                </c:pt>
                <c:pt idx="11">
                  <c:v>7.2277105292793895E-3</c:v>
                </c:pt>
                <c:pt idx="12">
                  <c:v>1.9667419085829259E-2</c:v>
                </c:pt>
                <c:pt idx="13">
                  <c:v>2.9063398837473338E-2</c:v>
                </c:pt>
                <c:pt idx="14">
                  <c:v>1.7770220401052163E-2</c:v>
                </c:pt>
                <c:pt idx="15">
                  <c:v>4.4849545180494707E-2</c:v>
                </c:pt>
                <c:pt idx="16">
                  <c:v>2.2377144643680076E-2</c:v>
                </c:pt>
                <c:pt idx="17">
                  <c:v>8.504713167295402E-3</c:v>
                </c:pt>
                <c:pt idx="18">
                  <c:v>3.2477478897648793E-2</c:v>
                </c:pt>
                <c:pt idx="19">
                  <c:v>1.4644857016246281E-2</c:v>
                </c:pt>
                <c:pt idx="20">
                  <c:v>2.5635155021871348E-2</c:v>
                </c:pt>
                <c:pt idx="21">
                  <c:v>2.3349563191129415E-2</c:v>
                </c:pt>
                <c:pt idx="22">
                  <c:v>5.2038132240025355E-2</c:v>
                </c:pt>
                <c:pt idx="23">
                  <c:v>3.6455323082533811E-2</c:v>
                </c:pt>
                <c:pt idx="24">
                  <c:v>1.7537142911199503E-2</c:v>
                </c:pt>
                <c:pt idx="25">
                  <c:v>2.4703989422383499E-2</c:v>
                </c:pt>
                <c:pt idx="26">
                  <c:v>1.4217426308182698E-2</c:v>
                </c:pt>
                <c:pt idx="27">
                  <c:v>3.9717163697567809E-2</c:v>
                </c:pt>
                <c:pt idx="28">
                  <c:v>8.5139414544245801E-3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再エネ比較シート!$CD$13:$CD$42</c:f>
              <c:numCache>
                <c:formatCode>0.0%</c:formatCode>
                <c:ptCount val="30"/>
                <c:pt idx="0">
                  <c:v>9.9175172395904565E-2</c:v>
                </c:pt>
                <c:pt idx="1">
                  <c:v>0.27582657224057328</c:v>
                </c:pt>
                <c:pt idx="2">
                  <c:v>6.6249405495929156E-2</c:v>
                </c:pt>
                <c:pt idx="3">
                  <c:v>8.0962869244317809E-2</c:v>
                </c:pt>
                <c:pt idx="4">
                  <c:v>4.6026972174976276E-2</c:v>
                </c:pt>
                <c:pt idx="5">
                  <c:v>4.9020736241141847E-3</c:v>
                </c:pt>
                <c:pt idx="6">
                  <c:v>0.11197173891484349</c:v>
                </c:pt>
                <c:pt idx="7">
                  <c:v>0.16904056147562832</c:v>
                </c:pt>
                <c:pt idx="8">
                  <c:v>2.3370739324519333E-2</c:v>
                </c:pt>
                <c:pt idx="9">
                  <c:v>3.8228463864964216E-2</c:v>
                </c:pt>
                <c:pt idx="10">
                  <c:v>7.6981320372977195E-3</c:v>
                </c:pt>
                <c:pt idx="11">
                  <c:v>1.5588040273964069E-2</c:v>
                </c:pt>
                <c:pt idx="12">
                  <c:v>2.0786961990497534E-2</c:v>
                </c:pt>
                <c:pt idx="13">
                  <c:v>0.10443121674111996</c:v>
                </c:pt>
                <c:pt idx="14">
                  <c:v>1.6555524010155104E-2</c:v>
                </c:pt>
                <c:pt idx="15">
                  <c:v>0.27566055037710846</c:v>
                </c:pt>
                <c:pt idx="16">
                  <c:v>5.5239437385473426E-2</c:v>
                </c:pt>
                <c:pt idx="17">
                  <c:v>4.5774319581505594E-2</c:v>
                </c:pt>
                <c:pt idx="18">
                  <c:v>0.10414235007466707</c:v>
                </c:pt>
                <c:pt idx="19">
                  <c:v>0.1327614147063356</c:v>
                </c:pt>
                <c:pt idx="20">
                  <c:v>0.18143757734054772</c:v>
                </c:pt>
                <c:pt idx="21">
                  <c:v>0.18718369956206493</c:v>
                </c:pt>
                <c:pt idx="22">
                  <c:v>5.1387812792335778E-2</c:v>
                </c:pt>
                <c:pt idx="23">
                  <c:v>0.11955442683047</c:v>
                </c:pt>
                <c:pt idx="24">
                  <c:v>4.079099076207799E-2</c:v>
                </c:pt>
                <c:pt idx="25">
                  <c:v>0.13894146044360758</c:v>
                </c:pt>
                <c:pt idx="26">
                  <c:v>0.24310655986761828</c:v>
                </c:pt>
                <c:pt idx="27">
                  <c:v>0.12270929728216759</c:v>
                </c:pt>
                <c:pt idx="28">
                  <c:v>9.5407320530159108E-3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再エネ比較シート!$CE$13:$CE$42</c:f>
              <c:numCache>
                <c:formatCode>0.0%</c:formatCode>
                <c:ptCount val="30"/>
                <c:pt idx="0">
                  <c:v>0</c:v>
                </c:pt>
                <c:pt idx="1">
                  <c:v>0</c:v>
                </c:pt>
                <c:pt idx="2">
                  <c:v>0</c:v>
                </c:pt>
                <c:pt idx="3">
                  <c:v>0</c:v>
                </c:pt>
                <c:pt idx="4">
                  <c:v>0</c:v>
                </c:pt>
                <c:pt idx="5">
                  <c:v>0</c:v>
                </c:pt>
                <c:pt idx="6">
                  <c:v>7.4060164656514216E-2</c:v>
                </c:pt>
                <c:pt idx="7">
                  <c:v>0</c:v>
                </c:pt>
                <c:pt idx="8">
                  <c:v>8.0908990577445144E-3</c:v>
                </c:pt>
                <c:pt idx="9">
                  <c:v>0</c:v>
                </c:pt>
                <c:pt idx="10">
                  <c:v>0</c:v>
                </c:pt>
                <c:pt idx="11">
                  <c:v>0</c:v>
                </c:pt>
                <c:pt idx="12">
                  <c:v>0</c:v>
                </c:pt>
                <c:pt idx="13">
                  <c:v>0</c:v>
                </c:pt>
                <c:pt idx="14">
                  <c:v>0</c:v>
                </c:pt>
                <c:pt idx="15">
                  <c:v>9.7581584674660451E-2</c:v>
                </c:pt>
                <c:pt idx="16">
                  <c:v>0</c:v>
                </c:pt>
                <c:pt idx="17">
                  <c:v>0</c:v>
                </c:pt>
                <c:pt idx="18">
                  <c:v>0</c:v>
                </c:pt>
                <c:pt idx="19">
                  <c:v>2.2917000902404595E-2</c:v>
                </c:pt>
                <c:pt idx="20">
                  <c:v>0</c:v>
                </c:pt>
                <c:pt idx="21">
                  <c:v>0</c:v>
                </c:pt>
                <c:pt idx="22">
                  <c:v>0</c:v>
                </c:pt>
                <c:pt idx="23">
                  <c:v>0</c:v>
                </c:pt>
                <c:pt idx="24">
                  <c:v>0</c:v>
                </c:pt>
                <c:pt idx="25">
                  <c:v>0</c:v>
                </c:pt>
                <c:pt idx="26">
                  <c:v>0.24279461922859469</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再エネ比較シート!$CF$13:$CF$42</c:f>
              <c:numCache>
                <c:formatCode>0.0%</c:formatCode>
                <c:ptCount val="30"/>
                <c:pt idx="0">
                  <c:v>1.8045849551294399E-5</c:v>
                </c:pt>
                <c:pt idx="1">
                  <c:v>0</c:v>
                </c:pt>
                <c:pt idx="2">
                  <c:v>1.6599890745756939E-3</c:v>
                </c:pt>
                <c:pt idx="3">
                  <c:v>6.638752185641357E-2</c:v>
                </c:pt>
                <c:pt idx="4">
                  <c:v>0</c:v>
                </c:pt>
                <c:pt idx="5">
                  <c:v>0</c:v>
                </c:pt>
                <c:pt idx="6">
                  <c:v>0</c:v>
                </c:pt>
                <c:pt idx="7">
                  <c:v>0</c:v>
                </c:pt>
                <c:pt idx="8">
                  <c:v>7.6463889784631868E-3</c:v>
                </c:pt>
                <c:pt idx="9">
                  <c:v>0</c:v>
                </c:pt>
                <c:pt idx="10">
                  <c:v>0</c:v>
                </c:pt>
                <c:pt idx="11">
                  <c:v>1.9150942920331069E-3</c:v>
                </c:pt>
                <c:pt idx="12">
                  <c:v>0</c:v>
                </c:pt>
                <c:pt idx="13">
                  <c:v>4.7373590691439637E-4</c:v>
                </c:pt>
                <c:pt idx="14">
                  <c:v>0</c:v>
                </c:pt>
                <c:pt idx="15">
                  <c:v>2.3917323048529366E-4</c:v>
                </c:pt>
                <c:pt idx="16">
                  <c:v>2.9469660679136661E-3</c:v>
                </c:pt>
                <c:pt idx="17">
                  <c:v>4.430602938354776E-4</c:v>
                </c:pt>
                <c:pt idx="18">
                  <c:v>0</c:v>
                </c:pt>
                <c:pt idx="19">
                  <c:v>3.5962596073360114E-3</c:v>
                </c:pt>
                <c:pt idx="20">
                  <c:v>0</c:v>
                </c:pt>
                <c:pt idx="21">
                  <c:v>0</c:v>
                </c:pt>
                <c:pt idx="22">
                  <c:v>0</c:v>
                </c:pt>
                <c:pt idx="23">
                  <c:v>0</c:v>
                </c:pt>
                <c:pt idx="24">
                  <c:v>0</c:v>
                </c:pt>
                <c:pt idx="25">
                  <c:v>0</c:v>
                </c:pt>
                <c:pt idx="26">
                  <c:v>8.787723682003876E-4</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再エネ比較シート!$CH$13:$CH$42</c:f>
              <c:numCache>
                <c:formatCode>0.0%</c:formatCode>
                <c:ptCount val="30"/>
                <c:pt idx="0">
                  <c:v>1.2060642783448422E-2</c:v>
                </c:pt>
                <c:pt idx="1">
                  <c:v>2.2197753447278586E-2</c:v>
                </c:pt>
                <c:pt idx="2">
                  <c:v>3.634757769309406E-2</c:v>
                </c:pt>
                <c:pt idx="3">
                  <c:v>1.0436040260044565E-2</c:v>
                </c:pt>
                <c:pt idx="4">
                  <c:v>0</c:v>
                </c:pt>
                <c:pt idx="5">
                  <c:v>0</c:v>
                </c:pt>
                <c:pt idx="6">
                  <c:v>0.54564443747469416</c:v>
                </c:pt>
                <c:pt idx="7">
                  <c:v>2.3570228960941228E-3</c:v>
                </c:pt>
                <c:pt idx="8">
                  <c:v>1.5496681663018725E-2</c:v>
                </c:pt>
                <c:pt idx="9">
                  <c:v>0</c:v>
                </c:pt>
                <c:pt idx="10">
                  <c:v>7.5593449598450921E-2</c:v>
                </c:pt>
                <c:pt idx="11">
                  <c:v>8.270500419211424E-2</c:v>
                </c:pt>
                <c:pt idx="12">
                  <c:v>4.3985404425018774E-3</c:v>
                </c:pt>
                <c:pt idx="13">
                  <c:v>8.3607900204932209E-2</c:v>
                </c:pt>
                <c:pt idx="14">
                  <c:v>0</c:v>
                </c:pt>
                <c:pt idx="15">
                  <c:v>0.2699240744048314</c:v>
                </c:pt>
                <c:pt idx="16">
                  <c:v>2.8409558398746301E-2</c:v>
                </c:pt>
                <c:pt idx="17">
                  <c:v>3.816624254013478E-2</c:v>
                </c:pt>
                <c:pt idx="18">
                  <c:v>0</c:v>
                </c:pt>
                <c:pt idx="19">
                  <c:v>0</c:v>
                </c:pt>
                <c:pt idx="20">
                  <c:v>0</c:v>
                </c:pt>
                <c:pt idx="21">
                  <c:v>0</c:v>
                </c:pt>
                <c:pt idx="22">
                  <c:v>0.216953438278495</c:v>
                </c:pt>
                <c:pt idx="23">
                  <c:v>1.0855417000211845E-2</c:v>
                </c:pt>
                <c:pt idx="24">
                  <c:v>6.8063421970336047E-2</c:v>
                </c:pt>
                <c:pt idx="25">
                  <c:v>0</c:v>
                </c:pt>
                <c:pt idx="26">
                  <c:v>5.6270871175149772E-3</c:v>
                </c:pt>
                <c:pt idx="27">
                  <c:v>3.1127535766554888E-3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再エネ比較シート!$CI$13:$CI$42</c:f>
              <c:numCache>
                <c:formatCode>0.0%</c:formatCode>
                <c:ptCount val="30"/>
                <c:pt idx="0">
                  <c:v>0.16244203513146457</c:v>
                </c:pt>
                <c:pt idx="1">
                  <c:v>0.36422538578402519</c:v>
                </c:pt>
                <c:pt idx="2">
                  <c:v>0.14839073447484111</c:v>
                </c:pt>
                <c:pt idx="3">
                  <c:v>0.20316936108504521</c:v>
                </c:pt>
                <c:pt idx="4">
                  <c:v>9.0926003378298065E-2</c:v>
                </c:pt>
                <c:pt idx="5">
                  <c:v>2.851272669421508E-2</c:v>
                </c:pt>
                <c:pt idx="6">
                  <c:v>0.7422974484874042</c:v>
                </c:pt>
                <c:pt idx="7">
                  <c:v>0.19875615370305968</c:v>
                </c:pt>
                <c:pt idx="8">
                  <c:v>6.8097919529776146E-2</c:v>
                </c:pt>
                <c:pt idx="9">
                  <c:v>9.4084480951451874E-2</c:v>
                </c:pt>
                <c:pt idx="10">
                  <c:v>0.10465878331050171</c:v>
                </c:pt>
                <c:pt idx="11">
                  <c:v>0.10743584928739079</c:v>
                </c:pt>
                <c:pt idx="12">
                  <c:v>4.4852921518828671E-2</c:v>
                </c:pt>
                <c:pt idx="13">
                  <c:v>0.2175762516904399</c:v>
                </c:pt>
                <c:pt idx="14">
                  <c:v>3.4325744411207268E-2</c:v>
                </c:pt>
                <c:pt idx="15">
                  <c:v>0.68825492786758036</c:v>
                </c:pt>
                <c:pt idx="16">
                  <c:v>0.10897310649581349</c:v>
                </c:pt>
                <c:pt idx="17">
                  <c:v>9.2888335582771236E-2</c:v>
                </c:pt>
                <c:pt idx="18">
                  <c:v>0.13661982897231587</c:v>
                </c:pt>
                <c:pt idx="19">
                  <c:v>0.17391953223232251</c:v>
                </c:pt>
                <c:pt idx="20">
                  <c:v>0.20707273236241908</c:v>
                </c:pt>
                <c:pt idx="21">
                  <c:v>0.21053326275319434</c:v>
                </c:pt>
                <c:pt idx="22">
                  <c:v>0.32037938331085614</c:v>
                </c:pt>
                <c:pt idx="23">
                  <c:v>0.16686516691321565</c:v>
                </c:pt>
                <c:pt idx="24">
                  <c:v>0.12639155564361354</c:v>
                </c:pt>
                <c:pt idx="25">
                  <c:v>0.16364544986599108</c:v>
                </c:pt>
                <c:pt idx="26">
                  <c:v>0.50662446489011093</c:v>
                </c:pt>
                <c:pt idx="27">
                  <c:v>0.1655392145563909</c:v>
                </c:pt>
                <c:pt idx="28">
                  <c:v>1.8054673507440493E-2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再エネ比較シート!$BE$13:$BE$42</c:f>
              <c:numCache>
                <c:formatCode>#,##0_);[Red]\(#,##0\)</c:formatCode>
                <c:ptCount val="30"/>
                <c:pt idx="0">
                  <c:v>24845.799999999974</c:v>
                </c:pt>
                <c:pt idx="1">
                  <c:v>20062.165999999968</c:v>
                </c:pt>
                <c:pt idx="2">
                  <c:v>24591.799999999937</c:v>
                </c:pt>
                <c:pt idx="3">
                  <c:v>21729.399999999921</c:v>
                </c:pt>
                <c:pt idx="4">
                  <c:v>14187.099999999948</c:v>
                </c:pt>
                <c:pt idx="5">
                  <c:v>6740.4000000000233</c:v>
                </c:pt>
                <c:pt idx="6">
                  <c:v>19374.099999999911</c:v>
                </c:pt>
                <c:pt idx="7">
                  <c:v>16944.899999999943</c:v>
                </c:pt>
                <c:pt idx="8">
                  <c:v>5796.3000000000084</c:v>
                </c:pt>
                <c:pt idx="9">
                  <c:v>17573.399999999958</c:v>
                </c:pt>
                <c:pt idx="10">
                  <c:v>5248.7999999999965</c:v>
                </c:pt>
                <c:pt idx="11">
                  <c:v>3960.3000000000047</c:v>
                </c:pt>
                <c:pt idx="12">
                  <c:v>16318.799999999967</c:v>
                </c:pt>
                <c:pt idx="13">
                  <c:v>13407.299999999967</c:v>
                </c:pt>
                <c:pt idx="14">
                  <c:v>8878.4999999999964</c:v>
                </c:pt>
                <c:pt idx="15">
                  <c:v>22995.040999999925</c:v>
                </c:pt>
                <c:pt idx="16">
                  <c:v>13302.099999999971</c:v>
                </c:pt>
                <c:pt idx="17">
                  <c:v>7481.9970000000048</c:v>
                </c:pt>
                <c:pt idx="18">
                  <c:v>15131.399999999925</c:v>
                </c:pt>
                <c:pt idx="19">
                  <c:v>9254.4039999999786</c:v>
                </c:pt>
                <c:pt idx="20">
                  <c:v>16128.037999999946</c:v>
                </c:pt>
                <c:pt idx="21">
                  <c:v>19786.099999999922</c:v>
                </c:pt>
                <c:pt idx="22">
                  <c:v>15028.799999999959</c:v>
                </c:pt>
                <c:pt idx="23">
                  <c:v>21969.399999999932</c:v>
                </c:pt>
                <c:pt idx="24">
                  <c:v>14219.999999999938</c:v>
                </c:pt>
                <c:pt idx="25">
                  <c:v>11307.599999999959</c:v>
                </c:pt>
                <c:pt idx="26">
                  <c:v>14100.299999999937</c:v>
                </c:pt>
                <c:pt idx="27">
                  <c:v>13038.899999999996</c:v>
                </c:pt>
                <c:pt idx="28">
                  <c:v>5004.7000000000007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再エネ比較シート!$BF$13:$BF$42</c:f>
              <c:numCache>
                <c:formatCode>#,##0_);[Red]\(#,##0\)</c:formatCode>
                <c:ptCount val="30"/>
                <c:pt idx="0">
                  <c:v>43674.699999999983</c:v>
                </c:pt>
                <c:pt idx="1">
                  <c:v>75839.000000000029</c:v>
                </c:pt>
                <c:pt idx="2">
                  <c:v>33492.300000000017</c:v>
                </c:pt>
                <c:pt idx="3">
                  <c:v>35171.000000000036</c:v>
                </c:pt>
                <c:pt idx="4">
                  <c:v>13195.100000000006</c:v>
                </c:pt>
                <c:pt idx="5">
                  <c:v>1269.7</c:v>
                </c:pt>
                <c:pt idx="6">
                  <c:v>185312.10000000027</c:v>
                </c:pt>
                <c:pt idx="7">
                  <c:v>94990.499999999796</c:v>
                </c:pt>
                <c:pt idx="8">
                  <c:v>9108.6</c:v>
                </c:pt>
                <c:pt idx="9">
                  <c:v>10912.300000000003</c:v>
                </c:pt>
                <c:pt idx="10">
                  <c:v>1715.7</c:v>
                </c:pt>
                <c:pt idx="11">
                  <c:v>7749.2999999999965</c:v>
                </c:pt>
                <c:pt idx="12">
                  <c:v>15648.599999999999</c:v>
                </c:pt>
                <c:pt idx="13">
                  <c:v>43708.799999999952</c:v>
                </c:pt>
                <c:pt idx="14">
                  <c:v>7504.699999999998</c:v>
                </c:pt>
                <c:pt idx="15">
                  <c:v>128231.39999999966</c:v>
                </c:pt>
                <c:pt idx="16">
                  <c:v>29792.599999999995</c:v>
                </c:pt>
                <c:pt idx="17">
                  <c:v>36536.200000000004</c:v>
                </c:pt>
                <c:pt idx="18">
                  <c:v>44021.80000000001</c:v>
                </c:pt>
                <c:pt idx="19">
                  <c:v>76116.500000000015</c:v>
                </c:pt>
                <c:pt idx="20">
                  <c:v>103565.81999999996</c:v>
                </c:pt>
                <c:pt idx="21">
                  <c:v>143910.69999999984</c:v>
                </c:pt>
                <c:pt idx="22">
                  <c:v>13465.000000000004</c:v>
                </c:pt>
                <c:pt idx="23">
                  <c:v>65368.200000000019</c:v>
                </c:pt>
                <c:pt idx="24">
                  <c:v>30008.800000000039</c:v>
                </c:pt>
                <c:pt idx="25">
                  <c:v>57700.400000000031</c:v>
                </c:pt>
                <c:pt idx="26">
                  <c:v>218749.80000000069</c:v>
                </c:pt>
                <c:pt idx="27">
                  <c:v>36549.700000000019</c:v>
                </c:pt>
                <c:pt idx="28">
                  <c:v>5088.2999999999993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再エネ比較シート!$BG$13:$BG$42</c:f>
              <c:numCache>
                <c:formatCode>#,##0_);[Red]\(#,##0\)</c:formatCode>
                <c:ptCount val="30"/>
                <c:pt idx="0">
                  <c:v>0</c:v>
                </c:pt>
                <c:pt idx="1">
                  <c:v>0</c:v>
                </c:pt>
                <c:pt idx="2">
                  <c:v>0</c:v>
                </c:pt>
                <c:pt idx="3">
                  <c:v>0</c:v>
                </c:pt>
                <c:pt idx="4">
                  <c:v>0</c:v>
                </c:pt>
                <c:pt idx="5">
                  <c:v>0</c:v>
                </c:pt>
                <c:pt idx="6">
                  <c:v>74628.600000000006</c:v>
                </c:pt>
                <c:pt idx="7">
                  <c:v>0</c:v>
                </c:pt>
                <c:pt idx="8">
                  <c:v>1920</c:v>
                </c:pt>
                <c:pt idx="9">
                  <c:v>0</c:v>
                </c:pt>
                <c:pt idx="10">
                  <c:v>0</c:v>
                </c:pt>
                <c:pt idx="11">
                  <c:v>0</c:v>
                </c:pt>
                <c:pt idx="12">
                  <c:v>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133019.5</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再エネ比較シート!$BH$13:$BH$42</c:f>
              <c:numCache>
                <c:formatCode>#,##0_);[Red]\(#,##0\)</c:formatCode>
                <c:ptCount val="30"/>
                <c:pt idx="0">
                  <c:v>2</c:v>
                </c:pt>
                <c:pt idx="1">
                  <c:v>0</c:v>
                </c:pt>
                <c:pt idx="2">
                  <c:v>211.2</c:v>
                </c:pt>
                <c:pt idx="3">
                  <c:v>7257.9</c:v>
                </c:pt>
                <c:pt idx="4">
                  <c:v>0</c:v>
                </c:pt>
                <c:pt idx="5">
                  <c:v>0</c:v>
                </c:pt>
                <c:pt idx="6">
                  <c:v>0</c:v>
                </c:pt>
                <c:pt idx="7">
                  <c:v>0</c:v>
                </c:pt>
                <c:pt idx="8">
                  <c:v>750</c:v>
                </c:pt>
                <c:pt idx="9">
                  <c:v>0</c:v>
                </c:pt>
                <c:pt idx="10">
                  <c:v>0</c:v>
                </c:pt>
                <c:pt idx="11">
                  <c:v>239.6</c:v>
                </c:pt>
                <c:pt idx="12">
                  <c:v>0</c:v>
                </c:pt>
                <c:pt idx="13">
                  <c:v>49.9</c:v>
                </c:pt>
                <c:pt idx="14">
                  <c:v>0</c:v>
                </c:pt>
                <c:pt idx="15">
                  <c:v>28</c:v>
                </c:pt>
                <c:pt idx="16">
                  <c:v>400</c:v>
                </c:pt>
                <c:pt idx="17">
                  <c:v>89</c:v>
                </c:pt>
                <c:pt idx="18">
                  <c:v>0</c:v>
                </c:pt>
                <c:pt idx="19">
                  <c:v>518.9</c:v>
                </c:pt>
                <c:pt idx="20">
                  <c:v>0</c:v>
                </c:pt>
                <c:pt idx="21">
                  <c:v>0</c:v>
                </c:pt>
                <c:pt idx="22">
                  <c:v>0</c:v>
                </c:pt>
                <c:pt idx="23">
                  <c:v>0</c:v>
                </c:pt>
                <c:pt idx="24">
                  <c:v>0</c:v>
                </c:pt>
                <c:pt idx="25">
                  <c:v>0</c:v>
                </c:pt>
                <c:pt idx="26">
                  <c:v>199</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再エネ比較シート!$BJ$13:$BJ$42</c:f>
              <c:numCache>
                <c:formatCode>#,##0_);[Red]\(#,##0\)</c:formatCode>
                <c:ptCount val="30"/>
                <c:pt idx="0">
                  <c:v>1002.5</c:v>
                </c:pt>
                <c:pt idx="1">
                  <c:v>1152</c:v>
                </c:pt>
                <c:pt idx="2">
                  <c:v>3468.37</c:v>
                </c:pt>
                <c:pt idx="3">
                  <c:v>855.7</c:v>
                </c:pt>
                <c:pt idx="4">
                  <c:v>0</c:v>
                </c:pt>
                <c:pt idx="5">
                  <c:v>0</c:v>
                </c:pt>
                <c:pt idx="6">
                  <c:v>170448.054</c:v>
                </c:pt>
                <c:pt idx="7">
                  <c:v>250</c:v>
                </c:pt>
                <c:pt idx="8">
                  <c:v>1140</c:v>
                </c:pt>
                <c:pt idx="9">
                  <c:v>0</c:v>
                </c:pt>
                <c:pt idx="10">
                  <c:v>3180</c:v>
                </c:pt>
                <c:pt idx="11">
                  <c:v>7760.5</c:v>
                </c:pt>
                <c:pt idx="12">
                  <c:v>625</c:v>
                </c:pt>
                <c:pt idx="13">
                  <c:v>6605</c:v>
                </c:pt>
                <c:pt idx="14">
                  <c:v>0</c:v>
                </c:pt>
                <c:pt idx="15">
                  <c:v>23700</c:v>
                </c:pt>
                <c:pt idx="16">
                  <c:v>2892.0819999999999</c:v>
                </c:pt>
                <c:pt idx="17">
                  <c:v>5750</c:v>
                </c:pt>
                <c:pt idx="18">
                  <c:v>0</c:v>
                </c:pt>
                <c:pt idx="19">
                  <c:v>0</c:v>
                </c:pt>
                <c:pt idx="20">
                  <c:v>0</c:v>
                </c:pt>
                <c:pt idx="21">
                  <c:v>0</c:v>
                </c:pt>
                <c:pt idx="22">
                  <c:v>10730</c:v>
                </c:pt>
                <c:pt idx="23">
                  <c:v>1120.3000000000002</c:v>
                </c:pt>
                <c:pt idx="24">
                  <c:v>9451.16</c:v>
                </c:pt>
                <c:pt idx="25">
                  <c:v>0</c:v>
                </c:pt>
                <c:pt idx="26">
                  <c:v>955.7</c:v>
                </c:pt>
                <c:pt idx="27">
                  <c:v>175</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再エネ比較シート!$BK$13:$BK$42</c:f>
              <c:numCache>
                <c:formatCode>#,##0_);[Red]\(#,##0\)</c:formatCode>
                <c:ptCount val="30"/>
                <c:pt idx="0">
                  <c:v>69524.999999999956</c:v>
                </c:pt>
                <c:pt idx="1">
                  <c:v>97053.165999999997</c:v>
                </c:pt>
                <c:pt idx="2">
                  <c:v>61763.669999999955</c:v>
                </c:pt>
                <c:pt idx="3">
                  <c:v>65013.999999999956</c:v>
                </c:pt>
                <c:pt idx="4">
                  <c:v>27382.199999999953</c:v>
                </c:pt>
                <c:pt idx="5">
                  <c:v>8010.1000000000231</c:v>
                </c:pt>
                <c:pt idx="6">
                  <c:v>449762.85400000017</c:v>
                </c:pt>
                <c:pt idx="7">
                  <c:v>112185.39999999973</c:v>
                </c:pt>
                <c:pt idx="8">
                  <c:v>18714.900000000009</c:v>
                </c:pt>
                <c:pt idx="9">
                  <c:v>28485.699999999961</c:v>
                </c:pt>
                <c:pt idx="10">
                  <c:v>10144.499999999996</c:v>
                </c:pt>
                <c:pt idx="11">
                  <c:v>19709.700000000004</c:v>
                </c:pt>
                <c:pt idx="12">
                  <c:v>32592.399999999965</c:v>
                </c:pt>
                <c:pt idx="13">
                  <c:v>63770.99999999992</c:v>
                </c:pt>
                <c:pt idx="14">
                  <c:v>16383.199999999993</c:v>
                </c:pt>
                <c:pt idx="15">
                  <c:v>202592.84099999958</c:v>
                </c:pt>
                <c:pt idx="16">
                  <c:v>46386.78199999997</c:v>
                </c:pt>
                <c:pt idx="17">
                  <c:v>49857.197000000007</c:v>
                </c:pt>
                <c:pt idx="18">
                  <c:v>59153.199999999939</c:v>
                </c:pt>
                <c:pt idx="19">
                  <c:v>93889.803999999989</c:v>
                </c:pt>
                <c:pt idx="20">
                  <c:v>119693.85799999991</c:v>
                </c:pt>
                <c:pt idx="21">
                  <c:v>163696.79999999976</c:v>
                </c:pt>
                <c:pt idx="22">
                  <c:v>39223.799999999959</c:v>
                </c:pt>
                <c:pt idx="23">
                  <c:v>88457.899999999951</c:v>
                </c:pt>
                <c:pt idx="24">
                  <c:v>53679.959999999977</c:v>
                </c:pt>
                <c:pt idx="25">
                  <c:v>69007.999999999985</c:v>
                </c:pt>
                <c:pt idx="26">
                  <c:v>367024.30000000063</c:v>
                </c:pt>
                <c:pt idx="27">
                  <c:v>49763.600000000013</c:v>
                </c:pt>
                <c:pt idx="28">
                  <c:v>10093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再エネ比較シート!$BO$13:$BO$42</c:f>
              <c:numCache>
                <c:formatCode>#,##0_);[Red]\(#,##0\)</c:formatCode>
                <c:ptCount val="30"/>
                <c:pt idx="0">
                  <c:v>29817.941495999967</c:v>
                </c:pt>
                <c:pt idx="1">
                  <c:v>24077.00665991996</c:v>
                </c:pt>
                <c:pt idx="2">
                  <c:v>29513.111015999926</c:v>
                </c:pt>
                <c:pt idx="3">
                  <c:v>26077.887527999905</c:v>
                </c:pt>
                <c:pt idx="4">
                  <c:v>17026.222451999936</c:v>
                </c:pt>
                <c:pt idx="5">
                  <c:v>8089.2888480000283</c:v>
                </c:pt>
                <c:pt idx="6">
                  <c:v>23251.24489199989</c:v>
                </c:pt>
                <c:pt idx="7">
                  <c:v>20335.913387999928</c:v>
                </c:pt>
                <c:pt idx="8">
                  <c:v>6956.2555560000101</c:v>
                </c:pt>
                <c:pt idx="9">
                  <c:v>21090.188807999952</c:v>
                </c:pt>
                <c:pt idx="10">
                  <c:v>6299.1898559999963</c:v>
                </c:pt>
                <c:pt idx="11">
                  <c:v>4752.8352360000054</c:v>
                </c:pt>
                <c:pt idx="12">
                  <c:v>19584.518255999959</c:v>
                </c:pt>
                <c:pt idx="13">
                  <c:v>16090.368875999959</c:v>
                </c:pt>
                <c:pt idx="14">
                  <c:v>10655.265419999996</c:v>
                </c:pt>
                <c:pt idx="15">
                  <c:v>27596.808604919912</c:v>
                </c:pt>
                <c:pt idx="16">
                  <c:v>15964.116251999967</c:v>
                </c:pt>
                <c:pt idx="17">
                  <c:v>8979.2942396400049</c:v>
                </c:pt>
                <c:pt idx="18">
                  <c:v>18159.49576799991</c:v>
                </c:pt>
                <c:pt idx="19">
                  <c:v>11106.395328479975</c:v>
                </c:pt>
                <c:pt idx="20">
                  <c:v>19355.580964559937</c:v>
                </c:pt>
                <c:pt idx="21">
                  <c:v>23745.694331999901</c:v>
                </c:pt>
                <c:pt idx="22">
                  <c:v>18036.363455999952</c:v>
                </c:pt>
                <c:pt idx="23">
                  <c:v>26365.916327999916</c:v>
                </c:pt>
                <c:pt idx="24">
                  <c:v>17065.706399999923</c:v>
                </c:pt>
                <c:pt idx="25">
                  <c:v>13570.476911999949</c:v>
                </c:pt>
                <c:pt idx="26">
                  <c:v>16922.052035999925</c:v>
                </c:pt>
                <c:pt idx="27">
                  <c:v>15648.244667999994</c:v>
                </c:pt>
                <c:pt idx="28">
                  <c:v>6006.2405640000006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再エネ比較シート!$BP$13:$BP$42</c:f>
              <c:numCache>
                <c:formatCode>#,##0_);[Red]\(#,##0\)</c:formatCode>
                <c:ptCount val="30"/>
                <c:pt idx="0">
                  <c:v>57771.146171999979</c:v>
                </c:pt>
                <c:pt idx="1">
                  <c:v>100316.79564000003</c:v>
                </c:pt>
                <c:pt idx="2">
                  <c:v>44302.274748000025</c:v>
                </c:pt>
                <c:pt idx="3">
                  <c:v>46522.791960000046</c:v>
                </c:pt>
                <c:pt idx="4">
                  <c:v>17453.950476000005</c:v>
                </c:pt>
                <c:pt idx="5">
                  <c:v>1679.5083720000002</c:v>
                </c:pt>
                <c:pt idx="6">
                  <c:v>245123.43339600036</c:v>
                </c:pt>
                <c:pt idx="7">
                  <c:v>125649.63377999971</c:v>
                </c:pt>
                <c:pt idx="8">
                  <c:v>12048.491736000002</c:v>
                </c:pt>
                <c:pt idx="9">
                  <c:v>14434.353948000005</c:v>
                </c:pt>
                <c:pt idx="10">
                  <c:v>2269.4593319999999</c:v>
                </c:pt>
                <c:pt idx="11">
                  <c:v>10250.464067999996</c:v>
                </c:pt>
                <c:pt idx="12">
                  <c:v>20699.342135999999</c:v>
                </c:pt>
                <c:pt idx="13">
                  <c:v>57816.252287999938</c:v>
                </c:pt>
                <c:pt idx="14">
                  <c:v>9926.9169719999973</c:v>
                </c:pt>
                <c:pt idx="15">
                  <c:v>169619.36666399956</c:v>
                </c:pt>
                <c:pt idx="16">
                  <c:v>39408.459575999987</c:v>
                </c:pt>
                <c:pt idx="17">
                  <c:v>48328.623912000003</c:v>
                </c:pt>
                <c:pt idx="18">
                  <c:v>58230.276168000011</c:v>
                </c:pt>
                <c:pt idx="19">
                  <c:v>100683.86154000003</c:v>
                </c:pt>
                <c:pt idx="20">
                  <c:v>136992.72406319997</c:v>
                </c:pt>
                <c:pt idx="21">
                  <c:v>190359.31753199975</c:v>
                </c:pt>
                <c:pt idx="22">
                  <c:v>17810.963400000004</c:v>
                </c:pt>
                <c:pt idx="23">
                  <c:v>86466.440232000023</c:v>
                </c:pt>
                <c:pt idx="24">
                  <c:v>39694.440288000049</c:v>
                </c:pt>
                <c:pt idx="25">
                  <c:v>76323.781104000052</c:v>
                </c:pt>
                <c:pt idx="26">
                  <c:v>289353.48544800089</c:v>
                </c:pt>
                <c:pt idx="27">
                  <c:v>48346.481172000029</c:v>
                </c:pt>
                <c:pt idx="28">
                  <c:v>6730.5997079999988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再エネ比較シート!$BQ$13:$BQ$42</c:f>
              <c:numCache>
                <c:formatCode>#,##0_);[Red]\(#,##0\)</c:formatCode>
                <c:ptCount val="30"/>
                <c:pt idx="0">
                  <c:v>0</c:v>
                </c:pt>
                <c:pt idx="1">
                  <c:v>0</c:v>
                </c:pt>
                <c:pt idx="2">
                  <c:v>0</c:v>
                </c:pt>
                <c:pt idx="3">
                  <c:v>0</c:v>
                </c:pt>
                <c:pt idx="4">
                  <c:v>0</c:v>
                </c:pt>
                <c:pt idx="5">
                  <c:v>0</c:v>
                </c:pt>
                <c:pt idx="6">
                  <c:v>162129.14092800001</c:v>
                </c:pt>
                <c:pt idx="7">
                  <c:v>0</c:v>
                </c:pt>
                <c:pt idx="8">
                  <c:v>4171.1616000000004</c:v>
                </c:pt>
                <c:pt idx="9">
                  <c:v>0</c:v>
                </c:pt>
                <c:pt idx="10">
                  <c:v>0</c:v>
                </c:pt>
                <c:pt idx="11">
                  <c:v>0</c:v>
                </c:pt>
                <c:pt idx="12">
                  <c:v>0</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288982.20336000004</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再エネ比較シート!$BR$13:$BR$42</c:f>
              <c:numCache>
                <c:formatCode>#,##0_);[Red]\(#,##0\)</c:formatCode>
                <c:ptCount val="30"/>
                <c:pt idx="0">
                  <c:v>10.512</c:v>
                </c:pt>
                <c:pt idx="1">
                  <c:v>0</c:v>
                </c:pt>
                <c:pt idx="2">
                  <c:v>1110.0672</c:v>
                </c:pt>
                <c:pt idx="3">
                  <c:v>38147.522400000002</c:v>
                </c:pt>
                <c:pt idx="4">
                  <c:v>0</c:v>
                </c:pt>
                <c:pt idx="5">
                  <c:v>0</c:v>
                </c:pt>
                <c:pt idx="6">
                  <c:v>0</c:v>
                </c:pt>
                <c:pt idx="7">
                  <c:v>0</c:v>
                </c:pt>
                <c:pt idx="8">
                  <c:v>3942</c:v>
                </c:pt>
                <c:pt idx="9">
                  <c:v>0</c:v>
                </c:pt>
                <c:pt idx="10">
                  <c:v>0</c:v>
                </c:pt>
                <c:pt idx="11">
                  <c:v>1259.3375999999998</c:v>
                </c:pt>
                <c:pt idx="12">
                  <c:v>0</c:v>
                </c:pt>
                <c:pt idx="13">
                  <c:v>262.27440000000001</c:v>
                </c:pt>
                <c:pt idx="14">
                  <c:v>0</c:v>
                </c:pt>
                <c:pt idx="15">
                  <c:v>147.16800000000001</c:v>
                </c:pt>
                <c:pt idx="16">
                  <c:v>2102.4</c:v>
                </c:pt>
                <c:pt idx="17">
                  <c:v>467.78399999999999</c:v>
                </c:pt>
                <c:pt idx="18">
                  <c:v>0</c:v>
                </c:pt>
                <c:pt idx="19">
                  <c:v>2727.3384000000001</c:v>
                </c:pt>
                <c:pt idx="20">
                  <c:v>0</c:v>
                </c:pt>
                <c:pt idx="21">
                  <c:v>0</c:v>
                </c:pt>
                <c:pt idx="22">
                  <c:v>0</c:v>
                </c:pt>
                <c:pt idx="23">
                  <c:v>0</c:v>
                </c:pt>
                <c:pt idx="24">
                  <c:v>0</c:v>
                </c:pt>
                <c:pt idx="25">
                  <c:v>0</c:v>
                </c:pt>
                <c:pt idx="26">
                  <c:v>1045.944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再エネ比較シート!$BT$13:$BT$42</c:f>
              <c:numCache>
                <c:formatCode>#,##0_);[Red]\(#,##0\)</c:formatCode>
                <c:ptCount val="30"/>
                <c:pt idx="0">
                  <c:v>7025.52</c:v>
                </c:pt>
                <c:pt idx="1">
                  <c:v>8073.2160000000003</c:v>
                </c:pt>
                <c:pt idx="2">
                  <c:v>24306.336960000001</c:v>
                </c:pt>
                <c:pt idx="3">
                  <c:v>5996.7455999999993</c:v>
                </c:pt>
                <c:pt idx="4">
                  <c:v>0</c:v>
                </c:pt>
                <c:pt idx="5">
                  <c:v>0</c:v>
                </c:pt>
                <c:pt idx="6">
                  <c:v>1194499.9624320001</c:v>
                </c:pt>
                <c:pt idx="7">
                  <c:v>1752</c:v>
                </c:pt>
                <c:pt idx="8">
                  <c:v>7989.12</c:v>
                </c:pt>
                <c:pt idx="9">
                  <c:v>0</c:v>
                </c:pt>
                <c:pt idx="10">
                  <c:v>22285.439999999999</c:v>
                </c:pt>
                <c:pt idx="11">
                  <c:v>54385.584000000003</c:v>
                </c:pt>
                <c:pt idx="12">
                  <c:v>4380</c:v>
                </c:pt>
                <c:pt idx="13">
                  <c:v>46287.839999999997</c:v>
                </c:pt>
                <c:pt idx="14">
                  <c:v>0</c:v>
                </c:pt>
                <c:pt idx="15">
                  <c:v>166089.60000000001</c:v>
                </c:pt>
                <c:pt idx="16">
                  <c:v>20267.710655999999</c:v>
                </c:pt>
                <c:pt idx="17">
                  <c:v>40296</c:v>
                </c:pt>
                <c:pt idx="18">
                  <c:v>0</c:v>
                </c:pt>
                <c:pt idx="19">
                  <c:v>0</c:v>
                </c:pt>
                <c:pt idx="20">
                  <c:v>0</c:v>
                </c:pt>
                <c:pt idx="21">
                  <c:v>0</c:v>
                </c:pt>
                <c:pt idx="22">
                  <c:v>75195.839999999997</c:v>
                </c:pt>
                <c:pt idx="23">
                  <c:v>7851.0624000000016</c:v>
                </c:pt>
                <c:pt idx="24">
                  <c:v>66233.729280000014</c:v>
                </c:pt>
                <c:pt idx="25">
                  <c:v>0</c:v>
                </c:pt>
                <c:pt idx="26">
                  <c:v>6697.5455999999995</c:v>
                </c:pt>
                <c:pt idx="27">
                  <c:v>1226.4000000000001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飯田市</c:v>
                </c:pt>
                <c:pt idx="1">
                  <c:v>宗像市</c:v>
                </c:pt>
                <c:pt idx="2">
                  <c:v>安曇野市</c:v>
                </c:pt>
                <c:pt idx="3">
                  <c:v>島田市</c:v>
                </c:pt>
                <c:pt idx="4">
                  <c:v>四街道市</c:v>
                </c:pt>
                <c:pt idx="5">
                  <c:v>芦屋市</c:v>
                </c:pt>
                <c:pt idx="6">
                  <c:v>神栖市</c:v>
                </c:pt>
                <c:pt idx="7">
                  <c:v>鹿沼市</c:v>
                </c:pt>
                <c:pt idx="8">
                  <c:v>新発田市</c:v>
                </c:pt>
                <c:pt idx="9">
                  <c:v>日進市</c:v>
                </c:pt>
                <c:pt idx="10">
                  <c:v>稲城市</c:v>
                </c:pt>
                <c:pt idx="11">
                  <c:v>三条市</c:v>
                </c:pt>
                <c:pt idx="12">
                  <c:v>大府市</c:v>
                </c:pt>
                <c:pt idx="13">
                  <c:v>花巻市</c:v>
                </c:pt>
                <c:pt idx="14">
                  <c:v>八潮市</c:v>
                </c:pt>
                <c:pt idx="15">
                  <c:v>薩摩川内市</c:v>
                </c:pt>
                <c:pt idx="16">
                  <c:v>北上市</c:v>
                </c:pt>
                <c:pt idx="17">
                  <c:v>射水市</c:v>
                </c:pt>
                <c:pt idx="18">
                  <c:v>東松山市</c:v>
                </c:pt>
                <c:pt idx="19">
                  <c:v>坂井市</c:v>
                </c:pt>
                <c:pt idx="20">
                  <c:v>三原市</c:v>
                </c:pt>
                <c:pt idx="21">
                  <c:v>甲賀市</c:v>
                </c:pt>
                <c:pt idx="22">
                  <c:v>あま市</c:v>
                </c:pt>
                <c:pt idx="23">
                  <c:v>袋井市</c:v>
                </c:pt>
                <c:pt idx="24">
                  <c:v>高砂市</c:v>
                </c:pt>
                <c:pt idx="25">
                  <c:v>茂原市</c:v>
                </c:pt>
                <c:pt idx="26">
                  <c:v>伊賀市</c:v>
                </c:pt>
                <c:pt idx="27">
                  <c:v>亀岡市</c:v>
                </c:pt>
                <c:pt idx="28">
                  <c:v>摂津市</c:v>
                </c:pt>
              </c:strCache>
            </c:strRef>
          </c:cat>
          <c:val>
            <c:numRef>
              <c:f>再エネ比較シート!$BU$13:$BU$42</c:f>
              <c:numCache>
                <c:formatCode>#,##0_);[Red]\(#,##0\)</c:formatCode>
                <c:ptCount val="30"/>
                <c:pt idx="0">
                  <c:v>94625.119667999956</c:v>
                </c:pt>
                <c:pt idx="1">
                  <c:v>132467.01829991999</c:v>
                </c:pt>
                <c:pt idx="2">
                  <c:v>99231.789923999953</c:v>
                </c:pt>
                <c:pt idx="3">
                  <c:v>116744.94748799995</c:v>
                </c:pt>
                <c:pt idx="4">
                  <c:v>34480.172927999942</c:v>
                </c:pt>
                <c:pt idx="5">
                  <c:v>9768.7972200000295</c:v>
                </c:pt>
                <c:pt idx="6">
                  <c:v>1625003.7816480002</c:v>
                </c:pt>
                <c:pt idx="7">
                  <c:v>147737.54716799964</c:v>
                </c:pt>
                <c:pt idx="8">
                  <c:v>35107.028892000009</c:v>
                </c:pt>
                <c:pt idx="9">
                  <c:v>35524.542755999959</c:v>
                </c:pt>
                <c:pt idx="10">
                  <c:v>30854.089187999994</c:v>
                </c:pt>
                <c:pt idx="11">
                  <c:v>70648.220904000002</c:v>
                </c:pt>
                <c:pt idx="12">
                  <c:v>44663.860391999959</c:v>
                </c:pt>
                <c:pt idx="13">
                  <c:v>120456.73556399989</c:v>
                </c:pt>
                <c:pt idx="14">
                  <c:v>20582.182391999995</c:v>
                </c:pt>
                <c:pt idx="15">
                  <c:v>423496.81450091948</c:v>
                </c:pt>
                <c:pt idx="16">
                  <c:v>77742.686483999962</c:v>
                </c:pt>
                <c:pt idx="17">
                  <c:v>98071.702151639998</c:v>
                </c:pt>
                <c:pt idx="18">
                  <c:v>76389.771935999917</c:v>
                </c:pt>
                <c:pt idx="19">
                  <c:v>131897.43526848001</c:v>
                </c:pt>
                <c:pt idx="20">
                  <c:v>156348.30502775992</c:v>
                </c:pt>
                <c:pt idx="21">
                  <c:v>214105.01186399965</c:v>
                </c:pt>
                <c:pt idx="22">
                  <c:v>111043.16685599995</c:v>
                </c:pt>
                <c:pt idx="23">
                  <c:v>120683.41895999994</c:v>
                </c:pt>
                <c:pt idx="24">
                  <c:v>122993.87596799998</c:v>
                </c:pt>
                <c:pt idx="25">
                  <c:v>89894.258016000007</c:v>
                </c:pt>
                <c:pt idx="26">
                  <c:v>603001.2304440008</c:v>
                </c:pt>
                <c:pt idx="27">
                  <c:v>65221.125840000022</c:v>
                </c:pt>
                <c:pt idx="28">
                  <c:v>12736.840271999999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坂井市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坂井市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510.10003675415032</v>
      </c>
      <c r="BB5" s="34"/>
      <c r="BC5" s="19"/>
      <c r="BD5" s="364">
        <f>AC35</f>
        <v>463.38520907427215</v>
      </c>
      <c r="BE5" s="34"/>
      <c r="BF5" s="19"/>
      <c r="BG5" s="364">
        <f>AK35</f>
        <v>347.18131841982216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482.40343586422057</v>
      </c>
      <c r="BA6" s="19"/>
      <c r="BB6" s="34"/>
      <c r="BC6" s="364">
        <f>AC36</f>
        <v>442.02815666694232</v>
      </c>
      <c r="BD6" s="19"/>
      <c r="BE6" s="34"/>
      <c r="BF6" s="364">
        <f>AK36</f>
        <v>321.21219675683625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7.9937498933033977</v>
      </c>
      <c r="BA7" s="19"/>
      <c r="BB7" s="34"/>
      <c r="BC7" s="364">
        <f>AC37</f>
        <v>6.0649844934969872</v>
      </c>
      <c r="BD7" s="19"/>
      <c r="BE7" s="34"/>
      <c r="BF7" s="364">
        <f t="shared" ref="BF7:BF8" si="0">AK37</f>
        <v>5.6258072801149206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19.702850996626335</v>
      </c>
      <c r="BA8" s="19"/>
      <c r="BB8" s="34"/>
      <c r="BC8" s="364">
        <f>AC38</f>
        <v>15.292067913832826</v>
      </c>
      <c r="BD8" s="19"/>
      <c r="BE8" s="34"/>
      <c r="BF8" s="364">
        <f t="shared" si="0"/>
        <v>20.343314382870972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962.46428399549495</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98.171590852896628</v>
      </c>
      <c r="BA9" s="364">
        <f>AZ9</f>
        <v>98.171590852896628</v>
      </c>
      <c r="BB9" s="34"/>
      <c r="BC9" s="364">
        <f>AC39</f>
        <v>179.29133541169611</v>
      </c>
      <c r="BD9" s="364">
        <f>AC39</f>
        <v>179.29133541169611</v>
      </c>
      <c r="BE9" s="34"/>
      <c r="BF9" s="364">
        <f>AK39</f>
        <v>98.863446321116285</v>
      </c>
      <c r="BG9" s="364">
        <f>AK39</f>
        <v>98.863446321116285</v>
      </c>
      <c r="BH9" s="34"/>
    </row>
    <row r="10" spans="1:62" ht="17.100000000000001" customHeight="1" thickBot="1">
      <c r="B10" s="366"/>
      <c r="C10" s="367"/>
      <c r="D10" s="369"/>
      <c r="E10" s="369"/>
      <c r="F10" s="369"/>
      <c r="G10" s="368"/>
      <c r="H10" s="368"/>
      <c r="I10" s="369"/>
      <c r="J10" s="370"/>
      <c r="K10" s="377"/>
      <c r="L10" s="286" t="s">
        <v>31</v>
      </c>
      <c r="M10" s="286"/>
      <c r="N10" s="622"/>
      <c r="O10" s="1025">
        <f>SUM(O11:O13)</f>
        <v>510.10003675415032</v>
      </c>
      <c r="P10" s="501">
        <f t="shared" ref="P10:P22" si="1">O10/$O$9</f>
        <v>0.52999373092221469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132.07736080161879</v>
      </c>
      <c r="BA10" s="364">
        <f>AZ10</f>
        <v>132.07736080161879</v>
      </c>
      <c r="BB10" s="34"/>
      <c r="BC10" s="364">
        <f>AC40</f>
        <v>217.43812314412543</v>
      </c>
      <c r="BD10" s="364">
        <f>AC40</f>
        <v>217.43812314412543</v>
      </c>
      <c r="BE10" s="34"/>
      <c r="BF10" s="364">
        <f>AK40</f>
        <v>152.03742502847882</v>
      </c>
      <c r="BG10" s="364">
        <f>AK40</f>
        <v>152.03742502847882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482.40343586422057</v>
      </c>
      <c r="P11" s="502">
        <f t="shared" si="1"/>
        <v>0.50121697385134201</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209.9654521250425</v>
      </c>
      <c r="BB11" s="34"/>
      <c r="BC11" s="364"/>
      <c r="BD11" s="364">
        <f>AC41</f>
        <v>193.77791748699659</v>
      </c>
      <c r="BE11" s="34"/>
      <c r="BF11" s="19"/>
      <c r="BG11" s="364">
        <f>AK41</f>
        <v>161.66148420963094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7.9937498933033977</v>
      </c>
      <c r="P12" s="502">
        <f t="shared" si="1"/>
        <v>8.305502891098257E-3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200.7763372363757</v>
      </c>
      <c r="BA12" s="19"/>
      <c r="BB12" s="34"/>
      <c r="BC12" s="364">
        <f>AC42</f>
        <v>182.86500852795325</v>
      </c>
      <c r="BD12" s="19"/>
      <c r="BE12" s="34"/>
      <c r="BF12" s="364">
        <f>AK42</f>
        <v>153.06791097671766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19.702850996626335</v>
      </c>
      <c r="P13" s="502">
        <f t="shared" si="1"/>
        <v>2.0471254179774384E-2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5.5171356317708335</v>
      </c>
      <c r="BA13" s="19"/>
      <c r="BB13" s="34"/>
      <c r="BC13" s="364">
        <f>AC45</f>
        <v>7.2683900206729888</v>
      </c>
      <c r="BD13" s="19"/>
      <c r="BE13" s="34"/>
      <c r="BF13" s="364">
        <f>AK45</f>
        <v>5.3680427623134834</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98.171590852896628</v>
      </c>
      <c r="P14" s="501">
        <f t="shared" si="1"/>
        <v>0.10200024300679</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3.6719792568959733</v>
      </c>
      <c r="BA14" s="19"/>
      <c r="BB14" s="34"/>
      <c r="BC14" s="364">
        <f>AC46</f>
        <v>3.6445189383703309</v>
      </c>
      <c r="BD14" s="19"/>
      <c r="BE14" s="34"/>
      <c r="BF14" s="364">
        <f t="shared" ref="BF14" si="2">AK46</f>
        <v>3.2255304705998031</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132.07736080161879</v>
      </c>
      <c r="P15" s="501">
        <f t="shared" si="1"/>
        <v>0.13722832420682013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12.149843461786812</v>
      </c>
      <c r="BA15" s="364">
        <f>AZ15</f>
        <v>12.149843461786812</v>
      </c>
      <c r="BB15" s="34"/>
      <c r="BC15" s="364">
        <f>AC47</f>
        <v>16.065371194541729</v>
      </c>
      <c r="BD15" s="364">
        <f>AC47</f>
        <v>16.065371194541729</v>
      </c>
      <c r="BE15" s="34"/>
      <c r="BF15" s="364">
        <f>AK47</f>
        <v>15.27763460345327</v>
      </c>
      <c r="BG15" s="364">
        <f>AK47</f>
        <v>15.27763460345327</v>
      </c>
      <c r="BH15" s="34"/>
    </row>
    <row r="16" spans="1:62" ht="17.100000000000001" customHeight="1" thickBot="1">
      <c r="B16" s="366"/>
      <c r="C16" s="367"/>
      <c r="D16" s="369"/>
      <c r="E16" s="369"/>
      <c r="F16" s="369"/>
      <c r="G16" s="368"/>
      <c r="H16" s="368"/>
      <c r="I16" s="369"/>
      <c r="J16" s="370"/>
      <c r="K16" s="378"/>
      <c r="L16" s="286" t="s">
        <v>44</v>
      </c>
      <c r="M16" s="387"/>
      <c r="N16" s="388"/>
      <c r="O16" s="1025">
        <f>SUM(O18:O21)</f>
        <v>209.9654521250425</v>
      </c>
      <c r="P16" s="501">
        <f t="shared" si="1"/>
        <v>0.21815401944413898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200.7763372363757</v>
      </c>
      <c r="P17" s="502">
        <f t="shared" si="1"/>
        <v>0.20860653280856237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117.04406116409787</v>
      </c>
      <c r="P18" s="502">
        <f t="shared" si="1"/>
        <v>0.12160873199181044</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83.732276072277813</v>
      </c>
      <c r="P19" s="502">
        <f t="shared" si="1"/>
        <v>8.6997800816751916E-2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5.5171356317708335</v>
      </c>
      <c r="P20" s="502">
        <f t="shared" si="1"/>
        <v>5.7323016796711158E-3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3.6719792568959733</v>
      </c>
      <c r="P21" s="502">
        <f t="shared" si="1"/>
        <v>3.8151849559055024E-3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12.149843461786812</v>
      </c>
      <c r="P22" s="679">
        <f t="shared" si="1"/>
        <v>1.2623682420036361E-2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479.9430204929007</v>
      </c>
      <c r="AZ22" s="364">
        <f t="shared" si="3"/>
        <v>425.42194603241882</v>
      </c>
      <c r="BA22" s="364">
        <f t="shared" si="3"/>
        <v>437.50774248051783</v>
      </c>
      <c r="BB22" s="364">
        <f t="shared" si="3"/>
        <v>501.9352940250119</v>
      </c>
      <c r="BC22" s="364">
        <f t="shared" si="3"/>
        <v>491.56111400577129</v>
      </c>
      <c r="BD22" s="364">
        <f t="shared" si="3"/>
        <v>463.38520907427215</v>
      </c>
      <c r="BE22" s="364">
        <f t="shared" si="3"/>
        <v>451.24292094878376</v>
      </c>
      <c r="BF22" s="364">
        <f t="shared" si="3"/>
        <v>427.43181909187058</v>
      </c>
      <c r="BG22" s="364">
        <f t="shared" si="3"/>
        <v>419.48586035954156</v>
      </c>
      <c r="BH22" s="364">
        <f t="shared" si="3"/>
        <v>366.3576501382841</v>
      </c>
      <c r="BI22" s="364">
        <f t="shared" si="3"/>
        <v>387.08308594719796</v>
      </c>
      <c r="BJ22" s="364">
        <f t="shared" si="3"/>
        <v>351.2098035604684</v>
      </c>
      <c r="BK22" s="364">
        <f t="shared" si="3"/>
        <v>326.95584240898631</v>
      </c>
      <c r="BL22" s="364">
        <f t="shared" si="3"/>
        <v>347.18131841982216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140.29399101463963</v>
      </c>
      <c r="AZ23" s="399">
        <f t="shared" ref="AZ23:BL23" si="4">Y39</f>
        <v>129.54696604472795</v>
      </c>
      <c r="BA23" s="399">
        <f t="shared" si="4"/>
        <v>151.06913008914287</v>
      </c>
      <c r="BB23" s="399">
        <f t="shared" si="4"/>
        <v>179.99297208322892</v>
      </c>
      <c r="BC23" s="399">
        <f t="shared" si="4"/>
        <v>174.46733738215005</v>
      </c>
      <c r="BD23" s="399">
        <f t="shared" si="4"/>
        <v>179.29133541169611</v>
      </c>
      <c r="BE23" s="399">
        <f t="shared" si="4"/>
        <v>187.15565779369217</v>
      </c>
      <c r="BF23" s="399">
        <f t="shared" si="4"/>
        <v>140.35805189346678</v>
      </c>
      <c r="BG23" s="399">
        <f t="shared" si="4"/>
        <v>123.81321379011389</v>
      </c>
      <c r="BH23" s="399">
        <f t="shared" si="4"/>
        <v>113.83198662532752</v>
      </c>
      <c r="BI23" s="399">
        <f t="shared" si="4"/>
        <v>103.63560864409887</v>
      </c>
      <c r="BJ23" s="399">
        <f t="shared" si="4"/>
        <v>103.70281636918411</v>
      </c>
      <c r="BK23" s="399">
        <f t="shared" si="4"/>
        <v>88.131750080864521</v>
      </c>
      <c r="BL23" s="399">
        <f t="shared" si="4"/>
        <v>98.863446321116285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180.532031944496</v>
      </c>
      <c r="AZ24" s="364">
        <f t="shared" ref="AZ24:BL24" si="5">Y40</f>
        <v>132.76857514268823</v>
      </c>
      <c r="BA24" s="364">
        <f t="shared" si="5"/>
        <v>151.45478726612205</v>
      </c>
      <c r="BB24" s="364">
        <f t="shared" si="5"/>
        <v>204.84556135131251</v>
      </c>
      <c r="BC24" s="364">
        <f t="shared" si="5"/>
        <v>226.86919266280552</v>
      </c>
      <c r="BD24" s="364">
        <f t="shared" si="5"/>
        <v>217.43812314412543</v>
      </c>
      <c r="BE24" s="364">
        <f t="shared" si="5"/>
        <v>221.97847605099798</v>
      </c>
      <c r="BF24" s="364">
        <f t="shared" si="5"/>
        <v>211.99577971622301</v>
      </c>
      <c r="BG24" s="364">
        <f t="shared" si="5"/>
        <v>206.55883810351207</v>
      </c>
      <c r="BH24" s="364">
        <f t="shared" si="5"/>
        <v>205.99755453679691</v>
      </c>
      <c r="BI24" s="364">
        <f t="shared" si="5"/>
        <v>189.46101312356944</v>
      </c>
      <c r="BJ24" s="364">
        <f t="shared" si="5"/>
        <v>157.98562747495097</v>
      </c>
      <c r="BK24" s="364">
        <f t="shared" si="5"/>
        <v>145.65757216695286</v>
      </c>
      <c r="BL24" s="364">
        <f t="shared" si="5"/>
        <v>152.03742502847882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201.31190908679059</v>
      </c>
      <c r="AZ25" s="364">
        <f t="shared" ref="AZ25:BL25" si="6">Y41</f>
        <v>199.03593716126292</v>
      </c>
      <c r="BA25" s="364">
        <f t="shared" si="6"/>
        <v>200.05361874953834</v>
      </c>
      <c r="BB25" s="364">
        <f t="shared" si="6"/>
        <v>196.6387710722752</v>
      </c>
      <c r="BC25" s="364">
        <f t="shared" si="6"/>
        <v>197.61815061393364</v>
      </c>
      <c r="BD25" s="364">
        <f t="shared" si="6"/>
        <v>193.77791748699659</v>
      </c>
      <c r="BE25" s="364">
        <f t="shared" si="6"/>
        <v>189.65516180517929</v>
      </c>
      <c r="BF25" s="364">
        <f t="shared" si="6"/>
        <v>187.92739297010533</v>
      </c>
      <c r="BG25" s="364">
        <f t="shared" si="6"/>
        <v>186.7854470342528</v>
      </c>
      <c r="BH25" s="364">
        <f t="shared" si="6"/>
        <v>184.69666566508502</v>
      </c>
      <c r="BI25" s="364">
        <f t="shared" si="6"/>
        <v>183.0309260778121</v>
      </c>
      <c r="BJ25" s="364">
        <f t="shared" si="6"/>
        <v>178.69217753185202</v>
      </c>
      <c r="BK25" s="364">
        <f t="shared" si="6"/>
        <v>162.67659148387207</v>
      </c>
      <c r="BL25" s="364">
        <f t="shared" si="6"/>
        <v>161.66148420963094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11.806843291978621</v>
      </c>
      <c r="AZ26" s="364">
        <f t="shared" si="7"/>
        <v>13.638655574264739</v>
      </c>
      <c r="BA26" s="364">
        <f t="shared" si="7"/>
        <v>15.629506737707885</v>
      </c>
      <c r="BB26" s="364">
        <f t="shared" si="7"/>
        <v>19.186982288118788</v>
      </c>
      <c r="BC26" s="364">
        <f t="shared" si="7"/>
        <v>17.581984062350845</v>
      </c>
      <c r="BD26" s="364">
        <f t="shared" si="7"/>
        <v>16.065371194541729</v>
      </c>
      <c r="BE26" s="364">
        <f t="shared" si="7"/>
        <v>18.184883978007385</v>
      </c>
      <c r="BF26" s="364">
        <f t="shared" si="7"/>
        <v>19.008122849764447</v>
      </c>
      <c r="BG26" s="364">
        <f t="shared" si="7"/>
        <v>14.247946442318083</v>
      </c>
      <c r="BH26" s="364">
        <f t="shared" si="7"/>
        <v>13.200255707155458</v>
      </c>
      <c r="BI26" s="364">
        <f t="shared" si="7"/>
        <v>13.615662590061371</v>
      </c>
      <c r="BJ26" s="364">
        <f t="shared" si="7"/>
        <v>14.402884949619409</v>
      </c>
      <c r="BK26" s="364">
        <f t="shared" si="7"/>
        <v>14.67892981395936</v>
      </c>
      <c r="BL26" s="364">
        <f t="shared" si="7"/>
        <v>15.27763460345327</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1013.8877958308054</v>
      </c>
      <c r="AZ27" s="364">
        <f t="shared" si="8"/>
        <v>900.41207995536263</v>
      </c>
      <c r="BA27" s="364">
        <f t="shared" si="8"/>
        <v>955.71478532302899</v>
      </c>
      <c r="BB27" s="364">
        <f t="shared" si="8"/>
        <v>1102.5995808199473</v>
      </c>
      <c r="BC27" s="364">
        <f t="shared" si="8"/>
        <v>1108.0977787270112</v>
      </c>
      <c r="BD27" s="364">
        <f t="shared" si="8"/>
        <v>1069.957956311632</v>
      </c>
      <c r="BE27" s="364">
        <f t="shared" si="8"/>
        <v>1068.2171005766604</v>
      </c>
      <c r="BF27" s="364">
        <f t="shared" si="8"/>
        <v>986.72116652143018</v>
      </c>
      <c r="BG27" s="364">
        <f t="shared" si="8"/>
        <v>950.89130572973841</v>
      </c>
      <c r="BH27" s="364">
        <f t="shared" si="8"/>
        <v>884.08411267264887</v>
      </c>
      <c r="BI27" s="364">
        <f t="shared" si="8"/>
        <v>876.82629638273966</v>
      </c>
      <c r="BJ27" s="364">
        <f t="shared" si="8"/>
        <v>805.99330988607494</v>
      </c>
      <c r="BK27" s="364">
        <f t="shared" si="8"/>
        <v>738.1006859546352</v>
      </c>
      <c r="BL27" s="364">
        <f t="shared" si="8"/>
        <v>775.02130858250155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1069.957956311632</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463.38520907427215</v>
      </c>
      <c r="P31" s="501">
        <f t="shared" ref="P31:P43" si="9">O31/$O$30</f>
        <v>0.43308730622617875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442.02815666694232</v>
      </c>
      <c r="P32" s="502">
        <f t="shared" si="9"/>
        <v>0.41312665984624808</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6.0649844934969872</v>
      </c>
      <c r="P33" s="502">
        <f t="shared" si="9"/>
        <v>5.6684325376711552E-3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15.292067913832826</v>
      </c>
      <c r="P34" s="502">
        <f t="shared" si="9"/>
        <v>1.4292213842259531E-2</v>
      </c>
      <c r="Q34" s="371"/>
      <c r="R34" s="15"/>
      <c r="S34" s="366"/>
      <c r="T34" s="622" t="s">
        <v>29</v>
      </c>
      <c r="U34" s="375"/>
      <c r="V34" s="375"/>
      <c r="W34" s="375"/>
      <c r="X34" s="1012">
        <f>X35+X39+X40+X41+X47</f>
        <v>1013.8877958308054</v>
      </c>
      <c r="Y34" s="1013">
        <f t="shared" ref="Y34:AK34" si="10">Y35+Y39+Y40+Y41+Y47</f>
        <v>900.41207995536263</v>
      </c>
      <c r="Z34" s="1013">
        <f t="shared" si="10"/>
        <v>955.71478532302899</v>
      </c>
      <c r="AA34" s="1013">
        <f t="shared" si="10"/>
        <v>1102.5995808199473</v>
      </c>
      <c r="AB34" s="1013">
        <f t="shared" si="10"/>
        <v>1108.0977787270112</v>
      </c>
      <c r="AC34" s="1013">
        <f t="shared" si="10"/>
        <v>1069.957956311632</v>
      </c>
      <c r="AD34" s="1013">
        <f t="shared" si="10"/>
        <v>1068.2171005766604</v>
      </c>
      <c r="AE34" s="1013">
        <f t="shared" si="10"/>
        <v>986.72116652143018</v>
      </c>
      <c r="AF34" s="1013">
        <f t="shared" si="10"/>
        <v>950.89130572973841</v>
      </c>
      <c r="AG34" s="1013">
        <f t="shared" si="10"/>
        <v>884.08411267264887</v>
      </c>
      <c r="AH34" s="1013">
        <f t="shared" si="10"/>
        <v>876.82629638273966</v>
      </c>
      <c r="AI34" s="1013">
        <f t="shared" si="10"/>
        <v>805.99330988607494</v>
      </c>
      <c r="AJ34" s="1013">
        <f t="shared" si="10"/>
        <v>738.1006859546352</v>
      </c>
      <c r="AK34" s="1014">
        <f t="shared" si="10"/>
        <v>775.02130858250155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179.29133541169611</v>
      </c>
      <c r="P35" s="501">
        <f t="shared" si="9"/>
        <v>0.16756858001201347</v>
      </c>
      <c r="Q35" s="371"/>
      <c r="R35" s="15"/>
      <c r="S35" s="366"/>
      <c r="T35" s="377"/>
      <c r="U35" s="286" t="s">
        <v>31</v>
      </c>
      <c r="V35" s="387"/>
      <c r="W35" s="387"/>
      <c r="X35" s="1015">
        <f>SUM(X36:X38)</f>
        <v>479.9430204929007</v>
      </c>
      <c r="Y35" s="1016">
        <f t="shared" ref="Y35:AK35" si="11">SUM(Y36:Y38)</f>
        <v>425.42194603241882</v>
      </c>
      <c r="Z35" s="1016">
        <f t="shared" si="11"/>
        <v>437.50774248051783</v>
      </c>
      <c r="AA35" s="1016">
        <f t="shared" si="11"/>
        <v>501.9352940250119</v>
      </c>
      <c r="AB35" s="1016">
        <f t="shared" si="11"/>
        <v>491.56111400577129</v>
      </c>
      <c r="AC35" s="1016">
        <f t="shared" si="11"/>
        <v>463.38520907427215</v>
      </c>
      <c r="AD35" s="1016">
        <f t="shared" si="11"/>
        <v>451.24292094878376</v>
      </c>
      <c r="AE35" s="1016">
        <f t="shared" si="11"/>
        <v>427.43181909187058</v>
      </c>
      <c r="AF35" s="1016">
        <f t="shared" si="11"/>
        <v>419.48586035954156</v>
      </c>
      <c r="AG35" s="1016">
        <f t="shared" si="11"/>
        <v>366.3576501382841</v>
      </c>
      <c r="AH35" s="1016">
        <f t="shared" si="11"/>
        <v>387.08308594719796</v>
      </c>
      <c r="AI35" s="1016">
        <f t="shared" si="11"/>
        <v>351.2098035604684</v>
      </c>
      <c r="AJ35" s="1016">
        <f t="shared" si="11"/>
        <v>326.95584240898631</v>
      </c>
      <c r="AK35" s="1017">
        <f t="shared" si="11"/>
        <v>347.18131841982216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217.43812314412543</v>
      </c>
      <c r="P36" s="501">
        <f t="shared" si="9"/>
        <v>0.20322118440399281</v>
      </c>
      <c r="Q36" s="371"/>
      <c r="R36" s="15"/>
      <c r="S36" s="401" t="s">
        <v>98</v>
      </c>
      <c r="T36" s="378"/>
      <c r="U36" s="389"/>
      <c r="V36" s="379" t="s">
        <v>98</v>
      </c>
      <c r="W36" s="402"/>
      <c r="X36" s="1018">
        <f>VLOOKUP(年度マスタ!$K$4&amp;"_"&amp;X$33,データシート1!$A:$BS,MATCH("aa_"&amp;$S36,データシート1!$A$1:$BS$1,0),0)</f>
        <v>465.87359907867562</v>
      </c>
      <c r="Y36" s="1019">
        <f>VLOOKUP(年度マスタ!$K$4&amp;"_"&amp;Y$33,データシート1!$A:$BS,MATCH("aa_"&amp;$S36,データシート1!$A$1:$BS$1,0),0)</f>
        <v>405.37263702483204</v>
      </c>
      <c r="Z36" s="1019">
        <f>VLOOKUP(年度マスタ!$K$4&amp;"_"&amp;Z$33,データシート1!$A:$BS,MATCH("aa_"&amp;$S36,データシート1!$A$1:$BS$1,0),0)</f>
        <v>417.67963180706261</v>
      </c>
      <c r="AA36" s="1019">
        <f>VLOOKUP(年度マスタ!$K$4&amp;"_"&amp;AA$33,データシート1!$A:$BS,MATCH("aa_"&amp;$S36,データシート1!$A$1:$BS$1,0),0)</f>
        <v>479.03795477395522</v>
      </c>
      <c r="AB36" s="1019">
        <f>VLOOKUP(年度マスタ!$K$4&amp;"_"&amp;AB$33,データシート1!$A:$BS,MATCH("aa_"&amp;$S36,データシート1!$A$1:$BS$1,0),0)</f>
        <v>469.83189003023563</v>
      </c>
      <c r="AC36" s="1019">
        <f>VLOOKUP(年度マスタ!$K$4&amp;"_"&amp;AC$33,データシート1!$A:$BS,MATCH("aa_"&amp;$S36,データシート1!$A$1:$BS$1,0),0)</f>
        <v>442.02815666694232</v>
      </c>
      <c r="AD36" s="1019">
        <f>VLOOKUP(年度マスタ!$K$4&amp;"_"&amp;AD$33,データシート1!$A:$BS,MATCH("aa_"&amp;$S36,データシート1!$A$1:$BS$1,0),0)</f>
        <v>436.18755204986599</v>
      </c>
      <c r="AE36" s="1019">
        <f>VLOOKUP(年度マスタ!$K$4&amp;"_"&amp;AE$33,データシート1!$A:$BS,MATCH("aa_"&amp;$S36,データシート1!$A$1:$BS$1,0),0)</f>
        <v>414.27030901162686</v>
      </c>
      <c r="AF36" s="1019">
        <f>VLOOKUP(年度マスタ!$K$4&amp;"_"&amp;AF$33,データシート1!$A:$BS,MATCH("aa_"&amp;$S36,データシート1!$A$1:$BS$1,0),0)</f>
        <v>404.36451252044907</v>
      </c>
      <c r="AG36" s="1019">
        <f>VLOOKUP(年度マスタ!$K$4&amp;"_"&amp;AG$33,データシート1!$A:$BS,MATCH("aa_"&amp;$S36,データシート1!$A$1:$BS$1,0),0)</f>
        <v>351.21157747250572</v>
      </c>
      <c r="AH36" s="1019">
        <f>VLOOKUP(年度マスタ!$K$4&amp;"_"&amp;AH$33,データシート1!$A:$BS,MATCH("aa_"&amp;$S36,データシート1!$A$1:$BS$1,0),0)</f>
        <v>373.42691349984773</v>
      </c>
      <c r="AI36" s="1019">
        <f>VLOOKUP(年度マスタ!$K$4&amp;"_"&amp;AI$33,データシート1!$A:$BS,MATCH("aa_"&amp;$S36,データシート1!$A$1:$BS$1,0),0)</f>
        <v>338.05094565512013</v>
      </c>
      <c r="AJ36" s="1019">
        <f>VLOOKUP(年度マスタ!$K$4&amp;"_"&amp;AJ$33,データシート1!$A:$BS,MATCH("aa_"&amp;$S36,データシート1!$A$1:$BS$1,0),0)</f>
        <v>304.78398484272111</v>
      </c>
      <c r="AK36" s="1020">
        <f>VLOOKUP(年度マスタ!$K$4&amp;"_"&amp;AK$33,データシート1!$A:$BS,MATCH("aa_"&amp;$S36,データシート1!$A$1:$BS$1,0),0)</f>
        <v>321.21219675683625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193.77791748699659</v>
      </c>
      <c r="P37" s="501">
        <f t="shared" si="9"/>
        <v>0.18110797377028667</v>
      </c>
      <c r="Q37" s="371"/>
      <c r="R37" s="15"/>
      <c r="S37" s="401" t="s">
        <v>100</v>
      </c>
      <c r="T37" s="378"/>
      <c r="U37" s="389"/>
      <c r="V37" s="379" t="s">
        <v>107</v>
      </c>
      <c r="W37" s="402"/>
      <c r="X37" s="1018">
        <f>VLOOKUP(年度マスタ!$K$4&amp;"_"&amp;X$33,データシート1!$A:$BS,MATCH("aa_"&amp;$S37,データシート1!$A$1:$BS$1,0),0)</f>
        <v>6.350679100249975</v>
      </c>
      <c r="Y37" s="1019">
        <f>VLOOKUP(年度マスタ!$K$4&amp;"_"&amp;Y$33,データシート1!$A:$BS,MATCH("aa_"&amp;$S37,データシート1!$A$1:$BS$1,0),0)</f>
        <v>5.2188975258164145</v>
      </c>
      <c r="Z37" s="1019">
        <f>VLOOKUP(年度マスタ!$K$4&amp;"_"&amp;Z$33,データシート1!$A:$BS,MATCH("aa_"&amp;$S37,データシート1!$A$1:$BS$1,0),0)</f>
        <v>5.884220803468323</v>
      </c>
      <c r="AA37" s="1019">
        <f>VLOOKUP(年度マスタ!$K$4&amp;"_"&amp;AA$33,データシート1!$A:$BS,MATCH("aa_"&amp;$S37,データシート1!$A$1:$BS$1,0),0)</f>
        <v>7.9641206181992086</v>
      </c>
      <c r="AB37" s="1019">
        <f>VLOOKUP(年度マスタ!$K$4&amp;"_"&amp;AB$33,データシート1!$A:$BS,MATCH("aa_"&amp;$S37,データシート1!$A$1:$BS$1,0),0)</f>
        <v>7.2336535514559035</v>
      </c>
      <c r="AC37" s="1019">
        <f>VLOOKUP(年度マスタ!$K$4&amp;"_"&amp;AC$33,データシート1!$A:$BS,MATCH("aa_"&amp;$S37,データシート1!$A$1:$BS$1,0),0)</f>
        <v>6.0649844934969872</v>
      </c>
      <c r="AD37" s="1019">
        <f>VLOOKUP(年度マスタ!$K$4&amp;"_"&amp;AD$33,データシート1!$A:$BS,MATCH("aa_"&amp;$S37,データシート1!$A$1:$BS$1,0),0)</f>
        <v>6.255231923168469</v>
      </c>
      <c r="AE37" s="1019">
        <f>VLOOKUP(年度マスタ!$K$4&amp;"_"&amp;AE$33,データシート1!$A:$BS,MATCH("aa_"&amp;$S37,データシート1!$A$1:$BS$1,0),0)</f>
        <v>6.0814810419639613</v>
      </c>
      <c r="AF37" s="1019">
        <f>VLOOKUP(年度マスタ!$K$4&amp;"_"&amp;AF$33,データシート1!$A:$BS,MATCH("aa_"&amp;$S37,データシート1!$A$1:$BS$1,0),0)</f>
        <v>6.1617843938609891</v>
      </c>
      <c r="AG37" s="1019">
        <f>VLOOKUP(年度マスタ!$K$4&amp;"_"&amp;AG$33,データシート1!$A:$BS,MATCH("aa_"&amp;$S37,データシート1!$A$1:$BS$1,0),0)</f>
        <v>5.9563372612142862</v>
      </c>
      <c r="AH37" s="1019">
        <f>VLOOKUP(年度マスタ!$K$4&amp;"_"&amp;AH$33,データシート1!$A:$BS,MATCH("aa_"&amp;$S37,データシート1!$A$1:$BS$1,0),0)</f>
        <v>5.4334655442630142</v>
      </c>
      <c r="AI37" s="1019">
        <f>VLOOKUP(年度マスタ!$K$4&amp;"_"&amp;AI$33,データシート1!$A:$BS,MATCH("aa_"&amp;$S37,データシート1!$A$1:$BS$1,0),0)</f>
        <v>4.8909428841550184</v>
      </c>
      <c r="AJ37" s="1019">
        <f>VLOOKUP(年度マスタ!$K$4&amp;"_"&amp;AJ$33,データシート1!$A:$BS,MATCH("aa_"&amp;$S37,データシート1!$A$1:$BS$1,0),0)</f>
        <v>5.2772721095619497</v>
      </c>
      <c r="AK37" s="1020">
        <f>VLOOKUP(年度マスタ!$K$4&amp;"_"&amp;AK$33,データシート1!$A:$BS,MATCH("aa_"&amp;$S37,データシート1!$A$1:$BS$1,0),0)</f>
        <v>5.6258072801149206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182.86500852795325</v>
      </c>
      <c r="P38" s="502">
        <f t="shared" si="9"/>
        <v>0.1709085926687503</v>
      </c>
      <c r="Q38" s="371"/>
      <c r="R38" s="15"/>
      <c r="S38" s="401" t="s">
        <v>101</v>
      </c>
      <c r="T38" s="378"/>
      <c r="U38" s="391"/>
      <c r="V38" s="404" t="s">
        <v>110</v>
      </c>
      <c r="W38" s="404"/>
      <c r="X38" s="1018">
        <f>VLOOKUP(年度マスタ!$K$4&amp;"_"&amp;X$33,データシート1!$A:$BS,MATCH("aa_"&amp;$S38,データシート1!$A$1:$BS$1,0),0)</f>
        <v>7.7187423139751159</v>
      </c>
      <c r="Y38" s="1019">
        <f>VLOOKUP(年度マスタ!$K$4&amp;"_"&amp;Y$33,データシート1!$A:$BS,MATCH("aa_"&amp;$S38,データシート1!$A$1:$BS$1,0),0)</f>
        <v>14.830411481770364</v>
      </c>
      <c r="Z38" s="1019">
        <f>VLOOKUP(年度マスタ!$K$4&amp;"_"&amp;Z$33,データシート1!$A:$BS,MATCH("aa_"&amp;$S38,データシート1!$A$1:$BS$1,0),0)</f>
        <v>13.943889869986888</v>
      </c>
      <c r="AA38" s="1019">
        <f>VLOOKUP(年度マスタ!$K$4&amp;"_"&amp;AA$33,データシート1!$A:$BS,MATCH("aa_"&amp;$S38,データシート1!$A$1:$BS$1,0),0)</f>
        <v>14.933218632857445</v>
      </c>
      <c r="AB38" s="1019">
        <f>VLOOKUP(年度マスタ!$K$4&amp;"_"&amp;AB$33,データシート1!$A:$BS,MATCH("aa_"&amp;$S38,データシート1!$A$1:$BS$1,0),0)</f>
        <v>14.495570424079743</v>
      </c>
      <c r="AC38" s="1019">
        <f>VLOOKUP(年度マスタ!$K$4&amp;"_"&amp;AC$33,データシート1!$A:$BS,MATCH("aa_"&amp;$S38,データシート1!$A$1:$BS$1,0),0)</f>
        <v>15.292067913832826</v>
      </c>
      <c r="AD38" s="1019">
        <f>VLOOKUP(年度マスタ!$K$4&amp;"_"&amp;AD$33,データシート1!$A:$BS,MATCH("aa_"&amp;$S38,データシート1!$A$1:$BS$1,0),0)</f>
        <v>8.8001369757493215</v>
      </c>
      <c r="AE38" s="1019">
        <f>VLOOKUP(年度マスタ!$K$4&amp;"_"&amp;AE$33,データシート1!$A:$BS,MATCH("aa_"&amp;$S38,データシート1!$A$1:$BS$1,0),0)</f>
        <v>7.0800290382797559</v>
      </c>
      <c r="AF38" s="1019">
        <f>VLOOKUP(年度マスタ!$K$4&amp;"_"&amp;AF$33,データシート1!$A:$BS,MATCH("aa_"&amp;$S38,データシート1!$A$1:$BS$1,0),0)</f>
        <v>8.9595634452315061</v>
      </c>
      <c r="AG38" s="1019">
        <f>VLOOKUP(年度マスタ!$K$4&amp;"_"&amp;AG$33,データシート1!$A:$BS,MATCH("aa_"&amp;$S38,データシート1!$A$1:$BS$1,0),0)</f>
        <v>9.1897354045640718</v>
      </c>
      <c r="AH38" s="1019">
        <f>VLOOKUP(年度マスタ!$K$4&amp;"_"&amp;AH$33,データシート1!$A:$BS,MATCH("aa_"&amp;$S38,データシート1!$A$1:$BS$1,0),0)</f>
        <v>8.222706903087202</v>
      </c>
      <c r="AI38" s="1019">
        <f>VLOOKUP(年度マスタ!$K$4&amp;"_"&amp;AI$33,データシート1!$A:$BS,MATCH("aa_"&amp;$S38,データシート1!$A$1:$BS$1,0),0)</f>
        <v>8.2679150211932555</v>
      </c>
      <c r="AJ38" s="1019">
        <f>VLOOKUP(年度マスタ!$K$4&amp;"_"&amp;AJ$33,データシート1!$A:$BS,MATCH("aa_"&amp;$S38,データシート1!$A$1:$BS$1,0),0)</f>
        <v>16.894585456703208</v>
      </c>
      <c r="AK38" s="1020">
        <f>VLOOKUP(年度マスタ!$K$4&amp;"_"&amp;AK$33,データシート1!$A:$BS,MATCH("aa_"&amp;$S38,データシート1!$A$1:$BS$1,0),0)</f>
        <v>20.343314382870972</v>
      </c>
      <c r="AL38" s="373"/>
      <c r="AW38" s="19" t="str">
        <f>年度マスタ!H4</f>
        <v>18</v>
      </c>
      <c r="AX38" s="19" t="s">
        <v>111</v>
      </c>
      <c r="AY38" s="19">
        <f>VLOOKUP($AW38&amp;"_"&amp;$AY$34,データシート1!$A:$BS,MATCH($AY$31&amp;"_"&amp;AY$36,データシート1!$A$1:$BS$1,0),0)</f>
        <v>2249.7042132461629</v>
      </c>
      <c r="AZ38" s="19">
        <f>VLOOKUP($AW38&amp;"_"&amp;$AY$34,データシート1!$A:$BS,MATCH($AY$31&amp;"_"&amp;AZ$36,データシート1!$A$1:$BS$1,0),0)</f>
        <v>68.554695607589579</v>
      </c>
      <c r="BA38" s="19">
        <f>VLOOKUP($AW38&amp;"_"&amp;$AY$34,データシート1!$A:$BS,MATCH($AY$31&amp;"_"&amp;BA$36,データシート1!$A$1:$BS$1,0),0)</f>
        <v>194.42473466714588</v>
      </c>
      <c r="BB38" s="19">
        <f>VLOOKUP($AW38&amp;"_"&amp;$AY$34,データシート1!$A:$BS,MATCH($AY$31&amp;"_"&amp;BB$36,データシート1!$A$1:$BS$1,0),0)</f>
        <v>1155.8843522857758</v>
      </c>
      <c r="BC38" s="19">
        <f>VLOOKUP($AW38&amp;"_"&amp;$AY$34,データシート1!$A:$BS,MATCH($AY$31&amp;"_"&amp;BC$36,データシート1!$A$1:$BS$1,0),0)</f>
        <v>1403.5305871020544</v>
      </c>
      <c r="BD38" s="19">
        <f>VLOOKUP($AW38&amp;"_"&amp;$AY$34,データシート1!$A:$BS,MATCH($AY$31&amp;"_"&amp;BD$36,データシート1!$A$1:$BS$1,0),0)</f>
        <v>713.18463014788176</v>
      </c>
      <c r="BE38" s="19">
        <f>VLOOKUP($AW38&amp;"_"&amp;$AY$34,データシート1!$A:$BS,MATCH($AY$31&amp;"_"&amp;BE$36,データシート1!$A$1:$BS$1,0),0)</f>
        <v>630.37289936911793</v>
      </c>
      <c r="BF38" s="19">
        <f>VLOOKUP($AW38&amp;"_"&amp;$AY$34,データシート1!$A:$BS,MATCH($AY$31&amp;"_"&amp;BF$36,データシート1!$A$1:$BS$1,0),0)</f>
        <v>45.800961201899703</v>
      </c>
      <c r="BG38" s="19">
        <f>VLOOKUP($AW38&amp;"_"&amp;$AY$34,データシート1!$A:$BS,MATCH($AY$31&amp;"_"&amp;BG$36,データシート1!$A$1:$BS$1,0),0)</f>
        <v>80.044177230042123</v>
      </c>
      <c r="BH38" s="19">
        <f>VLOOKUP($AW38&amp;"_"&amp;$AY$34,データシート1!$A:$BS,MATCH($AY$31&amp;"_"&amp;BH$36,データシート1!$A$1:$BS$1,0),0)</f>
        <v>104.01439808465551</v>
      </c>
    </row>
    <row r="39" spans="2:64" ht="17.100000000000001" customHeight="1" thickBot="1">
      <c r="B39" s="366"/>
      <c r="C39" s="367"/>
      <c r="D39" s="369"/>
      <c r="E39" s="993"/>
      <c r="F39" s="369"/>
      <c r="G39" s="368"/>
      <c r="H39" s="368"/>
      <c r="I39" s="369"/>
      <c r="J39" s="370"/>
      <c r="K39" s="378"/>
      <c r="L39" s="389"/>
      <c r="M39" s="389"/>
      <c r="N39" s="390" t="s">
        <v>1298</v>
      </c>
      <c r="O39" s="1026">
        <f>AC43</f>
        <v>109.92270792434506</v>
      </c>
      <c r="P39" s="502">
        <f t="shared" si="9"/>
        <v>0.10273553953771375</v>
      </c>
      <c r="Q39" s="371"/>
      <c r="R39" s="15"/>
      <c r="S39" s="401" t="s">
        <v>102</v>
      </c>
      <c r="T39" s="378"/>
      <c r="U39" s="386" t="s">
        <v>112</v>
      </c>
      <c r="V39" s="387"/>
      <c r="W39" s="387"/>
      <c r="X39" s="1015">
        <f>VLOOKUP(年度マスタ!$K$4&amp;"_"&amp;X$33,データシート1!$A:$BS,MATCH("aa_"&amp;$S39,データシート1!$A$1:$BS$1,0),0)</f>
        <v>140.29399101463963</v>
      </c>
      <c r="Y39" s="1016">
        <f>VLOOKUP(年度マスタ!$K$4&amp;"_"&amp;Y$33,データシート1!$A:$BS,MATCH("aa_"&amp;$S39,データシート1!$A$1:$BS$1,0),0)</f>
        <v>129.54696604472795</v>
      </c>
      <c r="Z39" s="1016">
        <f>VLOOKUP(年度マスタ!$K$4&amp;"_"&amp;Z$33,データシート1!$A:$BS,MATCH("aa_"&amp;$S39,データシート1!$A$1:$BS$1,0),0)</f>
        <v>151.06913008914287</v>
      </c>
      <c r="AA39" s="1016">
        <f>VLOOKUP(年度マスタ!$K$4&amp;"_"&amp;AA$33,データシート1!$A:$BS,MATCH("aa_"&amp;$S39,データシート1!$A$1:$BS$1,0),0)</f>
        <v>179.99297208322892</v>
      </c>
      <c r="AB39" s="1016">
        <f>VLOOKUP(年度マスタ!$K$4&amp;"_"&amp;AB$33,データシート1!$A:$BS,MATCH("aa_"&amp;$S39,データシート1!$A$1:$BS$1,0),0)</f>
        <v>174.46733738215005</v>
      </c>
      <c r="AC39" s="1016">
        <f>VLOOKUP(年度マスタ!$K$4&amp;"_"&amp;AC$33,データシート1!$A:$BS,MATCH("aa_"&amp;$S39,データシート1!$A$1:$BS$1,0),0)</f>
        <v>179.29133541169611</v>
      </c>
      <c r="AD39" s="1016">
        <f>VLOOKUP(年度マスタ!$K$4&amp;"_"&amp;AD$33,データシート1!$A:$BS,MATCH("aa_"&amp;$S39,データシート1!$A$1:$BS$1,0),0)</f>
        <v>187.15565779369217</v>
      </c>
      <c r="AE39" s="1016">
        <f>VLOOKUP(年度マスタ!$K$4&amp;"_"&amp;AE$33,データシート1!$A:$BS,MATCH("aa_"&amp;$S39,データシート1!$A$1:$BS$1,0),0)</f>
        <v>140.35805189346678</v>
      </c>
      <c r="AF39" s="1016">
        <f>VLOOKUP(年度マスタ!$K$4&amp;"_"&amp;AF$33,データシート1!$A:$BS,MATCH("aa_"&amp;$S39,データシート1!$A$1:$BS$1,0),0)</f>
        <v>123.81321379011389</v>
      </c>
      <c r="AG39" s="1016">
        <f>VLOOKUP(年度マスタ!$K$4&amp;"_"&amp;AG$33,データシート1!$A:$BS,MATCH("aa_"&amp;$S39,データシート1!$A$1:$BS$1,0),0)</f>
        <v>113.83198662532752</v>
      </c>
      <c r="AH39" s="1016">
        <f>VLOOKUP(年度マスタ!$K$4&amp;"_"&amp;AH$33,データシート1!$A:$BS,MATCH("aa_"&amp;$S39,データシート1!$A$1:$BS$1,0),0)</f>
        <v>103.63560864409887</v>
      </c>
      <c r="AI39" s="1016">
        <f>VLOOKUP(年度マスタ!$K$4&amp;"_"&amp;AI$33,データシート1!$A:$BS,MATCH("aa_"&amp;$S39,データシート1!$A$1:$BS$1,0),0)</f>
        <v>103.70281636918411</v>
      </c>
      <c r="AJ39" s="1016">
        <f>VLOOKUP(年度マスタ!$K$4&amp;"_"&amp;AJ$33,データシート1!$A:$BS,MATCH("aa_"&amp;$S39,データシート1!$A$1:$BS$1,0),0)</f>
        <v>88.131750080864521</v>
      </c>
      <c r="AK39" s="1017">
        <f>VLOOKUP(年度マスタ!$K$4&amp;"_"&amp;AK$33,データシート1!$A:$BS,MATCH("aa_"&amp;$S39,データシート1!$A$1:$BS$1,0),0)</f>
        <v>98.863446321116285</v>
      </c>
      <c r="AL39" s="373"/>
      <c r="AW39" s="19" t="str">
        <f>年度マスタ!K4</f>
        <v>18210</v>
      </c>
      <c r="AX39" s="19" t="s">
        <v>113</v>
      </c>
      <c r="AY39" s="19">
        <f>VLOOKUP($AW39&amp;"_"&amp;$AY$34,データシート1!$A:$BS,MATCH($AY$31&amp;"_"&amp;AY$36,データシート1!$A$1:$BS$1,0),0)</f>
        <v>321.21219675683625</v>
      </c>
      <c r="AZ39" s="19">
        <f>VLOOKUP($AW39&amp;"_"&amp;$AY$34,データシート1!$A:$BS,MATCH($AY$31&amp;"_"&amp;AZ$36,データシート1!$A$1:$BS$1,0),0)</f>
        <v>5.6258072801149206</v>
      </c>
      <c r="BA39" s="19">
        <f>VLOOKUP($AW39&amp;"_"&amp;$AY$34,データシート1!$A:$BS,MATCH($AY$31&amp;"_"&amp;BA$36,データシート1!$A$1:$BS$1,0),0)</f>
        <v>20.343314382870972</v>
      </c>
      <c r="BB39" s="19">
        <f>VLOOKUP($AW39&amp;"_"&amp;$AY$34,データシート1!$A:$BS,MATCH($AY$31&amp;"_"&amp;BB$36,データシート1!$A$1:$BS$1,0),0)</f>
        <v>98.863446321116285</v>
      </c>
      <c r="BC39" s="19">
        <f>VLOOKUP($AW39&amp;"_"&amp;$AY$34,データシート1!$A:$BS,MATCH($AY$31&amp;"_"&amp;BC$36,データシート1!$A$1:$BS$1,0),0)</f>
        <v>152.03742502847882</v>
      </c>
      <c r="BD39" s="19">
        <f>VLOOKUP($AW39&amp;"_"&amp;$AY$34,データシート1!$A:$BS,MATCH($AY$31&amp;"_"&amp;BD$36,データシート1!$A$1:$BS$1,0),0)</f>
        <v>85.074889268391445</v>
      </c>
      <c r="BE39" s="19">
        <f>VLOOKUP($AW39&amp;"_"&amp;$AY$34,データシート1!$A:$BS,MATCH($AY$31&amp;"_"&amp;BE$36,データシート1!$A$1:$BS$1,0),0)</f>
        <v>67.993021708326225</v>
      </c>
      <c r="BF39" s="19">
        <f>VLOOKUP($AW39&amp;"_"&amp;$AY$34,データシート1!$A:$BS,MATCH($AY$31&amp;"_"&amp;BF$36,データシート1!$A$1:$BS$1,0),0)</f>
        <v>5.3680427623134834</v>
      </c>
      <c r="BG39" s="19">
        <f>VLOOKUP($AW39&amp;"_"&amp;$AY$34,データシート1!$A:$BS,MATCH($AY$31&amp;"_"&amp;BG$36,データシート1!$A$1:$BS$1,0),0)</f>
        <v>3.2255304705998031</v>
      </c>
      <c r="BH39" s="19">
        <f>VLOOKUP($AW39&amp;"_"&amp;$AY$34,データシート1!$A:$BS,MATCH($AY$31&amp;"_"&amp;BH$36,データシート1!$A$1:$BS$1,0),0)</f>
        <v>15.27763460345327</v>
      </c>
    </row>
    <row r="40" spans="2:64" ht="17.100000000000001" customHeight="1" thickBot="1">
      <c r="B40" s="366"/>
      <c r="C40" s="367"/>
      <c r="D40" s="369"/>
      <c r="E40" s="369"/>
      <c r="F40" s="369"/>
      <c r="G40" s="368"/>
      <c r="H40" s="368"/>
      <c r="I40" s="369"/>
      <c r="J40" s="370"/>
      <c r="K40" s="378"/>
      <c r="L40" s="389"/>
      <c r="M40" s="391"/>
      <c r="N40" s="382" t="s">
        <v>47</v>
      </c>
      <c r="O40" s="1026">
        <f>AC44</f>
        <v>72.942300603608174</v>
      </c>
      <c r="P40" s="502">
        <f t="shared" si="9"/>
        <v>6.8173053131036554E-2</v>
      </c>
      <c r="Q40" s="371"/>
      <c r="R40" s="15"/>
      <c r="S40" s="401" t="s">
        <v>78</v>
      </c>
      <c r="T40" s="378"/>
      <c r="U40" s="386" t="s">
        <v>78</v>
      </c>
      <c r="V40" s="387"/>
      <c r="W40" s="387"/>
      <c r="X40" s="1015">
        <f>VLOOKUP(年度マスタ!$K$4&amp;"_"&amp;X$33,データシート1!$A:$BS,MATCH("aa_"&amp;$S40,データシート1!$A$1:$BS$1,0),0)</f>
        <v>180.532031944496</v>
      </c>
      <c r="Y40" s="1016">
        <f>VLOOKUP(年度マスタ!$K$4&amp;"_"&amp;Y$33,データシート1!$A:$BS,MATCH("aa_"&amp;$S40,データシート1!$A$1:$BS$1,0),0)</f>
        <v>132.76857514268823</v>
      </c>
      <c r="Z40" s="1016">
        <f>VLOOKUP(年度マスタ!$K$4&amp;"_"&amp;Z$33,データシート1!$A:$BS,MATCH("aa_"&amp;$S40,データシート1!$A$1:$BS$1,0),0)</f>
        <v>151.45478726612205</v>
      </c>
      <c r="AA40" s="1016">
        <f>VLOOKUP(年度マスタ!$K$4&amp;"_"&amp;AA$33,データシート1!$A:$BS,MATCH("aa_"&amp;$S40,データシート1!$A$1:$BS$1,0),0)</f>
        <v>204.84556135131251</v>
      </c>
      <c r="AB40" s="1016">
        <f>VLOOKUP(年度マスタ!$K$4&amp;"_"&amp;AB$33,データシート1!$A:$BS,MATCH("aa_"&amp;$S40,データシート1!$A$1:$BS$1,0),0)</f>
        <v>226.86919266280552</v>
      </c>
      <c r="AC40" s="1016">
        <f>VLOOKUP(年度マスタ!$K$4&amp;"_"&amp;AC$33,データシート1!$A:$BS,MATCH("aa_"&amp;$S40,データシート1!$A$1:$BS$1,0),0)</f>
        <v>217.43812314412543</v>
      </c>
      <c r="AD40" s="1016">
        <f>VLOOKUP(年度マスタ!$K$4&amp;"_"&amp;AD$33,データシート1!$A:$BS,MATCH("aa_"&amp;$S40,データシート1!$A$1:$BS$1,0),0)</f>
        <v>221.97847605099798</v>
      </c>
      <c r="AE40" s="1016">
        <f>VLOOKUP(年度マスタ!$K$4&amp;"_"&amp;AE$33,データシート1!$A:$BS,MATCH("aa_"&amp;$S40,データシート1!$A$1:$BS$1,0),0)</f>
        <v>211.99577971622301</v>
      </c>
      <c r="AF40" s="1016">
        <f>VLOOKUP(年度マスタ!$K$4&amp;"_"&amp;AF$33,データシート1!$A:$BS,MATCH("aa_"&amp;$S40,データシート1!$A$1:$BS$1,0),0)</f>
        <v>206.55883810351207</v>
      </c>
      <c r="AG40" s="1016">
        <f>VLOOKUP(年度マスタ!$K$4&amp;"_"&amp;AG$33,データシート1!$A:$BS,MATCH("aa_"&amp;$S40,データシート1!$A$1:$BS$1,0),0)</f>
        <v>205.99755453679691</v>
      </c>
      <c r="AH40" s="1016">
        <f>VLOOKUP(年度マスタ!$K$4&amp;"_"&amp;AH$33,データシート1!$A:$BS,MATCH("aa_"&amp;$S40,データシート1!$A$1:$BS$1,0),0)</f>
        <v>189.46101312356944</v>
      </c>
      <c r="AI40" s="1016">
        <f>VLOOKUP(年度マスタ!$K$4&amp;"_"&amp;AI$33,データシート1!$A:$BS,MATCH("aa_"&amp;$S40,データシート1!$A$1:$BS$1,0),0)</f>
        <v>157.98562747495097</v>
      </c>
      <c r="AJ40" s="1016">
        <f>VLOOKUP(年度マスタ!$K$4&amp;"_"&amp;AJ$33,データシート1!$A:$BS,MATCH("aa_"&amp;$S40,データシート1!$A$1:$BS$1,0),0)</f>
        <v>145.65757216695286</v>
      </c>
      <c r="AK40" s="1017">
        <f>VLOOKUP(年度マスタ!$K$4&amp;"_"&amp;AK$33,データシート1!$A:$BS,MATCH("aa_"&amp;$S40,データシート1!$A$1:$BS$1,0),0)</f>
        <v>152.03742502847882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7.2683900206729888</v>
      </c>
      <c r="P41" s="502">
        <f t="shared" si="9"/>
        <v>6.7931547943515871E-3</v>
      </c>
      <c r="Q41" s="371"/>
      <c r="R41" s="15"/>
      <c r="S41" s="401" t="s">
        <v>1276</v>
      </c>
      <c r="T41" s="378"/>
      <c r="U41" s="286" t="s">
        <v>44</v>
      </c>
      <c r="V41" s="387"/>
      <c r="W41" s="387"/>
      <c r="X41" s="1015">
        <f>X42+X45+X46</f>
        <v>201.31190908679059</v>
      </c>
      <c r="Y41" s="1016">
        <f t="shared" ref="Y41:AH41" si="12">Y42+Y45+Y46</f>
        <v>199.03593716126292</v>
      </c>
      <c r="Z41" s="1016">
        <f t="shared" si="12"/>
        <v>200.05361874953834</v>
      </c>
      <c r="AA41" s="1016">
        <f t="shared" si="12"/>
        <v>196.6387710722752</v>
      </c>
      <c r="AB41" s="1016">
        <f t="shared" si="12"/>
        <v>197.61815061393364</v>
      </c>
      <c r="AC41" s="1016">
        <f t="shared" si="12"/>
        <v>193.77791748699659</v>
      </c>
      <c r="AD41" s="1016">
        <f t="shared" si="12"/>
        <v>189.65516180517929</v>
      </c>
      <c r="AE41" s="1016">
        <f t="shared" si="12"/>
        <v>187.92739297010533</v>
      </c>
      <c r="AF41" s="1016">
        <f t="shared" si="12"/>
        <v>186.7854470342528</v>
      </c>
      <c r="AG41" s="1016">
        <f t="shared" si="12"/>
        <v>184.69666566508502</v>
      </c>
      <c r="AH41" s="1016">
        <f t="shared" si="12"/>
        <v>183.0309260778121</v>
      </c>
      <c r="AI41" s="1016">
        <f>AI42+AI45+AI46</f>
        <v>178.69217753185202</v>
      </c>
      <c r="AJ41" s="1016">
        <f>AJ42+AJ45+AJ46</f>
        <v>162.67659148387207</v>
      </c>
      <c r="AK41" s="1017">
        <f>AK42+AK45+AK46</f>
        <v>161.66148420963094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3.6445189383703309</v>
      </c>
      <c r="P42" s="502">
        <f t="shared" si="9"/>
        <v>3.4062263071847677E-3</v>
      </c>
      <c r="Q42" s="371"/>
      <c r="R42" s="15"/>
      <c r="S42" s="401"/>
      <c r="T42" s="378"/>
      <c r="U42" s="389"/>
      <c r="V42" s="623" t="s">
        <v>45</v>
      </c>
      <c r="W42" s="379"/>
      <c r="X42" s="1018">
        <f>SUM(X43:X44)</f>
        <v>192.10581419380924</v>
      </c>
      <c r="Y42" s="1019">
        <f t="shared" ref="Y42:AK42" si="13">SUM(Y43:Y44)</f>
        <v>190.32771306907796</v>
      </c>
      <c r="Z42" s="1019">
        <f t="shared" si="13"/>
        <v>190.83389594308881</v>
      </c>
      <c r="AA42" s="1019">
        <f t="shared" si="13"/>
        <v>186.61856743992914</v>
      </c>
      <c r="AB42" s="1019">
        <f t="shared" si="13"/>
        <v>186.88880597885498</v>
      </c>
      <c r="AC42" s="1019">
        <f t="shared" si="13"/>
        <v>182.86500852795325</v>
      </c>
      <c r="AD42" s="1019">
        <f t="shared" si="13"/>
        <v>179.07632423549177</v>
      </c>
      <c r="AE42" s="1019">
        <f t="shared" si="13"/>
        <v>177.39115806892764</v>
      </c>
      <c r="AF42" s="1019">
        <f t="shared" si="13"/>
        <v>176.54425203672113</v>
      </c>
      <c r="AG42" s="1019">
        <f t="shared" si="13"/>
        <v>174.86154659689396</v>
      </c>
      <c r="AH42" s="1019">
        <f t="shared" si="13"/>
        <v>173.31684976813759</v>
      </c>
      <c r="AI42" s="1019">
        <f t="shared" si="13"/>
        <v>169.25664506712644</v>
      </c>
      <c r="AJ42" s="1019">
        <f t="shared" si="13"/>
        <v>153.86328152349944</v>
      </c>
      <c r="AK42" s="1020">
        <f t="shared" si="13"/>
        <v>153.06791097671766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16.065371194541729</v>
      </c>
      <c r="P43" s="679">
        <f t="shared" si="9"/>
        <v>1.5014955587528328E-2</v>
      </c>
      <c r="Q43" s="371"/>
      <c r="R43" s="15"/>
      <c r="S43" s="401" t="s">
        <v>46</v>
      </c>
      <c r="T43" s="405"/>
      <c r="U43" s="389"/>
      <c r="V43" s="406"/>
      <c r="W43" s="390" t="s">
        <v>46</v>
      </c>
      <c r="X43" s="1018">
        <f>VLOOKUP(年度マスタ!$K$4&amp;"_"&amp;X$33,データシート1!$A:$BS,MATCH("aa_"&amp;$S43,データシート1!$A$1:$BS$1,0),0)</f>
        <v>111.07128249818997</v>
      </c>
      <c r="Y43" s="1019">
        <f>VLOOKUP(年度マスタ!$K$4&amp;"_"&amp;Y$33,データシート1!$A:$BS,MATCH("aa_"&amp;$S43,データシート1!$A$1:$BS$1,0),0)</f>
        <v>113.39115830737957</v>
      </c>
      <c r="Z43" s="1019">
        <f>VLOOKUP(年度マスタ!$K$4&amp;"_"&amp;Z$33,データシート1!$A:$BS,MATCH("aa_"&amp;$S43,データシート1!$A$1:$BS$1,0),0)</f>
        <v>113.8019617049392</v>
      </c>
      <c r="AA43" s="1019">
        <f>VLOOKUP(年度マスタ!$K$4&amp;"_"&amp;AA$33,データシート1!$A:$BS,MATCH("aa_"&amp;$S43,データシート1!$A$1:$BS$1,0),0)</f>
        <v>112.76778795651882</v>
      </c>
      <c r="AB43" s="1019">
        <f>VLOOKUP(年度マスタ!$K$4&amp;"_"&amp;AB$33,データシート1!$A:$BS,MATCH("aa_"&amp;$S43,データシート1!$A$1:$BS$1,0),0)</f>
        <v>113.47879720269258</v>
      </c>
      <c r="AC43" s="1019">
        <f>VLOOKUP(年度マスタ!$K$4&amp;"_"&amp;AC$33,データシート1!$A:$BS,MATCH("aa_"&amp;$S43,データシート1!$A$1:$BS$1,0),0)</f>
        <v>109.92270792434506</v>
      </c>
      <c r="AD43" s="1019">
        <f>VLOOKUP(年度マスタ!$K$4&amp;"_"&amp;AD$33,データシート1!$A:$BS,MATCH("aa_"&amp;$S43,データシート1!$A$1:$BS$1,0),0)</f>
        <v>105.95047699093803</v>
      </c>
      <c r="AE43" s="1019">
        <f>VLOOKUP(年度マスタ!$K$4&amp;"_"&amp;AE$33,データシート1!$A:$BS,MATCH("aa_"&amp;$S43,データシート1!$A$1:$BS$1,0),0)</f>
        <v>105.45404755860388</v>
      </c>
      <c r="AF43" s="1019">
        <f>VLOOKUP(年度マスタ!$K$4&amp;"_"&amp;AF$33,データシート1!$A:$BS,MATCH("aa_"&amp;$S43,データシート1!$A$1:$BS$1,0),0)</f>
        <v>104.99471283574299</v>
      </c>
      <c r="AG43" s="1019">
        <f>VLOOKUP(年度マスタ!$K$4&amp;"_"&amp;AG$33,データシート1!$A:$BS,MATCH("aa_"&amp;$S43,データシート1!$A$1:$BS$1,0),0)</f>
        <v>104.07423657193499</v>
      </c>
      <c r="AH43" s="1019">
        <f>VLOOKUP(年度マスタ!$K$4&amp;"_"&amp;AH$33,データシート1!$A:$BS,MATCH("aa_"&amp;$S43,データシート1!$A$1:$BS$1,0),0)</f>
        <v>102.44549237623697</v>
      </c>
      <c r="AI43" s="1019">
        <f>VLOOKUP(年度マスタ!$K$4&amp;"_"&amp;AI$33,データシート1!$A:$BS,MATCH("aa_"&amp;$S43,データシート1!$A$1:$BS$1,0),0)</f>
        <v>99.974679740540921</v>
      </c>
      <c r="AJ43" s="1019">
        <f>VLOOKUP(年度マスタ!$K$4&amp;"_"&amp;AJ$33,データシート1!$A:$BS,MATCH("aa_"&amp;$S43,データシート1!$A$1:$BS$1,0),0)</f>
        <v>87.782289029143669</v>
      </c>
      <c r="AK43" s="1020">
        <f>VLOOKUP(年度マスタ!$K$4&amp;"_"&amp;AK$33,データシート1!$A:$BS,MATCH("aa_"&amp;$S43,データシート1!$A$1:$BS$1,0),0)</f>
        <v>85.074889268391445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81.034531695619265</v>
      </c>
      <c r="Y44" s="1019">
        <f>VLOOKUP(年度マスタ!$K$4&amp;"_"&amp;Y$33,データシート1!$A:$BS,MATCH("aa_"&amp;$S44,データシート1!$A$1:$BS$1,0),0)</f>
        <v>76.936554761698389</v>
      </c>
      <c r="Z44" s="1019">
        <f>VLOOKUP(年度マスタ!$K$4&amp;"_"&amp;Z$33,データシート1!$A:$BS,MATCH("aa_"&amp;$S44,データシート1!$A$1:$BS$1,0),0)</f>
        <v>77.031934238149589</v>
      </c>
      <c r="AA44" s="1019">
        <f>VLOOKUP(年度マスタ!$K$4&amp;"_"&amp;AA$33,データシート1!$A:$BS,MATCH("aa_"&amp;$S44,データシート1!$A$1:$BS$1,0),0)</f>
        <v>73.850779483410321</v>
      </c>
      <c r="AB44" s="1019">
        <f>VLOOKUP(年度マスタ!$K$4&amp;"_"&amp;AB$33,データシート1!$A:$BS,MATCH("aa_"&amp;$S44,データシート1!$A$1:$BS$1,0),0)</f>
        <v>73.4100087761624</v>
      </c>
      <c r="AC44" s="1019">
        <f>VLOOKUP(年度マスタ!$K$4&amp;"_"&amp;AC$33,データシート1!$A:$BS,MATCH("aa_"&amp;$S44,データシート1!$A$1:$BS$1,0),0)</f>
        <v>72.942300603608174</v>
      </c>
      <c r="AD44" s="1019">
        <f>VLOOKUP(年度マスタ!$K$4&amp;"_"&amp;AD$33,データシート1!$A:$BS,MATCH("aa_"&amp;$S44,データシート1!$A$1:$BS$1,0),0)</f>
        <v>73.125847244553725</v>
      </c>
      <c r="AE44" s="1019">
        <f>VLOOKUP(年度マスタ!$K$4&amp;"_"&amp;AE$33,データシート1!$A:$BS,MATCH("aa_"&amp;$S44,データシート1!$A$1:$BS$1,0),0)</f>
        <v>71.937110510323762</v>
      </c>
      <c r="AF44" s="1019">
        <f>VLOOKUP(年度マスタ!$K$4&amp;"_"&amp;AF$33,データシート1!$A:$BS,MATCH("aa_"&amp;$S44,データシート1!$A$1:$BS$1,0),0)</f>
        <v>71.549539200978145</v>
      </c>
      <c r="AG44" s="1019">
        <f>VLOOKUP(年度マスタ!$K$4&amp;"_"&amp;AG$33,データシート1!$A:$BS,MATCH("aa_"&amp;$S44,データシート1!$A$1:$BS$1,0),0)</f>
        <v>70.78731002495897</v>
      </c>
      <c r="AH44" s="1019">
        <f>VLOOKUP(年度マスタ!$K$4&amp;"_"&amp;AH$33,データシート1!$A:$BS,MATCH("aa_"&amp;$S44,データシート1!$A$1:$BS$1,0),0)</f>
        <v>70.871357391900617</v>
      </c>
      <c r="AI44" s="1019">
        <f>VLOOKUP(年度マスタ!$K$4&amp;"_"&amp;AI$33,データシート1!$A:$BS,MATCH("aa_"&amp;$S44,データシート1!$A$1:$BS$1,0),0)</f>
        <v>69.281965326585535</v>
      </c>
      <c r="AJ44" s="1019">
        <f>VLOOKUP(年度マスタ!$K$4&amp;"_"&amp;AJ$33,データシート1!$A:$BS,MATCH("aa_"&amp;$S44,データシート1!$A$1:$BS$1,0),0)</f>
        <v>66.080992494355769</v>
      </c>
      <c r="AK44" s="1020">
        <f>VLOOKUP(年度マスタ!$K$4&amp;"_"&amp;AK$33,データシート1!$A:$BS,MATCH("aa_"&amp;$S44,データシート1!$A$1:$BS$1,0),0)</f>
        <v>67.993021708326225</v>
      </c>
      <c r="AL44" s="373"/>
      <c r="AW44" s="19" t="str">
        <f>AW47</f>
        <v>福井県</v>
      </c>
      <c r="AX44" s="407">
        <f t="shared" si="14"/>
        <v>0.37810213326648434</v>
      </c>
      <c r="AY44" s="407">
        <f t="shared" si="14"/>
        <v>0.17393448655406324</v>
      </c>
      <c r="AZ44" s="407">
        <f t="shared" si="14"/>
        <v>0.21119965120019465</v>
      </c>
      <c r="BA44" s="407">
        <f t="shared" si="14"/>
        <v>0.22111191148617731</v>
      </c>
      <c r="BB44" s="407">
        <f t="shared" si="14"/>
        <v>1.5651817493080471E-2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5.7335391540263609</v>
      </c>
      <c r="Y45" s="1019">
        <f>VLOOKUP(年度マスタ!$K$4&amp;"_"&amp;Y$33,データシート1!$A:$BS,MATCH("aa_"&amp;$S45,データシート1!$A$1:$BS$1,0),0)</f>
        <v>5.4539148583172965</v>
      </c>
      <c r="Z45" s="1019">
        <f>VLOOKUP(年度マスタ!$K$4&amp;"_"&amp;Z$33,データシート1!$A:$BS,MATCH("aa_"&amp;$S45,データシート1!$A$1:$BS$1,0),0)</f>
        <v>5.6733270788347419</v>
      </c>
      <c r="AA45" s="1019">
        <f>VLOOKUP(年度マスタ!$K$4&amp;"_"&amp;AA$33,データシート1!$A:$BS,MATCH("aa_"&amp;$S45,データシート1!$A$1:$BS$1,0),0)</f>
        <v>6.5398470683923868</v>
      </c>
      <c r="AB45" s="1019">
        <f>VLOOKUP(年度マスタ!$K$4&amp;"_"&amp;AB$33,データシート1!$A:$BS,MATCH("aa_"&amp;$S45,データシート1!$A$1:$BS$1,0),0)</f>
        <v>7.1756110697575348</v>
      </c>
      <c r="AC45" s="1019">
        <f>VLOOKUP(年度マスタ!$K$4&amp;"_"&amp;AC$33,データシート1!$A:$BS,MATCH("aa_"&amp;$S45,データシート1!$A$1:$BS$1,0),0)</f>
        <v>7.2683900206729888</v>
      </c>
      <c r="AD45" s="1019">
        <f>VLOOKUP(年度マスタ!$K$4&amp;"_"&amp;AD$33,データシート1!$A:$BS,MATCH("aa_"&amp;$S45,データシート1!$A$1:$BS$1,0),0)</f>
        <v>6.941851722701565</v>
      </c>
      <c r="AE45" s="1019">
        <f>VLOOKUP(年度マスタ!$K$4&amp;"_"&amp;AE$33,データシート1!$A:$BS,MATCH("aa_"&amp;$S45,データシート1!$A$1:$BS$1,0),0)</f>
        <v>6.7601260461848192</v>
      </c>
      <c r="AF45" s="1019">
        <f>VLOOKUP(年度マスタ!$K$4&amp;"_"&amp;AF$33,データシート1!$A:$BS,MATCH("aa_"&amp;$S45,データシート1!$A$1:$BS$1,0),0)</f>
        <v>6.5518269034871519</v>
      </c>
      <c r="AG45" s="1019">
        <f>VLOOKUP(年度マスタ!$K$4&amp;"_"&amp;AG$33,データシート1!$A:$BS,MATCH("aa_"&amp;$S45,データシート1!$A$1:$BS$1,0),0)</f>
        <v>6.3183573503250203</v>
      </c>
      <c r="AH45" s="1019">
        <f>VLOOKUP(年度マスタ!$K$4&amp;"_"&amp;AH$33,データシート1!$A:$BS,MATCH("aa_"&amp;$S45,データシート1!$A$1:$BS$1,0),0)</f>
        <v>5.8311734590881903</v>
      </c>
      <c r="AI45" s="1019">
        <f>VLOOKUP(年度マスタ!$K$4&amp;"_"&amp;AI$33,データシート1!$A:$BS,MATCH("aa_"&amp;$S45,データシート1!$A$1:$BS$1,0),0)</f>
        <v>5.6387023878022582</v>
      </c>
      <c r="AJ45" s="1019">
        <f>VLOOKUP(年度マスタ!$K$4&amp;"_"&amp;AJ$33,データシート1!$A:$BS,MATCH("aa_"&amp;$S45,データシート1!$A$1:$BS$1,0),0)</f>
        <v>5.3547403791053654</v>
      </c>
      <c r="AK45" s="1020">
        <f>VLOOKUP(年度マスタ!$K$4&amp;"_"&amp;AK$33,データシート1!$A:$BS,MATCH("aa_"&amp;$S45,データシート1!$A$1:$BS$1,0),0)</f>
        <v>5.3680427623134834</v>
      </c>
      <c r="AL45" s="373"/>
      <c r="AW45" s="19" t="str">
        <f>AW48</f>
        <v>坂井市</v>
      </c>
      <c r="AX45" s="407">
        <f t="shared" ref="AX45:BB45" si="15">AX48/$BC48</f>
        <v>0.44796357800124209</v>
      </c>
      <c r="AY45" s="407">
        <f t="shared" si="15"/>
        <v>0.1275622298720219</v>
      </c>
      <c r="AZ45" s="407">
        <f t="shared" si="15"/>
        <v>0.19617192888096488</v>
      </c>
      <c r="BA45" s="407">
        <f t="shared" si="15"/>
        <v>0.20858972833315584</v>
      </c>
      <c r="BB45" s="407">
        <f t="shared" si="15"/>
        <v>1.9712534912615189E-2</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3.4725557389549748</v>
      </c>
      <c r="Y46" s="1019">
        <f>VLOOKUP(年度マスタ!$K$4&amp;"_"&amp;Y$33,データシート1!$A:$BS,MATCH("aa_"&amp;$S46,データシート1!$A$1:$BS$1,0),0)</f>
        <v>3.2543092338676751</v>
      </c>
      <c r="Z46" s="1019">
        <f>VLOOKUP(年度マスタ!$K$4&amp;"_"&amp;Z$33,データシート1!$A:$BS,MATCH("aa_"&amp;$S46,データシート1!$A$1:$BS$1,0),0)</f>
        <v>3.5463957276147942</v>
      </c>
      <c r="AA46" s="1019">
        <f>VLOOKUP(年度マスタ!$K$4&amp;"_"&amp;AA$33,データシート1!$A:$BS,MATCH("aa_"&amp;$S46,データシート1!$A$1:$BS$1,0),0)</f>
        <v>3.4803565639536824</v>
      </c>
      <c r="AB46" s="1019">
        <f>VLOOKUP(年度マスタ!$K$4&amp;"_"&amp;AB$33,データシート1!$A:$BS,MATCH("aa_"&amp;$S46,データシート1!$A$1:$BS$1,0),0)</f>
        <v>3.5537335653211195</v>
      </c>
      <c r="AC46" s="1019">
        <f>VLOOKUP(年度マスタ!$K$4&amp;"_"&amp;AC$33,データシート1!$A:$BS,MATCH("aa_"&amp;$S46,データシート1!$A$1:$BS$1,0),0)</f>
        <v>3.6445189383703309</v>
      </c>
      <c r="AD46" s="1019">
        <f>VLOOKUP(年度マスタ!$K$4&amp;"_"&amp;AD$33,データシート1!$A:$BS,MATCH("aa_"&amp;$S46,データシート1!$A$1:$BS$1,0),0)</f>
        <v>3.6369858469859695</v>
      </c>
      <c r="AE46" s="1019">
        <f>VLOOKUP(年度マスタ!$K$4&amp;"_"&amp;AE$33,データシート1!$A:$BS,MATCH("aa_"&amp;$S46,データシート1!$A$1:$BS$1,0),0)</f>
        <v>3.7761088549928723</v>
      </c>
      <c r="AF46" s="1019">
        <f>VLOOKUP(年度マスタ!$K$4&amp;"_"&amp;AF$33,データシート1!$A:$BS,MATCH("aa_"&amp;$S46,データシート1!$A$1:$BS$1,0),0)</f>
        <v>3.6893680940445197</v>
      </c>
      <c r="AG46" s="1019">
        <f>VLOOKUP(年度マスタ!$K$4&amp;"_"&amp;AG$33,データシート1!$A:$BS,MATCH("aa_"&amp;$S46,データシート1!$A$1:$BS$1,0),0)</f>
        <v>3.5167617178660335</v>
      </c>
      <c r="AH46" s="1019">
        <f>VLOOKUP(年度マスタ!$K$4&amp;"_"&amp;AH$33,データシート1!$A:$BS,MATCH("aa_"&amp;$S46,データシート1!$A$1:$BS$1,0),0)</f>
        <v>3.8829028505863388</v>
      </c>
      <c r="AI46" s="1019">
        <f>VLOOKUP(年度マスタ!$K$4&amp;"_"&amp;AI$33,データシート1!$A:$BS,MATCH("aa_"&amp;$S46,データシート1!$A$1:$BS$1,0),0)</f>
        <v>3.7968300769233356</v>
      </c>
      <c r="AJ46" s="1019">
        <f>VLOOKUP(年度マスタ!$K$4&amp;"_"&amp;AJ$33,データシート1!$A:$BS,MATCH("aa_"&amp;$S46,データシート1!$A$1:$BS$1,0),0)</f>
        <v>3.458569581267271</v>
      </c>
      <c r="AK46" s="1020">
        <f>VLOOKUP(年度マスタ!$K$4&amp;"_"&amp;AK$33,データシート1!$A:$BS,MATCH("aa_"&amp;$S46,データシート1!$A$1:$BS$1,0),0)</f>
        <v>3.2255304705998031</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11.806843291978621</v>
      </c>
      <c r="Y47" s="1022">
        <f>VLOOKUP(年度マスタ!$K$4&amp;"_"&amp;Y$33,データシート1!$A:$BS,MATCH("aa_"&amp;$S47,データシート1!$A$1:$BS$1,0),0)</f>
        <v>13.638655574264739</v>
      </c>
      <c r="Z47" s="1022">
        <f>VLOOKUP(年度マスタ!$K$4&amp;"_"&amp;Z$33,データシート1!$A:$BS,MATCH("aa_"&amp;$S47,データシート1!$A$1:$BS$1,0),0)</f>
        <v>15.629506737707885</v>
      </c>
      <c r="AA47" s="1022">
        <f>VLOOKUP(年度マスタ!$K$4&amp;"_"&amp;AA$33,データシート1!$A:$BS,MATCH("aa_"&amp;$S47,データシート1!$A$1:$BS$1,0),0)</f>
        <v>19.186982288118788</v>
      </c>
      <c r="AB47" s="1022">
        <f>VLOOKUP(年度マスタ!$K$4&amp;"_"&amp;AB$33,データシート1!$A:$BS,MATCH("aa_"&amp;$S47,データシート1!$A$1:$BS$1,0),0)</f>
        <v>17.581984062350845</v>
      </c>
      <c r="AC47" s="1022">
        <f>VLOOKUP(年度マスタ!$K$4&amp;"_"&amp;AC$33,データシート1!$A:$BS,MATCH("aa_"&amp;$S47,データシート1!$A$1:$BS$1,0),0)</f>
        <v>16.065371194541729</v>
      </c>
      <c r="AD47" s="1022">
        <f>VLOOKUP(年度マスタ!$K$4&amp;"_"&amp;AD$33,データシート1!$A:$BS,MATCH("aa_"&amp;$S47,データシート1!$A$1:$BS$1,0),0)</f>
        <v>18.184883978007385</v>
      </c>
      <c r="AE47" s="1022">
        <f>VLOOKUP(年度マスタ!$K$4&amp;"_"&amp;AE$33,データシート1!$A:$BS,MATCH("aa_"&amp;$S47,データシート1!$A$1:$BS$1,0),0)</f>
        <v>19.008122849764447</v>
      </c>
      <c r="AF47" s="1022">
        <f>VLOOKUP(年度マスタ!$K$4&amp;"_"&amp;AF$33,データシート1!$A:$BS,MATCH("aa_"&amp;$S47,データシート1!$A$1:$BS$1,0),0)</f>
        <v>14.247946442318083</v>
      </c>
      <c r="AG47" s="1022">
        <f>VLOOKUP(年度マスタ!$K$4&amp;"_"&amp;AG$33,データシート1!$A:$BS,MATCH("aa_"&amp;$S47,データシート1!$A$1:$BS$1,0),0)</f>
        <v>13.200255707155458</v>
      </c>
      <c r="AH47" s="1022">
        <f>VLOOKUP(年度マスタ!$K$4&amp;"_"&amp;AH$33,データシート1!$A:$BS,MATCH("aa_"&amp;$S47,データシート1!$A$1:$BS$1,0),0)</f>
        <v>13.615662590061371</v>
      </c>
      <c r="AI47" s="1022">
        <f>VLOOKUP(年度マスタ!$K$4&amp;"_"&amp;AI$33,データシート1!$A:$BS,MATCH("aa_"&amp;$S47,データシート1!$A$1:$BS$1,0),0)</f>
        <v>14.402884949619409</v>
      </c>
      <c r="AJ47" s="1022">
        <f>VLOOKUP(年度マスタ!$K$4&amp;"_"&amp;AJ$33,データシート1!$A:$BS,MATCH("aa_"&amp;$S47,データシート1!$A$1:$BS$1,0),0)</f>
        <v>14.67892981395936</v>
      </c>
      <c r="AK47" s="1023">
        <f>VLOOKUP(年度マスタ!$K$4&amp;"_"&amp;AK$33,データシート1!$A:$BS,MATCH("aa_"&amp;$S47,データシート1!$A$1:$BS$1,0),0)</f>
        <v>15.27763460345327</v>
      </c>
      <c r="AL47" s="373"/>
      <c r="AW47" s="19" t="str">
        <f>年度マスタ!I4</f>
        <v>福井県</v>
      </c>
      <c r="AX47" s="408">
        <f>SUM(AY38:BA38)</f>
        <v>2512.6836435208984</v>
      </c>
      <c r="AY47" s="408">
        <f t="shared" si="17"/>
        <v>1155.8843522857758</v>
      </c>
      <c r="AZ47" s="408">
        <f t="shared" si="17"/>
        <v>1403.5305871020544</v>
      </c>
      <c r="BA47" s="408">
        <f>SUM(BD38:BG38)</f>
        <v>1469.4026679489416</v>
      </c>
      <c r="BB47" s="408">
        <f>BH38</f>
        <v>104.01439808465551</v>
      </c>
      <c r="BC47" s="408">
        <f>SUM(AX47:BB47)</f>
        <v>6645.5156489423252</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坂井市</v>
      </c>
      <c r="AX48" s="408">
        <f>SUM(AY39:BA39)</f>
        <v>347.18131841982216</v>
      </c>
      <c r="AY48" s="408">
        <f>BB39</f>
        <v>98.863446321116285</v>
      </c>
      <c r="AZ48" s="408">
        <f>BC39</f>
        <v>152.03742502847882</v>
      </c>
      <c r="BA48" s="408">
        <f>SUM(BD39:BG39)</f>
        <v>161.66148420963094</v>
      </c>
      <c r="BB48" s="408">
        <f>BH39</f>
        <v>15.27763460345327</v>
      </c>
      <c r="BC48" s="408">
        <f>SUM(AX48:BB48)</f>
        <v>775.02130858250155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775.02130858250155</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347.18131841982216</v>
      </c>
      <c r="P52" s="501">
        <f t="shared" ref="P52:P64" si="18">O52/$O$51</f>
        <v>0.44796357800124209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321.21219675683625</v>
      </c>
      <c r="P53" s="502">
        <f t="shared" si="18"/>
        <v>0.41445595521022116</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5.6258072801149206</v>
      </c>
      <c r="P54" s="502">
        <f t="shared" si="18"/>
        <v>7.2589065846517297E-3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20.343314382870972</v>
      </c>
      <c r="P55" s="502">
        <f t="shared" si="18"/>
        <v>2.6248716206369198E-2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98.863446321116285</v>
      </c>
      <c r="P56" s="501">
        <f t="shared" si="18"/>
        <v>0.1275622298720219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152.03742502847882</v>
      </c>
      <c r="P57" s="501">
        <f t="shared" si="18"/>
        <v>0.19617192888096488</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161.66148420963094</v>
      </c>
      <c r="P58" s="501">
        <f t="shared" si="18"/>
        <v>0.20858972833315584</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153.06791097671766</v>
      </c>
      <c r="P59" s="502">
        <f t="shared" si="18"/>
        <v>0.19750155161111094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85.074889268391445</v>
      </c>
      <c r="P60" s="502">
        <f t="shared" si="18"/>
        <v>0.10977103252037253</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67.993021708326225</v>
      </c>
      <c r="P61" s="502">
        <f t="shared" si="18"/>
        <v>8.7730519090738424E-2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5.3680427623134834</v>
      </c>
      <c r="P62" s="502">
        <f t="shared" si="18"/>
        <v>6.9263163513936486E-3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3.2255304705998031</v>
      </c>
      <c r="P63" s="502">
        <f t="shared" si="18"/>
        <v>4.1618603706512708E-3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15.27763460345327</v>
      </c>
      <c r="P64" s="679">
        <f t="shared" si="18"/>
        <v>1.9712534912615189E-2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坂井市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3846.1404000000002</v>
      </c>
      <c r="AI7" s="88">
        <f>VLOOKUP(年度マスタ!$K$4&amp;"_"&amp;$AG7,データシート1!$A:$BS,MATCH("ab_"&amp;AI$2,データシート1!$A$1:$BS$1,0),0)</f>
        <v>3130</v>
      </c>
      <c r="AJ7" s="88">
        <f>VLOOKUP(年度マスタ!$K$4&amp;"_"&amp;$AG7,データシート1!$A:$BS,MATCH("ab_"&amp;AJ$2,データシート1!$A$1:$BS$1,0),0)</f>
        <v>126</v>
      </c>
      <c r="AK7" s="88">
        <f>VLOOKUP(年度マスタ!$K$4&amp;"_"&amp;$AG7,データシート1!$A:$BS,MATCH("ab_"&amp;AK$2,データシート1!$A$1:$BS$1,0),0)</f>
        <v>22612</v>
      </c>
      <c r="AL7" s="88">
        <f>VLOOKUP(年度マスタ!$K$4&amp;"_"&amp;$AG7,データシート1!$A:$BS,MATCH("ab_"&amp;AL$2,データシート1!$A$1:$BS$1,0),0)</f>
        <v>28554</v>
      </c>
      <c r="AM7" s="88">
        <f>VLOOKUP(年度マスタ!$K$4&amp;"_"&amp;$AG7,データシート1!$A:$BS,MATCH("ab_"&amp;AM$2,データシート1!$A$1:$BS$1,0),0)</f>
        <v>56886</v>
      </c>
      <c r="AN7" s="88">
        <f>VLOOKUP(年度マスタ!$K$4&amp;"_"&amp;$AG7,データシート1!$A:$BS,MATCH("ab_"&amp;AN$2,データシート1!$A$1:$BS$1,0),0)</f>
        <v>15887</v>
      </c>
      <c r="AO7" s="88">
        <f>VLOOKUP(年度マスタ!$K$4&amp;"_"&amp;$AG7,データシート1!$A:$BS,MATCH("ab_"&amp;AO$2,データシート1!$A$1:$BS$1,0),0)</f>
        <v>93687</v>
      </c>
      <c r="AP7" s="88">
        <f>VLOOKUP(年度マスタ!$K$4&amp;"_"&amp;$AG7,データシート1!$A:$BS,MATCH("ab_"&amp;AP$2,データシート1!$A$1:$BS$1,0),0)</f>
        <v>655918</v>
      </c>
      <c r="AQ7" s="1073">
        <f>VLOOKUP(年度マスタ!$K$4&amp;"_"&amp;$AG7,データシート1!$A:$BS,MATCH("ab_"&amp;AQ$2,データシート1!$A$1:$BS$1,0),0)</f>
        <v>11.806843291978621</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3055.5246000000002</v>
      </c>
      <c r="AI8" s="88">
        <f>VLOOKUP(年度マスタ!$K$4&amp;"_"&amp;$AG8,データシート1!$A:$BS,MATCH("ab_"&amp;AI$2,データシート1!$A$1:$BS$1,0),0)</f>
        <v>2944</v>
      </c>
      <c r="AJ8" s="88">
        <f>VLOOKUP(年度マスタ!$K$4&amp;"_"&amp;$AG8,データシート1!$A:$BS,MATCH("ab_"&amp;AJ$2,データシート1!$A$1:$BS$1,0),0)</f>
        <v>326</v>
      </c>
      <c r="AK8" s="88">
        <f>VLOOKUP(年度マスタ!$K$4&amp;"_"&amp;$AG8,データシート1!$A:$BS,MATCH("ab_"&amp;AK$2,データシート1!$A$1:$BS$1,0),0)</f>
        <v>23639</v>
      </c>
      <c r="AL8" s="88">
        <f>VLOOKUP(年度マスタ!$K$4&amp;"_"&amp;$AG8,データシート1!$A:$BS,MATCH("ab_"&amp;AL$2,データシート1!$A$1:$BS$1,0),0)</f>
        <v>28762</v>
      </c>
      <c r="AM8" s="88">
        <f>VLOOKUP(年度マスタ!$K$4&amp;"_"&amp;$AG8,データシート1!$A:$BS,MATCH("ab_"&amp;AM$2,データシート1!$A$1:$BS$1,0),0)</f>
        <v>57322</v>
      </c>
      <c r="AN8" s="88">
        <f>VLOOKUP(年度マスタ!$K$4&amp;"_"&amp;$AG8,データシート1!$A:$BS,MATCH("ab_"&amp;AN$2,データシート1!$A$1:$BS$1,0),0)</f>
        <v>15485</v>
      </c>
      <c r="AO8" s="88">
        <f>VLOOKUP(年度マスタ!$K$4&amp;"_"&amp;$AG8,データシート1!$A:$BS,MATCH("ab_"&amp;AO$2,データシート1!$A$1:$BS$1,0),0)</f>
        <v>93552</v>
      </c>
      <c r="AP8" s="88">
        <f>VLOOKUP(年度マスタ!$K$4&amp;"_"&amp;$AG8,データシート1!$A:$BS,MATCH("ab_"&amp;AP$2,データシート1!$A$1:$BS$1,0),0)</f>
        <v>599683.5</v>
      </c>
      <c r="AQ8" s="1073">
        <f>VLOOKUP(年度マスタ!$K$4&amp;"_"&amp;$AG8,データシート1!$A:$BS,MATCH("ab_"&amp;AQ$2,データシート1!$A$1:$BS$1,0),0)</f>
        <v>13.638655574264739</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3171.8173999999999</v>
      </c>
      <c r="AI9" s="88">
        <f>VLOOKUP(年度マスタ!$K$4&amp;"_"&amp;$AG9,データシート1!$A:$BS,MATCH("ab_"&amp;AI$2,データシート1!$A$1:$BS$1,0),0)</f>
        <v>2944</v>
      </c>
      <c r="AJ9" s="88">
        <f>VLOOKUP(年度マスタ!$K$4&amp;"_"&amp;$AG9,データシート1!$A:$BS,MATCH("ab_"&amp;AJ$2,データシート1!$A$1:$BS$1,0),0)</f>
        <v>326</v>
      </c>
      <c r="AK9" s="88">
        <f>VLOOKUP(年度マスタ!$K$4&amp;"_"&amp;$AG9,データシート1!$A:$BS,MATCH("ab_"&amp;AK$2,データシート1!$A$1:$BS$1,0),0)</f>
        <v>23639</v>
      </c>
      <c r="AL9" s="88">
        <f>VLOOKUP(年度マスタ!$K$4&amp;"_"&amp;$AG9,データシート1!$A:$BS,MATCH("ab_"&amp;AL$2,データシート1!$A$1:$BS$1,0),0)</f>
        <v>28926</v>
      </c>
      <c r="AM9" s="88">
        <f>VLOOKUP(年度マスタ!$K$4&amp;"_"&amp;$AG9,データシート1!$A:$BS,MATCH("ab_"&amp;AM$2,データシート1!$A$1:$BS$1,0),0)</f>
        <v>57797</v>
      </c>
      <c r="AN9" s="88">
        <f>VLOOKUP(年度マスタ!$K$4&amp;"_"&amp;$AG9,データシート1!$A:$BS,MATCH("ab_"&amp;AN$2,データシート1!$A$1:$BS$1,0),0)</f>
        <v>15117</v>
      </c>
      <c r="AO9" s="88">
        <f>VLOOKUP(年度マスタ!$K$4&amp;"_"&amp;$AG9,データシート1!$A:$BS,MATCH("ab_"&amp;AO$2,データシート1!$A$1:$BS$1,0),0)</f>
        <v>93248</v>
      </c>
      <c r="AP9" s="88">
        <f>VLOOKUP(年度マスタ!$K$4&amp;"_"&amp;$AG9,データシート1!$A:$BS,MATCH("ab_"&amp;AP$2,データシート1!$A$1:$BS$1,0),0)</f>
        <v>619302</v>
      </c>
      <c r="AQ9" s="1073">
        <f>VLOOKUP(年度マスタ!$K$4&amp;"_"&amp;$AG9,データシート1!$A:$BS,MATCH("ab_"&amp;AQ$2,データシート1!$A$1:$BS$1,0),0)</f>
        <v>15.629506737707885</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3125.681</v>
      </c>
      <c r="AI10" s="88">
        <f>VLOOKUP(年度マスタ!$K$4&amp;"_"&amp;$AG10,データシート1!$A:$BS,MATCH("ab_"&amp;AI$2,データシート1!$A$1:$BS$1,0),0)</f>
        <v>2944</v>
      </c>
      <c r="AJ10" s="88">
        <f>VLOOKUP(年度マスタ!$K$4&amp;"_"&amp;$AG10,データシート1!$A:$BS,MATCH("ab_"&amp;AJ$2,データシート1!$A$1:$BS$1,0),0)</f>
        <v>326</v>
      </c>
      <c r="AK10" s="88">
        <f>VLOOKUP(年度マスタ!$K$4&amp;"_"&amp;$AG10,データシート1!$A:$BS,MATCH("ab_"&amp;AK$2,データシート1!$A$1:$BS$1,0),0)</f>
        <v>23639</v>
      </c>
      <c r="AL10" s="88">
        <f>VLOOKUP(年度マスタ!$K$4&amp;"_"&amp;$AG10,データシート1!$A:$BS,MATCH("ab_"&amp;AL$2,データシート1!$A$1:$BS$1,0),0)</f>
        <v>29198</v>
      </c>
      <c r="AM10" s="88">
        <f>VLOOKUP(年度マスタ!$K$4&amp;"_"&amp;$AG10,データシート1!$A:$BS,MATCH("ab_"&amp;AM$2,データシート1!$A$1:$BS$1,0),0)</f>
        <v>58516</v>
      </c>
      <c r="AN10" s="88">
        <f>VLOOKUP(年度マスタ!$K$4&amp;"_"&amp;$AG10,データシート1!$A:$BS,MATCH("ab_"&amp;AN$2,データシート1!$A$1:$BS$1,0),0)</f>
        <v>14924</v>
      </c>
      <c r="AO10" s="88">
        <f>VLOOKUP(年度マスタ!$K$4&amp;"_"&amp;$AG10,データシート1!$A:$BS,MATCH("ab_"&amp;AO$2,データシート1!$A$1:$BS$1,0),0)</f>
        <v>93189</v>
      </c>
      <c r="AP10" s="88">
        <f>VLOOKUP(年度マスタ!$K$4&amp;"_"&amp;$AG10,データシート1!$A:$BS,MATCH("ab_"&amp;AP$2,データシート1!$A$1:$BS$1,0),0)</f>
        <v>606764.5</v>
      </c>
      <c r="AQ10" s="1073">
        <f>VLOOKUP(年度マスタ!$K$4&amp;"_"&amp;$AG10,データシート1!$A:$BS,MATCH("ab_"&amp;AQ$2,データシート1!$A$1:$BS$1,0),0)</f>
        <v>19.186982288118788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3159.6457</v>
      </c>
      <c r="AI11" s="88">
        <f>VLOOKUP(年度マスタ!$K$4&amp;"_"&amp;$AG11,データシート1!$A:$BS,MATCH("ab_"&amp;AI$2,データシート1!$A$1:$BS$1,0),0)</f>
        <v>2944</v>
      </c>
      <c r="AJ11" s="88">
        <f>VLOOKUP(年度マスタ!$K$4&amp;"_"&amp;$AG11,データシート1!$A:$BS,MATCH("ab_"&amp;AJ$2,データシート1!$A$1:$BS$1,0),0)</f>
        <v>326</v>
      </c>
      <c r="AK11" s="88">
        <f>VLOOKUP(年度マスタ!$K$4&amp;"_"&amp;$AG11,データシート1!$A:$BS,MATCH("ab_"&amp;AK$2,データシート1!$A$1:$BS$1,0),0)</f>
        <v>23639</v>
      </c>
      <c r="AL11" s="88">
        <f>VLOOKUP(年度マスタ!$K$4&amp;"_"&amp;$AG11,データシート1!$A:$BS,MATCH("ab_"&amp;AL$2,データシート1!$A$1:$BS$1,0),0)</f>
        <v>30245</v>
      </c>
      <c r="AM11" s="88">
        <f>VLOOKUP(年度マスタ!$K$4&amp;"_"&amp;$AG11,データシート1!$A:$BS,MATCH("ab_"&amp;AM$2,データシート1!$A$1:$BS$1,0),0)</f>
        <v>59352</v>
      </c>
      <c r="AN11" s="88">
        <f>VLOOKUP(年度マスタ!$K$4&amp;"_"&amp;$AG11,データシート1!$A:$BS,MATCH("ab_"&amp;AN$2,データシート1!$A$1:$BS$1,0),0)</f>
        <v>14751</v>
      </c>
      <c r="AO11" s="88">
        <f>VLOOKUP(年度マスタ!$K$4&amp;"_"&amp;$AG11,データシート1!$A:$BS,MATCH("ab_"&amp;AO$2,データシート1!$A$1:$BS$1,0),0)</f>
        <v>94110</v>
      </c>
      <c r="AP11" s="88">
        <f>VLOOKUP(年度マスタ!$K$4&amp;"_"&amp;$AG11,データシート1!$A:$BS,MATCH("ab_"&amp;AP$2,データシート1!$A$1:$BS$1,0),0)</f>
        <v>603510</v>
      </c>
      <c r="AQ11" s="1073">
        <f>VLOOKUP(年度マスタ!$K$4&amp;"_"&amp;$AG11,データシート1!$A:$BS,MATCH("ab_"&amp;AQ$2,データシート1!$A$1:$BS$1,0),0)</f>
        <v>17.581984062350845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2829.7979</v>
      </c>
      <c r="AI12" s="88">
        <f>VLOOKUP(年度マスタ!$K$4&amp;"_"&amp;$AG12,データシート1!$A:$BS,MATCH("ab_"&amp;AI$2,データシート1!$A$1:$BS$1,0),0)</f>
        <v>2944</v>
      </c>
      <c r="AJ12" s="88">
        <f>VLOOKUP(年度マスタ!$K$4&amp;"_"&amp;$AG12,データシート1!$A:$BS,MATCH("ab_"&amp;AJ$2,データシート1!$A$1:$BS$1,0),0)</f>
        <v>326</v>
      </c>
      <c r="AK12" s="88">
        <f>VLOOKUP(年度マスタ!$K$4&amp;"_"&amp;$AG12,データシート1!$A:$BS,MATCH("ab_"&amp;AK$2,データシート1!$A$1:$BS$1,0),0)</f>
        <v>23639</v>
      </c>
      <c r="AL12" s="88">
        <f>VLOOKUP(年度マスタ!$K$4&amp;"_"&amp;$AG12,データシート1!$A:$BS,MATCH("ab_"&amp;AL$2,データシート1!$A$1:$BS$1,0),0)</f>
        <v>30395</v>
      </c>
      <c r="AM12" s="88">
        <f>VLOOKUP(年度マスタ!$K$4&amp;"_"&amp;$AG12,データシート1!$A:$BS,MATCH("ab_"&amp;AM$2,データシート1!$A$1:$BS$1,0),0)</f>
        <v>60059</v>
      </c>
      <c r="AN12" s="88">
        <f>VLOOKUP(年度マスタ!$K$4&amp;"_"&amp;$AG12,データシート1!$A:$BS,MATCH("ab_"&amp;AN$2,データシート1!$A$1:$BS$1,0),0)</f>
        <v>14602</v>
      </c>
      <c r="AO12" s="88">
        <f>VLOOKUP(年度マスタ!$K$4&amp;"_"&amp;$AG12,データシート1!$A:$BS,MATCH("ab_"&amp;AO$2,データシート1!$A$1:$BS$1,0),0)</f>
        <v>93960</v>
      </c>
      <c r="AP12" s="88">
        <f>VLOOKUP(年度マスタ!$K$4&amp;"_"&amp;$AG12,データシート1!$A:$BS,MATCH("ab_"&amp;AP$2,データシート1!$A$1:$BS$1,0),0)</f>
        <v>604158.5</v>
      </c>
      <c r="AQ12" s="1073">
        <f>VLOOKUP(年度マスタ!$K$4&amp;"_"&amp;$AG12,データシート1!$A:$BS,MATCH("ab_"&amp;AQ$2,データシート1!$A$1:$BS$1,0),0)</f>
        <v>16.065371194541729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2949.0958999999998</v>
      </c>
      <c r="AI13" s="88">
        <f>VLOOKUP(年度マスタ!$K$4&amp;"_"&amp;$AG13,データシート1!$A:$BS,MATCH("ab_"&amp;AI$2,データシート1!$A$1:$BS$1,0),0)</f>
        <v>2655</v>
      </c>
      <c r="AJ13" s="88">
        <f>VLOOKUP(年度マスタ!$K$4&amp;"_"&amp;$AG13,データシート1!$A:$BS,MATCH("ab_"&amp;AJ$2,データシート1!$A$1:$BS$1,0),0)</f>
        <v>242</v>
      </c>
      <c r="AK13" s="88">
        <f>VLOOKUP(年度マスタ!$K$4&amp;"_"&amp;$AG13,データシート1!$A:$BS,MATCH("ab_"&amp;AK$2,データシート1!$A$1:$BS$1,0),0)</f>
        <v>24183</v>
      </c>
      <c r="AL13" s="88">
        <f>VLOOKUP(年度マスタ!$K$4&amp;"_"&amp;$AG13,データシート1!$A:$BS,MATCH("ab_"&amp;AL$2,データシート1!$A$1:$BS$1,0),0)</f>
        <v>30569</v>
      </c>
      <c r="AM13" s="88">
        <f>VLOOKUP(年度マスタ!$K$4&amp;"_"&amp;$AG13,データシート1!$A:$BS,MATCH("ab_"&amp;AM$2,データシート1!$A$1:$BS$1,0),0)</f>
        <v>60969</v>
      </c>
      <c r="AN13" s="88">
        <f>VLOOKUP(年度マスタ!$K$4&amp;"_"&amp;$AG13,データシート1!$A:$BS,MATCH("ab_"&amp;AN$2,データシート1!$A$1:$BS$1,0),0)</f>
        <v>14563</v>
      </c>
      <c r="AO13" s="88">
        <f>VLOOKUP(年度マスタ!$K$4&amp;"_"&amp;$AG13,データシート1!$A:$BS,MATCH("ab_"&amp;AO$2,データシート1!$A$1:$BS$1,0),0)</f>
        <v>93531</v>
      </c>
      <c r="AP13" s="88">
        <f>VLOOKUP(年度マスタ!$K$4&amp;"_"&amp;$AG13,データシート1!$A:$BS,MATCH("ab_"&amp;AP$2,データシート1!$A$1:$BS$1,0),0)</f>
        <v>604805.5</v>
      </c>
      <c r="AQ13" s="1073">
        <f>VLOOKUP(年度マスタ!$K$4&amp;"_"&amp;$AG13,データシート1!$A:$BS,MATCH("ab_"&amp;AQ$2,データシート1!$A$1:$BS$1,0),0)</f>
        <v>18.184883978007385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3119.9526000000001</v>
      </c>
      <c r="AI14" s="88">
        <f>VLOOKUP(年度マスタ!$K$4&amp;"_"&amp;$AG14,データシート1!$A:$BS,MATCH("ab_"&amp;AI$2,データシート1!$A$1:$BS$1,0),0)</f>
        <v>2655</v>
      </c>
      <c r="AJ14" s="88">
        <f>VLOOKUP(年度マスタ!$K$4&amp;"_"&amp;$AG14,データシート1!$A:$BS,MATCH("ab_"&amp;AJ$2,データシート1!$A$1:$BS$1,0),0)</f>
        <v>242</v>
      </c>
      <c r="AK14" s="88">
        <f>VLOOKUP(年度マスタ!$K$4&amp;"_"&amp;$AG14,データシート1!$A:$BS,MATCH("ab_"&amp;AK$2,データシート1!$A$1:$BS$1,0),0)</f>
        <v>24183</v>
      </c>
      <c r="AL14" s="88">
        <f>VLOOKUP(年度マスタ!$K$4&amp;"_"&amp;$AG14,データシート1!$A:$BS,MATCH("ab_"&amp;AL$2,データシート1!$A$1:$BS$1,0),0)</f>
        <v>30786</v>
      </c>
      <c r="AM14" s="88">
        <f>VLOOKUP(年度マスタ!$K$4&amp;"_"&amp;$AG14,データシート1!$A:$BS,MATCH("ab_"&amp;AM$2,データシート1!$A$1:$BS$1,0),0)</f>
        <v>61268</v>
      </c>
      <c r="AN14" s="88">
        <f>VLOOKUP(年度マスタ!$K$4&amp;"_"&amp;$AG14,データシート1!$A:$BS,MATCH("ab_"&amp;AN$2,データシート1!$A$1:$BS$1,0),0)</f>
        <v>14315</v>
      </c>
      <c r="AO14" s="88">
        <f>VLOOKUP(年度マスタ!$K$4&amp;"_"&amp;$AG14,データシート1!$A:$BS,MATCH("ab_"&amp;AO$2,データシート1!$A$1:$BS$1,0),0)</f>
        <v>93041</v>
      </c>
      <c r="AP14" s="88">
        <f>VLOOKUP(年度マスタ!$K$4&amp;"_"&amp;$AG14,データシート1!$A:$BS,MATCH("ab_"&amp;AP$2,データシート1!$A$1:$BS$1,0),0)</f>
        <v>646858</v>
      </c>
      <c r="AQ14" s="1073">
        <f>VLOOKUP(年度マスタ!$K$4&amp;"_"&amp;$AG14,データシート1!$A:$BS,MATCH("ab_"&amp;AQ$2,データシート1!$A$1:$BS$1,0),0)</f>
        <v>19.008122849764447</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2969.7786000000001</v>
      </c>
      <c r="AI15" s="88">
        <f>VLOOKUP(年度マスタ!$K$4&amp;"_"&amp;$AG15,データシート1!$A:$BS,MATCH("ab_"&amp;AI$2,データシート1!$A$1:$BS$1,0),0)</f>
        <v>2655</v>
      </c>
      <c r="AJ15" s="88">
        <f>VLOOKUP(年度マスタ!$K$4&amp;"_"&amp;$AG15,データシート1!$A:$BS,MATCH("ab_"&amp;AJ$2,データシート1!$A$1:$BS$1,0),0)</f>
        <v>242</v>
      </c>
      <c r="AK15" s="88">
        <f>VLOOKUP(年度マスタ!$K$4&amp;"_"&amp;$AG15,データシート1!$A:$BS,MATCH("ab_"&amp;AK$2,データシート1!$A$1:$BS$1,0),0)</f>
        <v>24183</v>
      </c>
      <c r="AL15" s="88">
        <f>VLOOKUP(年度マスタ!$K$4&amp;"_"&amp;$AG15,データシート1!$A:$BS,MATCH("ab_"&amp;AL$2,データシート1!$A$1:$BS$1,0),0)</f>
        <v>31093</v>
      </c>
      <c r="AM15" s="88">
        <f>VLOOKUP(年度マスタ!$K$4&amp;"_"&amp;$AG15,データシート1!$A:$BS,MATCH("ab_"&amp;AM$2,データシート1!$A$1:$BS$1,0),0)</f>
        <v>61751</v>
      </c>
      <c r="AN15" s="88">
        <f>VLOOKUP(年度マスタ!$K$4&amp;"_"&amp;$AG15,データシート1!$A:$BS,MATCH("ab_"&amp;AN$2,データシート1!$A$1:$BS$1,0),0)</f>
        <v>14726</v>
      </c>
      <c r="AO15" s="88">
        <f>VLOOKUP(年度マスタ!$K$4&amp;"_"&amp;$AG15,データシート1!$A:$BS,MATCH("ab_"&amp;AO$2,データシート1!$A$1:$BS$1,0),0)</f>
        <v>92760</v>
      </c>
      <c r="AP15" s="88">
        <f>VLOOKUP(年度マスタ!$K$4&amp;"_"&amp;$AG15,データシート1!$A:$BS,MATCH("ab_"&amp;AP$2,データシート1!$A$1:$BS$1,0),0)</f>
        <v>630107.75424158259</v>
      </c>
      <c r="AQ15" s="1073">
        <f>VLOOKUP(年度マスタ!$K$4&amp;"_"&amp;$AG15,データシート1!$A:$BS,MATCH("ab_"&amp;AQ$2,データシート1!$A$1:$BS$1,0),0)</f>
        <v>14.24794644231808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2922.6214</v>
      </c>
      <c r="AI16" s="88">
        <f>VLOOKUP(年度マスタ!$K$4&amp;"_"&amp;$AG16,データシート1!$A:$BS,MATCH("ab_"&amp;AI$2,データシート1!$A$1:$BS$1,0),0)</f>
        <v>2655</v>
      </c>
      <c r="AJ16" s="88">
        <f>VLOOKUP(年度マスタ!$K$4&amp;"_"&amp;$AG16,データシート1!$A:$BS,MATCH("ab_"&amp;AJ$2,データシート1!$A$1:$BS$1,0),0)</f>
        <v>242</v>
      </c>
      <c r="AK16" s="88">
        <f>VLOOKUP(年度マスタ!$K$4&amp;"_"&amp;$AG16,データシート1!$A:$BS,MATCH("ab_"&amp;AK$2,データシート1!$A$1:$BS$1,0),0)</f>
        <v>24183</v>
      </c>
      <c r="AL16" s="88">
        <f>VLOOKUP(年度マスタ!$K$4&amp;"_"&amp;$AG16,データシート1!$A:$BS,MATCH("ab_"&amp;AL$2,データシート1!$A$1:$BS$1,0),0)</f>
        <v>31399</v>
      </c>
      <c r="AM16" s="88">
        <f>VLOOKUP(年度マスタ!$K$4&amp;"_"&amp;$AG16,データシート1!$A:$BS,MATCH("ab_"&amp;AM$2,データシート1!$A$1:$BS$1,0),0)</f>
        <v>62225</v>
      </c>
      <c r="AN16" s="88">
        <f>VLOOKUP(年度マスタ!$K$4&amp;"_"&amp;$AG16,データシート1!$A:$BS,MATCH("ab_"&amp;AN$2,データシート1!$A$1:$BS$1,0),0)</f>
        <v>14662</v>
      </c>
      <c r="AO16" s="88">
        <f>VLOOKUP(年度マスタ!$K$4&amp;"_"&amp;$AG16,データシート1!$A:$BS,MATCH("ab_"&amp;AO$2,データシート1!$A$1:$BS$1,0),0)</f>
        <v>92508</v>
      </c>
      <c r="AP16" s="88">
        <f>VLOOKUP(年度マスタ!$K$4&amp;"_"&amp;$AG16,データシート1!$A:$BS,MATCH("ab_"&amp;AP$2,データシート1!$A$1:$BS$1,0),0)</f>
        <v>612545.99999999988</v>
      </c>
      <c r="AQ16" s="1073">
        <f>VLOOKUP(年度マスタ!$K$4&amp;"_"&amp;$AG16,データシート1!$A:$BS,MATCH("ab_"&amp;AQ$2,データシート1!$A$1:$BS$1,0),0)</f>
        <v>13.20025570715546</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3089.4753999999998</v>
      </c>
      <c r="AI17" s="187">
        <f>VLOOKUP(年度マスタ!$K$4&amp;"_"&amp;$AG17,データシート1!$A:$BS,MATCH("ab_"&amp;AI$2,データシート1!$A$1:$BS$1,0),0)</f>
        <v>2655</v>
      </c>
      <c r="AJ17" s="187">
        <f>VLOOKUP(年度マスタ!$K$4&amp;"_"&amp;$AG17,データシート1!$A:$BS,MATCH("ab_"&amp;AJ$2,データシート1!$A$1:$BS$1,0),0)</f>
        <v>242</v>
      </c>
      <c r="AK17" s="187">
        <f>VLOOKUP(年度マスタ!$K$4&amp;"_"&amp;$AG17,データシート1!$A:$BS,MATCH("ab_"&amp;AK$2,データシート1!$A$1:$BS$1,0),0)</f>
        <v>24183</v>
      </c>
      <c r="AL17" s="187">
        <f>VLOOKUP(年度マスタ!$K$4&amp;"_"&amp;$AG17,データシート1!$A:$BS,MATCH("ab_"&amp;AL$2,データシート1!$A$1:$BS$1,0),0)</f>
        <v>31727</v>
      </c>
      <c r="AM17" s="187">
        <f>VLOOKUP(年度マスタ!$K$4&amp;"_"&amp;$AG17,データシート1!$A:$BS,MATCH("ab_"&amp;AM$2,データシート1!$A$1:$BS$1,0),0)</f>
        <v>62424</v>
      </c>
      <c r="AN17" s="187">
        <f>VLOOKUP(年度マスタ!$K$4&amp;"_"&amp;$AG17,データシート1!$A:$BS,MATCH("ab_"&amp;AN$2,データシート1!$A$1:$BS$1,0),0)</f>
        <v>14827</v>
      </c>
      <c r="AO17" s="187">
        <f>VLOOKUP(年度マスタ!$K$4&amp;"_"&amp;$AG17,データシート1!$A:$BS,MATCH("ab_"&amp;AO$2,データシート1!$A$1:$BS$1,0),0)</f>
        <v>92004</v>
      </c>
      <c r="AP17" s="187">
        <f>VLOOKUP(年度マスタ!$K$4&amp;"_"&amp;$AG17,データシート1!$A:$BS,MATCH("ab_"&amp;AP$2,データシート1!$A$1:$BS$1,0),0)</f>
        <v>673669.5</v>
      </c>
      <c r="AQ17" s="1074">
        <f>VLOOKUP(年度マスタ!$K$4&amp;"_"&amp;$AG17,データシート1!$A:$BS,MATCH("ab_"&amp;AQ$2,データシート1!$A$1:$BS$1,0),0)</f>
        <v>13.615662590061371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3038.2208999999998</v>
      </c>
      <c r="AI18" s="88">
        <f>VLOOKUP(年度マスタ!$K$4&amp;"_"&amp;$AG18,データシート1!$A:$BS,MATCH("ab_"&amp;AI$2,データシート1!$A$1:$BS$1,0),0)</f>
        <v>2655</v>
      </c>
      <c r="AJ18" s="88">
        <f>VLOOKUP(年度マスタ!$K$4&amp;"_"&amp;$AG18,データシート1!$A:$BS,MATCH("ab_"&amp;AJ$2,データシート1!$A$1:$BS$1,0),0)</f>
        <v>242</v>
      </c>
      <c r="AK18" s="88">
        <f>VLOOKUP(年度マスタ!$K$4&amp;"_"&amp;$AG18,データシート1!$A:$BS,MATCH("ab_"&amp;AK$2,データシート1!$A$1:$BS$1,0),0)</f>
        <v>24183</v>
      </c>
      <c r="AL18" s="88">
        <f>VLOOKUP(年度マスタ!$K$4&amp;"_"&amp;$AG18,データシート1!$A:$BS,MATCH("ab_"&amp;AL$2,データシート1!$A$1:$BS$1,0),0)</f>
        <v>32066</v>
      </c>
      <c r="AM18" s="88">
        <f>VLOOKUP(年度マスタ!$K$4&amp;"_"&amp;$AG18,データシート1!$A:$BS,MATCH("ab_"&amp;AM$2,データシート1!$A$1:$BS$1,0),0)</f>
        <v>62591</v>
      </c>
      <c r="AN18" s="88">
        <f>VLOOKUP(年度マスタ!$K$4&amp;"_"&amp;$AG18,データシート1!$A:$BS,MATCH("ab_"&amp;AN$2,データシート1!$A$1:$BS$1,0),0)</f>
        <v>14386</v>
      </c>
      <c r="AO18" s="88">
        <f>VLOOKUP(年度マスタ!$K$4&amp;"_"&amp;$AG18,データシート1!$A:$BS,MATCH("ab_"&amp;AO$2,データシート1!$A$1:$BS$1,0),0)</f>
        <v>91376</v>
      </c>
      <c r="AP18" s="88">
        <f>VLOOKUP(年度マスタ!$K$4&amp;"_"&amp;$AG18,データシート1!$A:$BS,MATCH("ab_"&amp;AP$2,データシート1!$A$1:$BS$1,0),0)</f>
        <v>669525.5</v>
      </c>
      <c r="AQ18" s="1073">
        <f>VLOOKUP(年度マスタ!$K$4&amp;"_"&amp;$AG18,データシート1!$A:$BS,MATCH("ab_"&amp;AQ$2,データシート1!$A$1:$BS$1,0),0)</f>
        <v>14.402884949619409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2972.0052999999998</v>
      </c>
      <c r="AI19" s="88">
        <f>VLOOKUP(年度マスタ!$K$4&amp;"_"&amp;$AG19,データシート1!$A:$BS,MATCH("ab_"&amp;AI$2,データシート1!$A$1:$BS$1,0),0)</f>
        <v>2611</v>
      </c>
      <c r="AJ19" s="88">
        <f>VLOOKUP(年度マスタ!$K$4&amp;"_"&amp;$AG19,データシート1!$A:$BS,MATCH("ab_"&amp;AJ$2,データシート1!$A$1:$BS$1,0),0)</f>
        <v>752</v>
      </c>
      <c r="AK19" s="88">
        <f>VLOOKUP(年度マスタ!$K$4&amp;"_"&amp;$AG19,データシート1!$A:$BS,MATCH("ab_"&amp;AK$2,データシート1!$A$1:$BS$1,0),0)</f>
        <v>24608</v>
      </c>
      <c r="AL19" s="88">
        <f>VLOOKUP(年度マスタ!$K$4&amp;"_"&amp;$AG19,データシート1!$A:$BS,MATCH("ab_"&amp;AL$2,データシート1!$A$1:$BS$1,0),0)</f>
        <v>32390</v>
      </c>
      <c r="AM19" s="88">
        <f>VLOOKUP(年度マスタ!$K$4&amp;"_"&amp;$AG19,データシート1!$A:$BS,MATCH("ab_"&amp;AM$2,データシート1!$A$1:$BS$1,0),0)</f>
        <v>62727</v>
      </c>
      <c r="AN19" s="88">
        <f>VLOOKUP(年度マスタ!$K$4&amp;"_"&amp;$AG19,データシート1!$A:$BS,MATCH("ab_"&amp;AN$2,データシート1!$A$1:$BS$1,0),0)</f>
        <v>14908</v>
      </c>
      <c r="AO19" s="88">
        <f>VLOOKUP(年度マスタ!$K$4&amp;"_"&amp;$AG19,データシート1!$A:$BS,MATCH("ab_"&amp;AO$2,データシート1!$A$1:$BS$1,0),0)</f>
        <v>90815</v>
      </c>
      <c r="AP19" s="88">
        <f>VLOOKUP(年度マスタ!$K$4&amp;"_"&amp;$AG19,データシート1!$A:$BS,MATCH("ab_"&amp;AP$2,データシート1!$A$1:$BS$1,0),0)</f>
        <v>613059</v>
      </c>
      <c r="AQ19" s="1073">
        <f>VLOOKUP(年度マスタ!$K$4&amp;"_"&amp;$AG19,データシート1!$A:$BS,MATCH("ab_"&amp;AQ$2,データシート1!$A$1:$BS$1,0),0)</f>
        <v>14.67892981395936</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3419.9603999999999</v>
      </c>
      <c r="AI20" s="88">
        <f>VLOOKUP(年度マスタ!$K$4&amp;"_"&amp;$AG20,データシート1!$A:$BS,MATCH("ab_"&amp;AI$2,データシート1!$A$1:$BS$1,0),0)</f>
        <v>2611</v>
      </c>
      <c r="AJ20" s="88">
        <f>VLOOKUP(年度マスタ!$K$4&amp;"_"&amp;$AG20,データシート1!$A:$BS,MATCH("ab_"&amp;AJ$2,データシート1!$A$1:$BS$1,0),0)</f>
        <v>752</v>
      </c>
      <c r="AK20" s="88">
        <f>VLOOKUP(年度マスタ!$K$4&amp;"_"&amp;$AG20,データシート1!$A:$BS,MATCH("ab_"&amp;AK$2,データシート1!$A$1:$BS$1,0),0)</f>
        <v>24608</v>
      </c>
      <c r="AL20" s="88">
        <f>VLOOKUP(年度マスタ!$K$4&amp;"_"&amp;$AG20,データシート1!$A:$BS,MATCH("ab_"&amp;AL$2,データシート1!$A$1:$BS$1,0),0)</f>
        <v>32534</v>
      </c>
      <c r="AM20" s="88">
        <f>VLOOKUP(年度マスタ!$K$4&amp;"_"&amp;$AG20,データシート1!$A:$BS,MATCH("ab_"&amp;AM$2,データシート1!$A$1:$BS$1,0),0)</f>
        <v>62597</v>
      </c>
      <c r="AN20" s="88">
        <f>VLOOKUP(年度マスタ!$K$4&amp;"_"&amp;$AG20,データシート1!$A:$BS,MATCH("ab_"&amp;AN$2,データシート1!$A$1:$BS$1,0),0)</f>
        <v>14959</v>
      </c>
      <c r="AO20" s="88">
        <f>VLOOKUP(年度マスタ!$K$4&amp;"_"&amp;$AG20,データシート1!$A:$BS,MATCH("ab_"&amp;AO$2,データシート1!$A$1:$BS$1,0),0)</f>
        <v>89961</v>
      </c>
      <c r="AP20" s="88">
        <f>VLOOKUP(年度マスタ!$K$4&amp;"_"&amp;$AG20,データシート1!$A:$BS,MATCH("ab_"&amp;AP$2,データシート1!$A$1:$BS$1,0),0)</f>
        <v>554177.5</v>
      </c>
      <c r="AQ20" s="1073">
        <f>VLOOKUP(年度マスタ!$K$4&amp;"_"&amp;$AG20,データシート1!$A:$BS,MATCH("ab_"&amp;AQ$2,データシート1!$A$1:$BS$1,0),0)</f>
        <v>15.27763460345327</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坂井市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365.28899999999999</v>
      </c>
      <c r="BE13" s="80" t="str">
        <f>年度マスタ!K4</f>
        <v>18210</v>
      </c>
      <c r="BF13" s="80" t="str">
        <f>年度マスタ!K4</f>
        <v>18210</v>
      </c>
      <c r="BG13" s="80" t="str">
        <f>年度マスタ!K4</f>
        <v>18210</v>
      </c>
      <c r="BH13" s="318" t="s">
        <v>108</v>
      </c>
      <c r="BI13" s="318" t="s">
        <v>108</v>
      </c>
      <c r="BJ13" s="318" t="s">
        <v>108</v>
      </c>
      <c r="BK13" s="318" t="str">
        <f>年度マスタ!K4</f>
        <v>18210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365.28899999999999</v>
      </c>
      <c r="AY14" s="80"/>
      <c r="BE14" s="80" t="str">
        <f>AP2</f>
        <v>坂井市</v>
      </c>
      <c r="BF14" s="80" t="str">
        <f>AP2</f>
        <v>坂井市</v>
      </c>
      <c r="BG14" s="80" t="str">
        <f>AP2</f>
        <v>坂井市</v>
      </c>
      <c r="BH14" s="80" t="s">
        <v>118</v>
      </c>
      <c r="BI14" s="80" t="s">
        <v>118</v>
      </c>
      <c r="BJ14" s="80" t="s">
        <v>118</v>
      </c>
      <c r="BK14" s="80" t="str">
        <f>AP2</f>
        <v>坂井市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7.1660000000000004</v>
      </c>
      <c r="AY17" s="201">
        <f>AX17</f>
        <v>7.1660000000000004</v>
      </c>
      <c r="BA17" s="80">
        <v>16</v>
      </c>
      <c r="BB17" s="80"/>
      <c r="BC17" s="80" t="s">
        <v>157</v>
      </c>
      <c r="BD17" s="80" t="str">
        <f t="shared" ref="BD17:BD50" si="1">BC17&amp;"(N="&amp;BE17&amp;")"</f>
        <v>16：化学工業(N=8)</v>
      </c>
      <c r="BE17" s="961">
        <f>VLOOKUP(BE$13&amp;"_"&amp;$AV$8,データシート2!$A:$SI,MATCH($AV$5&amp;"_"&amp;$BA17&amp;$AV$6,データシート2!$A$1:$SI$1,0),0)</f>
        <v>8</v>
      </c>
      <c r="BF17" s="1071">
        <f>VLOOKUP(BF$13&amp;"_"&amp;$AW$8,データシート2!$A:$SI,MATCH($AW$5&amp;"_"&amp;$BA17&amp;$AW$6,データシート2!$A$1:$SI$1,0),0)</f>
        <v>56.262</v>
      </c>
      <c r="BG17" s="1071">
        <f t="shared" ref="BG17:BG38" si="2">BF17/BE17</f>
        <v>7.0327500000000001</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0.12176071162582046</v>
      </c>
    </row>
    <row r="18" spans="2:63" ht="15.95" customHeight="1">
      <c r="B18" s="312"/>
      <c r="C18" s="297"/>
      <c r="D18" s="15"/>
      <c r="E18" s="202"/>
      <c r="F18" s="202"/>
      <c r="G18" s="15"/>
      <c r="H18" s="15"/>
      <c r="I18" s="15"/>
      <c r="N18" s="23"/>
      <c r="Z18" s="313"/>
      <c r="AB18" s="312"/>
      <c r="AD18" s="15"/>
      <c r="AQ18" s="313"/>
      <c r="AV18" s="316"/>
      <c r="AW18" s="317" t="s">
        <v>212</v>
      </c>
      <c r="AX18" s="201">
        <f t="shared" si="0"/>
        <v>26.3</v>
      </c>
      <c r="AY18" s="201">
        <f>AX18</f>
        <v>26.3</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421.10999999999996</v>
      </c>
      <c r="G21" s="996">
        <f t="shared" ref="G21:O21" si="5">SUM(G22,G26,G27,G28)</f>
        <v>453.54500000000002</v>
      </c>
      <c r="H21" s="996">
        <f t="shared" si="5"/>
        <v>524.23199999999997</v>
      </c>
      <c r="I21" s="996">
        <f t="shared" si="5"/>
        <v>538.15499999999997</v>
      </c>
      <c r="J21" s="996">
        <f t="shared" si="5"/>
        <v>498.73400000000004</v>
      </c>
      <c r="K21" s="996">
        <f t="shared" si="5"/>
        <v>513.64800000000002</v>
      </c>
      <c r="L21" s="996">
        <f t="shared" si="5"/>
        <v>533.03200000000004</v>
      </c>
      <c r="M21" s="996">
        <f t="shared" si="5"/>
        <v>529.11400000000003</v>
      </c>
      <c r="N21" s="996">
        <f t="shared" si="5"/>
        <v>487.77799999999996</v>
      </c>
      <c r="O21" s="996">
        <f t="shared" si="5"/>
        <v>439.93799999999999</v>
      </c>
      <c r="P21" s="997">
        <f>SUM(P22,P26,P27,P28)</f>
        <v>398.755</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372.60899999999998</v>
      </c>
      <c r="G22" s="998">
        <f t="shared" ref="G22:P22" si="6">SUM(G23:G25)</f>
        <v>383.66300000000001</v>
      </c>
      <c r="H22" s="998">
        <f t="shared" si="6"/>
        <v>452.28300000000002</v>
      </c>
      <c r="I22" s="998">
        <f t="shared" si="6"/>
        <v>460.62099999999998</v>
      </c>
      <c r="J22" s="998">
        <f t="shared" si="6"/>
        <v>435.26100000000002</v>
      </c>
      <c r="K22" s="998">
        <f t="shared" si="6"/>
        <v>441.01600000000002</v>
      </c>
      <c r="L22" s="998">
        <f t="shared" si="6"/>
        <v>458.60700000000003</v>
      </c>
      <c r="M22" s="998">
        <f t="shared" si="6"/>
        <v>463.43099999999998</v>
      </c>
      <c r="N22" s="998">
        <f t="shared" si="6"/>
        <v>429.86799999999999</v>
      </c>
      <c r="O22" s="998">
        <f t="shared" si="6"/>
        <v>392.72399999999999</v>
      </c>
      <c r="P22" s="999">
        <f t="shared" si="6"/>
        <v>365.28899999999999</v>
      </c>
      <c r="Z22" s="313"/>
      <c r="AB22" s="312"/>
      <c r="AC22" s="571" t="s">
        <v>1377</v>
      </c>
      <c r="AP22" s="18" t="s">
        <v>1387</v>
      </c>
      <c r="AQ22" s="313"/>
      <c r="AV22" s="80" t="str">
        <f>AW22</f>
        <v>エネルギー起源CO2</v>
      </c>
      <c r="AW22" s="80" t="str">
        <f>D56</f>
        <v>エネルギー起源CO2</v>
      </c>
      <c r="AX22" s="201">
        <f>P56</f>
        <v>398.755</v>
      </c>
      <c r="AY22" s="201">
        <f>AX22</f>
        <v>398.755</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372.60899999999998</v>
      </c>
      <c r="G23" s="1000">
        <f>IFERROR(VLOOKUP(年度マスタ!$K$4&amp;"_"&amp;G$20,データシート1!$A:$BT,MATCH("ba_"&amp;$E23,データシート1!$A$1:$BT$1,0),0),0)</f>
        <v>383.66300000000001</v>
      </c>
      <c r="H23" s="1000">
        <f>IFERROR(VLOOKUP(年度マスタ!$K$4&amp;"_"&amp;H$20,データシート1!$A:$BT,MATCH("ba_"&amp;$E23,データシート1!$A$1:$BT$1,0),0),0)</f>
        <v>452.28300000000002</v>
      </c>
      <c r="I23" s="1000">
        <f>IFERROR(VLOOKUP(年度マスタ!$K$4&amp;"_"&amp;I$20,データシート1!$A:$BT,MATCH("ba_"&amp;$E23,データシート1!$A$1:$BT$1,0),0),0)</f>
        <v>460.62099999999998</v>
      </c>
      <c r="J23" s="1000">
        <f>IFERROR(VLOOKUP(年度マスタ!$K$4&amp;"_"&amp;J$20,データシート1!$A:$BT,MATCH("ba_"&amp;$E23,データシート1!$A$1:$BT$1,0),0),0)</f>
        <v>435.26100000000002</v>
      </c>
      <c r="K23" s="1000">
        <f>IFERROR(VLOOKUP(年度マスタ!$K$4&amp;"_"&amp;K$20,データシート1!$A:$BT,MATCH("ba_"&amp;$E23,データシート1!$A$1:$BT$1,0),0),0)</f>
        <v>441.01600000000002</v>
      </c>
      <c r="L23" s="1000">
        <f>IFERROR(VLOOKUP(年度マスタ!$K$4&amp;"_"&amp;L$20,データシート1!$A:$BT,MATCH("ba_"&amp;$E23,データシート1!$A$1:$BT$1,0),0),0)</f>
        <v>458.60700000000003</v>
      </c>
      <c r="M23" s="1000">
        <f>IFERROR(VLOOKUP(年度マスタ!$K$4&amp;"_"&amp;M$20,データシート1!$A:$BT,MATCH("ba_"&amp;$E23,データシート1!$A$1:$BT$1,0),0),0)</f>
        <v>463.43099999999998</v>
      </c>
      <c r="N23" s="1000">
        <f>IFERROR(VLOOKUP(年度マスタ!$K$4&amp;"_"&amp;N$20,データシート1!$A:$BT,MATCH("ba_"&amp;$E23,データシート1!$A$1:$BT$1,0),0),0)</f>
        <v>429.86799999999999</v>
      </c>
      <c r="O23" s="1000">
        <f>IFERROR(VLOOKUP(年度マスタ!$K$4&amp;"_"&amp;O$20,データシート1!$A:$BT,MATCH("ba_"&amp;$E23,データシート1!$A$1:$BT$1,0),0),0)</f>
        <v>392.72399999999999</v>
      </c>
      <c r="P23" s="1001">
        <f>IFERROR(VLOOKUP(年度マスタ!$K$4&amp;"_"&amp;P$20,データシート1!$A:$BT,MATCH("ba_"&amp;$E23,データシート1!$A$1:$BT$1,0),0),0)</f>
        <v>365.28899999999999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588.57687256966074</v>
      </c>
      <c r="AG24" s="996">
        <f t="shared" ref="AG24:AP24" si="7">AG25+AG29</f>
        <v>681.92826610824079</v>
      </c>
      <c r="AH24" s="996">
        <f t="shared" si="7"/>
        <v>666.02845138792134</v>
      </c>
      <c r="AI24" s="996">
        <f t="shared" si="7"/>
        <v>642.67654448596829</v>
      </c>
      <c r="AJ24" s="996">
        <f t="shared" si="7"/>
        <v>638.39857874247593</v>
      </c>
      <c r="AK24" s="996">
        <f t="shared" si="7"/>
        <v>567.7898709853373</v>
      </c>
      <c r="AL24" s="996">
        <f t="shared" si="7"/>
        <v>543.29907414965544</v>
      </c>
      <c r="AM24" s="996">
        <f t="shared" si="7"/>
        <v>480.18963676361159</v>
      </c>
      <c r="AN24" s="996">
        <f t="shared" si="7"/>
        <v>490.71869459129681</v>
      </c>
      <c r="AO24" s="996">
        <f>AO25+AO29</f>
        <v>454.91261992965252</v>
      </c>
      <c r="AP24" s="997">
        <f t="shared" si="7"/>
        <v>415.08759248985086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437.50774248051783</v>
      </c>
      <c r="AG25" s="998">
        <f>①CO2排出量の現状把握!AA35</f>
        <v>501.9352940250119</v>
      </c>
      <c r="AH25" s="998">
        <f>①CO2排出量の現状把握!AB35</f>
        <v>491.56111400577129</v>
      </c>
      <c r="AI25" s="998">
        <f>①CO2排出量の現状把握!AC35</f>
        <v>463.38520907427215</v>
      </c>
      <c r="AJ25" s="998">
        <f>①CO2排出量の現状把握!AD35</f>
        <v>451.24292094878376</v>
      </c>
      <c r="AK25" s="998">
        <f>①CO2排出量の現状把握!AE35</f>
        <v>427.43181909187058</v>
      </c>
      <c r="AL25" s="998">
        <f>①CO2排出量の現状把握!AF35</f>
        <v>419.48586035954156</v>
      </c>
      <c r="AM25" s="998">
        <f>①CO2排出量の現状把握!AG35</f>
        <v>366.3576501382841</v>
      </c>
      <c r="AN25" s="998">
        <f>①CO2排出量の現状把握!AH35</f>
        <v>387.08308594719796</v>
      </c>
      <c r="AO25" s="998">
        <f>①CO2排出量の現状把握!AI35</f>
        <v>351.2098035604684</v>
      </c>
      <c r="AP25" s="999">
        <f>①CO2排出量の現状把握!AJ35</f>
        <v>326.95584240898631</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7.3010000000000002</v>
      </c>
      <c r="G26" s="998">
        <f>IFERROR(VLOOKUP(年度マスタ!$K$4&amp;"_"&amp;G$20,データシート1!$A:$BT,MATCH("ba_"&amp;$D26,データシート1!$A$1:$BT$1,0),0),0)</f>
        <v>7.782</v>
      </c>
      <c r="H26" s="998">
        <f>IFERROR(VLOOKUP(年度マスタ!$K$4&amp;"_"&amp;H$20,データシート1!$A:$BT,MATCH("ba_"&amp;$D26,データシート1!$A$1:$BT$1,0),0),0)</f>
        <v>10.349</v>
      </c>
      <c r="I26" s="998">
        <f>IFERROR(VLOOKUP(年度マスタ!$K$4&amp;"_"&amp;I$20,データシート1!$A:$BT,MATCH("ba_"&amp;$D26,データシート1!$A$1:$BT$1,0),0),0)</f>
        <v>10.933999999999999</v>
      </c>
      <c r="J26" s="998">
        <f>IFERROR(VLOOKUP(年度マスタ!$K$4&amp;"_"&amp;J$20,データシート1!$A:$BT,MATCH("ba_"&amp;$D26,データシート1!$A$1:$BT$1,0),0),0)</f>
        <v>9.173</v>
      </c>
      <c r="K26" s="998">
        <f>IFERROR(VLOOKUP(年度マスタ!$K$4&amp;"_"&amp;K$20,データシート1!$A:$BT,MATCH("ba_"&amp;$D26,データシート1!$A$1:$BT$1,0),0),0)</f>
        <v>8.532</v>
      </c>
      <c r="L26" s="998">
        <f>IFERROR(VLOOKUP(年度マスタ!$K$4&amp;"_"&amp;L$20,データシート1!$A:$BT,MATCH("ba_"&amp;$D26,データシート1!$A$1:$BT$1,0),0),0)</f>
        <v>8.625</v>
      </c>
      <c r="M26" s="998">
        <f>IFERROR(VLOOKUP(年度マスタ!$K$4&amp;"_"&amp;M$20,データシート1!$A:$BT,MATCH("ba_"&amp;$D26,データシート1!$A$1:$BT$1,0),0),0)</f>
        <v>9.4830000000000005</v>
      </c>
      <c r="N26" s="998">
        <f>IFERROR(VLOOKUP(年度マスタ!$K$4&amp;"_"&amp;N$20,データシート1!$A:$BT,MATCH("ba_"&amp;$D26,データシート1!$A$1:$BT$1,0),0),0)</f>
        <v>8.7100000000000009</v>
      </c>
      <c r="O26" s="998">
        <f>IFERROR(VLOOKUP(年度マスタ!$K$4&amp;"_"&amp;O$20,データシート1!$A:$BT,MATCH("ba_"&amp;$D26,データシート1!$A$1:$BT$1,0),0),0)</f>
        <v>7.8140000000000001</v>
      </c>
      <c r="P26" s="999">
        <f>IFERROR(VLOOKUP(年度マスタ!$K$4&amp;"_"&amp;P$20,データシート1!$A:$BT,MATCH("ba_"&amp;$D26,データシート1!$A$1:$BT$1,0),0),0)</f>
        <v>7.1660000000000004</v>
      </c>
      <c r="Z26" s="313"/>
      <c r="AB26" s="312"/>
      <c r="AC26" s="572"/>
      <c r="AD26" s="458"/>
      <c r="AE26" s="457" t="s">
        <v>98</v>
      </c>
      <c r="AF26" s="1000">
        <f>①CO2排出量の現状把握!Z36</f>
        <v>417.67963180706261</v>
      </c>
      <c r="AG26" s="1000">
        <f>①CO2排出量の現状把握!AA36</f>
        <v>479.03795477395522</v>
      </c>
      <c r="AH26" s="1000">
        <f>①CO2排出量の現状把握!AB36</f>
        <v>469.83189003023563</v>
      </c>
      <c r="AI26" s="1000">
        <f>①CO2排出量の現状把握!AC36</f>
        <v>442.02815666694232</v>
      </c>
      <c r="AJ26" s="1000">
        <f>①CO2排出量の現状把握!AD36</f>
        <v>436.18755204986599</v>
      </c>
      <c r="AK26" s="1000">
        <f>①CO2排出量の現状把握!AE36</f>
        <v>414.27030901162686</v>
      </c>
      <c r="AL26" s="1000">
        <f>①CO2排出量の現状把握!AF36</f>
        <v>404.36451252044907</v>
      </c>
      <c r="AM26" s="1000">
        <f>①CO2排出量の現状把握!AG36</f>
        <v>351.21157747250572</v>
      </c>
      <c r="AN26" s="1000">
        <f>①CO2排出量の現状把握!AH36</f>
        <v>373.42691349984773</v>
      </c>
      <c r="AO26" s="1000">
        <f>①CO2排出量の現状把握!AI36</f>
        <v>338.05094565512013</v>
      </c>
      <c r="AP26" s="1001">
        <f>①CO2排出量の現状把握!AJ36</f>
        <v>304.78398484272111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18：プラスチック製品製造業(N=1)</v>
      </c>
      <c r="BE26" s="961">
        <f>VLOOKUP(BE$13&amp;"_"&amp;$AV$8,データシート2!$A:$SI,MATCH($AV$5&amp;"_"&amp;$BA26&amp;$AV$6,データシート2!$A$1:$SI$1,0),0)</f>
        <v>1</v>
      </c>
      <c r="BF26" s="1071">
        <f>VLOOKUP(BF$13&amp;"_"&amp;$AW$8,データシート2!$A:$SI,MATCH($AW$5&amp;"_"&amp;$BA26&amp;$AW$6,データシート2!$A$1:$SI$1,0),0)</f>
        <v>5.6879999999999997</v>
      </c>
      <c r="BG26" s="1071">
        <f t="shared" si="2"/>
        <v>5.6879999999999997</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0.67461421440554159</v>
      </c>
    </row>
    <row r="27" spans="2:63" ht="15.95" customHeight="1" thickBot="1">
      <c r="B27" s="325"/>
      <c r="C27" s="572"/>
      <c r="D27" s="460" t="s">
        <v>1310</v>
      </c>
      <c r="E27" s="457"/>
      <c r="F27" s="998">
        <f>IFERROR(VLOOKUP(年度マスタ!$K$4&amp;"_"&amp;F$20,データシート1!$A:$BT,MATCH("ba_"&amp;$D27,データシート1!$A$1:$BT$1,0),0),0)</f>
        <v>41.2</v>
      </c>
      <c r="G27" s="998">
        <f>IFERROR(VLOOKUP(年度マスタ!$K$4&amp;"_"&amp;G$20,データシート1!$A:$BT,MATCH("ba_"&amp;$D27,データシート1!$A$1:$BT$1,0),0),0)</f>
        <v>62.1</v>
      </c>
      <c r="H27" s="998">
        <f>IFERROR(VLOOKUP(年度マスタ!$K$4&amp;"_"&amp;H$20,データシート1!$A:$BT,MATCH("ba_"&amp;$D27,データシート1!$A$1:$BT$1,0),0),0)</f>
        <v>61.6</v>
      </c>
      <c r="I27" s="998">
        <f>IFERROR(VLOOKUP(年度マスタ!$K$4&amp;"_"&amp;I$20,データシート1!$A:$BT,MATCH("ba_"&amp;$D27,データシート1!$A$1:$BT$1,0),0),0)</f>
        <v>66.599999999999994</v>
      </c>
      <c r="J27" s="998">
        <f>IFERROR(VLOOKUP(年度マスタ!$K$4&amp;"_"&amp;J$20,データシート1!$A:$BT,MATCH("ba_"&amp;$D27,データシート1!$A$1:$BT$1,0),0),0)</f>
        <v>54.3</v>
      </c>
      <c r="K27" s="998">
        <f>IFERROR(VLOOKUP(年度マスタ!$K$4&amp;"_"&amp;K$20,データシート1!$A:$BT,MATCH("ba_"&amp;$D27,データシート1!$A$1:$BT$1,0),0),0)</f>
        <v>64.099999999999994</v>
      </c>
      <c r="L27" s="998">
        <f>IFERROR(VLOOKUP(年度マスタ!$K$4&amp;"_"&amp;L$20,データシート1!$A:$BT,MATCH("ba_"&amp;$D27,データシート1!$A$1:$BT$1,0),0),0)</f>
        <v>65.8</v>
      </c>
      <c r="M27" s="998">
        <f>IFERROR(VLOOKUP(年度マスタ!$K$4&amp;"_"&amp;M$20,データシート1!$A:$BT,MATCH("ba_"&amp;$D27,データシート1!$A$1:$BT$1,0),0),0)</f>
        <v>56.2</v>
      </c>
      <c r="N27" s="998">
        <f>IFERROR(VLOOKUP(年度マスタ!$K$4&amp;"_"&amp;N$20,データシート1!$A:$BT,MATCH("ba_"&amp;$D27,データシート1!$A$1:$BT$1,0),0),0)</f>
        <v>49.2</v>
      </c>
      <c r="O27" s="998">
        <f>IFERROR(VLOOKUP(年度マスタ!$K$4&amp;"_"&amp;O$20,データシート1!$A:$BT,MATCH("ba_"&amp;$D27,データシート1!$A$1:$BT$1,0),0),0)</f>
        <v>39.4</v>
      </c>
      <c r="P27" s="999">
        <f>IFERROR(VLOOKUP(年度マスタ!$K$4&amp;"_"&amp;P$20,データシート1!$A:$BT,MATCH("ba_"&amp;$D27,データシート1!$A$1:$BT$1,0),0),0)</f>
        <v>26.3</v>
      </c>
      <c r="Z27" s="313"/>
      <c r="AB27" s="312"/>
      <c r="AC27" s="572"/>
      <c r="AD27" s="458"/>
      <c r="AE27" s="457" t="s">
        <v>107</v>
      </c>
      <c r="AF27" s="1000">
        <f>①CO2排出量の現状把握!Z37</f>
        <v>5.884220803468323</v>
      </c>
      <c r="AG27" s="1000">
        <f>①CO2排出量の現状把握!AA37</f>
        <v>7.9641206181992086</v>
      </c>
      <c r="AH27" s="1000">
        <f>①CO2排出量の現状把握!AB37</f>
        <v>7.2336535514559035</v>
      </c>
      <c r="AI27" s="1000">
        <f>①CO2排出量の現状把握!AC37</f>
        <v>6.0649844934969872</v>
      </c>
      <c r="AJ27" s="1000">
        <f>①CO2排出量の現状把握!AD37</f>
        <v>6.255231923168469</v>
      </c>
      <c r="AK27" s="1000">
        <f>①CO2排出量の現状把握!AE37</f>
        <v>6.0814810419639613</v>
      </c>
      <c r="AL27" s="1000">
        <f>①CO2排出量の現状把握!AF37</f>
        <v>6.1617843938609891</v>
      </c>
      <c r="AM27" s="1000">
        <f>①CO2排出量の現状把握!AG37</f>
        <v>5.9563372612142862</v>
      </c>
      <c r="AN27" s="1000">
        <f>①CO2排出量の現状把握!AH37</f>
        <v>5.4334655442630142</v>
      </c>
      <c r="AO27" s="1000">
        <f>①CO2排出量の現状把握!AI37</f>
        <v>4.8909428841550184</v>
      </c>
      <c r="AP27" s="1001">
        <f>①CO2排出量の現状把握!AJ37</f>
        <v>5.2772721095619497</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13.943889869986888</v>
      </c>
      <c r="AG28" s="1000">
        <f>①CO2排出量の現状把握!AA38</f>
        <v>14.933218632857445</v>
      </c>
      <c r="AH28" s="1000">
        <f>①CO2排出量の現状把握!AB38</f>
        <v>14.495570424079743</v>
      </c>
      <c r="AI28" s="1000">
        <f>①CO2排出量の現状把握!AC38</f>
        <v>15.292067913832826</v>
      </c>
      <c r="AJ28" s="1000">
        <f>①CO2排出量の現状把握!AD38</f>
        <v>8.8001369757493215</v>
      </c>
      <c r="AK28" s="1000">
        <f>①CO2排出量の現状把握!AE38</f>
        <v>7.0800290382797559</v>
      </c>
      <c r="AL28" s="1000">
        <f>①CO2排出量の現状把握!AF38</f>
        <v>8.9595634452315061</v>
      </c>
      <c r="AM28" s="1000">
        <f>①CO2排出量の現状把握!AG38</f>
        <v>9.1897354045640718</v>
      </c>
      <c r="AN28" s="1000">
        <f>①CO2排出量の現状把握!AH38</f>
        <v>8.222706903087202</v>
      </c>
      <c r="AO28" s="1000">
        <f>①CO2排出量の現状把握!AI38</f>
        <v>8.2679150211932555</v>
      </c>
      <c r="AP28" s="1001">
        <f>①CO2排出量の現状把握!AJ38</f>
        <v>16.894585456703208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151.06913008914287</v>
      </c>
      <c r="AG29" s="1002">
        <f>①CO2排出量の現状把握!AA39</f>
        <v>179.99297208322892</v>
      </c>
      <c r="AH29" s="1002">
        <f>①CO2排出量の現状把握!AB39</f>
        <v>174.46733738215005</v>
      </c>
      <c r="AI29" s="1002">
        <f>①CO2排出量の現状把握!AC39</f>
        <v>179.29133541169611</v>
      </c>
      <c r="AJ29" s="1002">
        <f>①CO2排出量の現状把握!AD39</f>
        <v>187.15565779369217</v>
      </c>
      <c r="AK29" s="1002">
        <f>①CO2排出量の現状把握!AE39</f>
        <v>140.35805189346678</v>
      </c>
      <c r="AL29" s="1002">
        <f>①CO2排出量の現状把握!AF39</f>
        <v>123.81321379011389</v>
      </c>
      <c r="AM29" s="1002">
        <f>①CO2排出量の現状把握!AG39</f>
        <v>113.83198662532752</v>
      </c>
      <c r="AN29" s="1002">
        <f>①CO2排出量の現状把握!AH39</f>
        <v>103.63560864409887</v>
      </c>
      <c r="AO29" s="1002">
        <f>①CO2排出量の現状把握!AI39</f>
        <v>103.70281636918411</v>
      </c>
      <c r="AP29" s="1003">
        <f>①CO2排出量の現状把握!AJ39</f>
        <v>88.131750080864521</v>
      </c>
      <c r="AQ29" s="313"/>
      <c r="AV29" s="80" t="str">
        <f t="shared" si="10"/>
        <v>PFC</v>
      </c>
      <c r="AW29" s="80" t="str">
        <f t="shared" si="9"/>
        <v>PFC</v>
      </c>
      <c r="AX29" s="327">
        <f t="shared" si="8"/>
        <v>0</v>
      </c>
      <c r="AY29" s="327">
        <f t="shared" si="11"/>
        <v>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247.316</v>
      </c>
      <c r="BG29" s="1071">
        <f t="shared" si="2"/>
        <v>247.316</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9.6059299349050971</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0.64547218503736892</v>
      </c>
      <c r="AG32" s="509">
        <f t="shared" si="12"/>
        <v>0.57402665273573938</v>
      </c>
      <c r="AH32" s="509">
        <f t="shared" si="12"/>
        <v>0.69461296891436375</v>
      </c>
      <c r="AI32" s="509">
        <f t="shared" si="12"/>
        <v>0.73373612907744068</v>
      </c>
      <c r="AJ32" s="509">
        <f t="shared" si="12"/>
        <v>0.69617009623588244</v>
      </c>
      <c r="AK32" s="509">
        <f t="shared" si="12"/>
        <v>0.79175065102844921</v>
      </c>
      <c r="AL32" s="509">
        <f t="shared" si="12"/>
        <v>0.85999042190765407</v>
      </c>
      <c r="AM32" s="509">
        <f t="shared" si="12"/>
        <v>0.98484840944788388</v>
      </c>
      <c r="AN32" s="509">
        <f t="shared" si="12"/>
        <v>0.8937462640694317</v>
      </c>
      <c r="AO32" s="509">
        <f t="shared" si="12"/>
        <v>0.88047238623966739</v>
      </c>
      <c r="AP32" s="509">
        <f t="shared" si="12"/>
        <v>0.89729253954779853</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0.851662642328192</v>
      </c>
      <c r="AG33" s="506">
        <f t="shared" ref="AG33:AP33" si="13">IFERROR(IF(G22/AG25&gt;1,1,G22/AG25),0)</f>
        <v>0.76436744848805493</v>
      </c>
      <c r="AH33" s="506">
        <f t="shared" si="13"/>
        <v>0.9200951562549553</v>
      </c>
      <c r="AI33" s="506">
        <f t="shared" si="13"/>
        <v>0.99403474901627875</v>
      </c>
      <c r="AJ33" s="506">
        <f t="shared" si="13"/>
        <v>0.96458244504937574</v>
      </c>
      <c r="AK33" s="506">
        <f t="shared" si="13"/>
        <v>1</v>
      </c>
      <c r="AL33" s="506">
        <f t="shared" si="13"/>
        <v>1</v>
      </c>
      <c r="AM33" s="506">
        <f t="shared" si="13"/>
        <v>1</v>
      </c>
      <c r="AN33" s="506">
        <f t="shared" si="13"/>
        <v>1</v>
      </c>
      <c r="AO33" s="506">
        <f t="shared" si="13"/>
        <v>1</v>
      </c>
      <c r="AP33" s="506">
        <f t="shared" si="13"/>
        <v>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0.89209281857468703</v>
      </c>
      <c r="AG34" s="507">
        <f t="shared" ref="AG34:AP36" si="14">IFERROR(IF(G23/AG26&gt;1,1,G23/AG26),0)</f>
        <v>0.80090313549589198</v>
      </c>
      <c r="AH34" s="507">
        <f t="shared" si="14"/>
        <v>0.96264857621923816</v>
      </c>
      <c r="AI34" s="507">
        <f t="shared" si="14"/>
        <v>1</v>
      </c>
      <c r="AJ34" s="507">
        <f t="shared" si="14"/>
        <v>0.99787579437901974</v>
      </c>
      <c r="AK34" s="507">
        <f t="shared" si="14"/>
        <v>1</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28：電子部品等製造業(N=1)</v>
      </c>
      <c r="BE34" s="961">
        <f>VLOOKUP(BE$13&amp;"_"&amp;$AV$8,データシート2!$A:$SI,MATCH($AV$5&amp;"_"&amp;$BA34&amp;$AV$6,データシート2!$A$1:$SI$1,0),0)</f>
        <v>1</v>
      </c>
      <c r="BF34" s="1071">
        <f>VLOOKUP(BF$13&amp;"_"&amp;$AW$8,データシート2!$A:$SI,MATCH($AW$5&amp;"_"&amp;$BA34&amp;$AW$6,データシート2!$A$1:$SI$1,0),0)</f>
        <v>14.862</v>
      </c>
      <c r="BG34" s="1071">
        <f t="shared" si="2"/>
        <v>14.862</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0.48122035898863968</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29：電気機械器具製造業(N=1)</v>
      </c>
      <c r="BE35" s="961">
        <f>VLOOKUP(BE$13&amp;"_"&amp;$AV$8,データシート2!$A:$SI,MATCH($AV$5&amp;"_"&amp;$BA35&amp;$AV$6,データシート2!$A$1:$SI$1,0),0)</f>
        <v>1</v>
      </c>
      <c r="BF35" s="1071">
        <f>VLOOKUP(BF$13&amp;"_"&amp;$AW$8,データシート2!$A:$SI,MATCH($AW$5&amp;"_"&amp;$BA35&amp;$AW$6,データシート2!$A$1:$SI$1,0),0)</f>
        <v>3.4569999999999999</v>
      </c>
      <c r="BG35" s="1071">
        <f t="shared" si="2"/>
        <v>3.4569999999999999</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0.28894546377247204</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4.8328867689195178E-2</v>
      </c>
      <c r="AG37" s="508">
        <f t="shared" ref="AG37:AP37" si="17">IFERROR(IF(G26/AG29&gt;1,1,G26/AG29),0)</f>
        <v>4.3235021400733334E-2</v>
      </c>
      <c r="AH37" s="508">
        <f t="shared" si="17"/>
        <v>5.9317693244390728E-2</v>
      </c>
      <c r="AI37" s="508">
        <f t="shared" si="17"/>
        <v>6.0984542141386253E-2</v>
      </c>
      <c r="AJ37" s="508">
        <f t="shared" si="17"/>
        <v>4.901267804637624E-2</v>
      </c>
      <c r="AK37" s="508">
        <f t="shared" si="17"/>
        <v>6.078739256423904E-2</v>
      </c>
      <c r="AL37" s="508">
        <f t="shared" si="17"/>
        <v>6.9661385372170023E-2</v>
      </c>
      <c r="AM37" s="508">
        <f t="shared" si="17"/>
        <v>8.3306988493601866E-2</v>
      </c>
      <c r="AN37" s="508">
        <f t="shared" si="17"/>
        <v>8.40444719142001E-2</v>
      </c>
      <c r="AO37" s="508">
        <f t="shared" si="17"/>
        <v>7.534993044144532E-2</v>
      </c>
      <c r="AP37" s="508">
        <f t="shared" si="17"/>
        <v>8.1310083975694336E-2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7.1660000000000004</v>
      </c>
      <c r="BG39" s="1071">
        <f t="shared" ref="BG39:BG50" si="18">BF39/BE39</f>
        <v>3.5830000000000002</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0.36185430086729103</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発電所・変電所(N=1)</v>
      </c>
      <c r="BE54" s="961">
        <f>BE59+BE60</f>
        <v>1</v>
      </c>
      <c r="BF54" s="1071">
        <f>BF59+BF60</f>
        <v>26.3</v>
      </c>
      <c r="BG54" s="1071">
        <f t="shared" si="25"/>
        <v>26.3</v>
      </c>
      <c r="BH54" s="961">
        <f>BH59+BH60</f>
        <v>224</v>
      </c>
      <c r="BI54" s="961">
        <f>BI59+BI60</f>
        <v>22617.216</v>
      </c>
      <c r="BJ54" s="961">
        <f t="shared" si="26"/>
        <v>100.96971428571429</v>
      </c>
      <c r="BK54" s="319">
        <f t="shared" si="27"/>
        <v>0.26047414500529154</v>
      </c>
    </row>
    <row r="55" spans="2:63" ht="15.95" customHeight="1" thickTop="1" thickBot="1">
      <c r="B55" s="312"/>
      <c r="C55" s="455" t="s">
        <v>116</v>
      </c>
      <c r="D55" s="572"/>
      <c r="E55" s="572"/>
      <c r="F55" s="997">
        <f>SUM(F56,F57,F60,F61,F62,F63,F64,F65,)</f>
        <v>421.11</v>
      </c>
      <c r="G55" s="1004">
        <f t="shared" ref="G55:P55" si="29">SUM(G56,G57,G60,G61,G62,G63,G64,G65,)</f>
        <v>453.54500000000002</v>
      </c>
      <c r="H55" s="1004">
        <f t="shared" si="29"/>
        <v>524.23199999999997</v>
      </c>
      <c r="I55" s="1004">
        <f t="shared" si="29"/>
        <v>538.15499999999997</v>
      </c>
      <c r="J55" s="1004">
        <f t="shared" si="29"/>
        <v>498.73399999999998</v>
      </c>
      <c r="K55" s="1004">
        <f t="shared" si="29"/>
        <v>513.64800000000002</v>
      </c>
      <c r="L55" s="1004">
        <f t="shared" si="29"/>
        <v>533.03200000000004</v>
      </c>
      <c r="M55" s="1004">
        <f t="shared" si="29"/>
        <v>529.11400000000003</v>
      </c>
      <c r="N55" s="1004">
        <f t="shared" si="29"/>
        <v>487.77800000000002</v>
      </c>
      <c r="O55" s="1004">
        <f t="shared" si="29"/>
        <v>439.93799999999999</v>
      </c>
      <c r="P55" s="1005">
        <f t="shared" si="29"/>
        <v>398.755</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421.11</v>
      </c>
      <c r="G56" s="1006">
        <f>IFERROR(VLOOKUP(年度マスタ!$K$4&amp;"_"&amp;G$54,データシート1!$A:$CD,MATCH("bc_"&amp;$C56,データシート1!$A$1:$CD$1,0),0),0)</f>
        <v>453.54500000000002</v>
      </c>
      <c r="H56" s="1006">
        <f>IFERROR(VLOOKUP(年度マスタ!$K$4&amp;"_"&amp;H$54,データシート1!$A:$CD,MATCH("bc_"&amp;$C56,データシート1!$A$1:$CD$1,0),0),0)</f>
        <v>524.23199999999997</v>
      </c>
      <c r="I56" s="1006">
        <f>IFERROR(VLOOKUP(年度マスタ!$K$4&amp;"_"&amp;I$54,データシート1!$A:$CD,MATCH("bc_"&amp;$C56,データシート1!$A$1:$CD$1,0),0),0)</f>
        <v>538.15499999999997</v>
      </c>
      <c r="J56" s="1006">
        <f>IFERROR(VLOOKUP(年度マスタ!$K$4&amp;"_"&amp;J$54,データシート1!$A:$CD,MATCH("bc_"&amp;$C56,データシート1!$A$1:$CD$1,0),0),0)</f>
        <v>498.73399999999998</v>
      </c>
      <c r="K56" s="1006">
        <f>IFERROR(VLOOKUP(年度マスタ!$K$4&amp;"_"&amp;K$54,データシート1!$A:$CD,MATCH("bc_"&amp;$C56,データシート1!$A$1:$CD$1,0),0),0)</f>
        <v>513.64800000000002</v>
      </c>
      <c r="L56" s="1006">
        <f>IFERROR(VLOOKUP(年度マスタ!$K$4&amp;"_"&amp;L$54,データシート1!$A:$CD,MATCH("bc_"&amp;$C56,データシート1!$A$1:$CD$1,0),0),0)</f>
        <v>533.03200000000004</v>
      </c>
      <c r="M56" s="1006">
        <f>IFERROR(VLOOKUP(年度マスタ!$K$4&amp;"_"&amp;M$54,データシート1!$A:$CD,MATCH("bc_"&amp;$C56,データシート1!$A$1:$CD$1,0),0),0)</f>
        <v>529.11400000000003</v>
      </c>
      <c r="N56" s="1006">
        <f>IFERROR(VLOOKUP(年度マスタ!$K$4&amp;"_"&amp;N$54,データシート1!$A:$CD,MATCH("bc_"&amp;$C56,データシート1!$A$1:$CD$1,0),0),0)</f>
        <v>487.77800000000002</v>
      </c>
      <c r="O56" s="1006">
        <f>IFERROR(VLOOKUP(年度マスタ!$K$4&amp;"_"&amp;O$54,データシート1!$A:$CD,MATCH("bc_"&amp;$C56,データシート1!$A$1:$CD$1,0),0),0)</f>
        <v>439.93799999999999</v>
      </c>
      <c r="P56" s="1007">
        <f>IFERROR(VLOOKUP(年度マスタ!$K$4&amp;"_"&amp;P$54,データシート1!$A:$CD,MATCH("bc_"&amp;$C56,データシート1!$A$1:$CD$1,0),0),0)</f>
        <v>398.755</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1</v>
      </c>
      <c r="BF59" s="1072">
        <f>VLOOKUP(BF$13&amp;"_"&amp;$AW$8,データシート2!$A:$SI,MATCH($AW$5&amp;"_"&amp;$BA59,データシート2!$A$1:$SI$1,0),0)</f>
        <v>26.3</v>
      </c>
      <c r="BG59" s="1072">
        <f t="shared" si="25"/>
        <v>26.3</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f t="shared" si="27"/>
        <v>0.26047414500529154</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坂井市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5190.3230000000003</v>
      </c>
      <c r="K6" s="688">
        <f>VLOOKUP(年度マスタ!$K$4&amp;"_"&amp;K$5,データシート1!$A:$BS,MATCH("cb_"&amp;$G6,データシート1!$A$1:$BS$1,0),0)</f>
        <v>5576.1729999999998</v>
      </c>
      <c r="L6" s="688">
        <f>VLOOKUP(年度マスタ!$K$4&amp;"_"&amp;L$5,データシート1!$A:$BS,MATCH("cb_"&amp;$G6,データシート1!$A$1:$BS$1,0),0)</f>
        <v>6133.9670000000006</v>
      </c>
      <c r="M6" s="688">
        <f>VLOOKUP(年度マスタ!$K$4&amp;"_"&amp;M$5,データシート1!$A:$BS,MATCH("cb_"&amp;$G6,データシート1!$A$1:$BS$1,0),0)</f>
        <v>6474.9480000000003</v>
      </c>
      <c r="N6" s="688">
        <f>VLOOKUP(年度マスタ!$K$4&amp;"_"&amp;N$5,データシート1!$A:$BS,MATCH("cb_"&amp;$G6,データシート1!$A$1:$BS$1,0),0)</f>
        <v>7087.6829999999991</v>
      </c>
      <c r="O6" s="688">
        <f>VLOOKUP(年度マスタ!$K$4&amp;"_"&amp;O$5,データシート1!$A:$BS,MATCH("cb_"&amp;$G6,データシート1!$A$1:$BS$1,0),0)</f>
        <v>7560.7630000000008</v>
      </c>
      <c r="P6" s="688">
        <f>VLOOKUP(年度マスタ!$K$4&amp;"_"&amp;P$5,データシート1!$A:$BS,MATCH("cb_"&amp;$G6,データシート1!$A$1:$BS$1,0),0)</f>
        <v>8078.800999999994</v>
      </c>
      <c r="Q6" s="688">
        <f>VLOOKUP(年度マスタ!$K$4&amp;"_"&amp;Q$5,データシート1!$A:$BS,MATCH("cb_"&amp;$G6,データシート1!$A$1:$BS$1,0),0)</f>
        <v>8618.2579999999853</v>
      </c>
      <c r="R6" s="704">
        <f>VLOOKUP(年度マスタ!$K$4&amp;"_"&amp;R$5,データシート1!$A:$BS,MATCH("cb_"&amp;$G6,データシート1!$A$1:$BS$1,0),0)</f>
        <v>9254.4039999999786</v>
      </c>
      <c r="S6" s="627"/>
      <c r="T6" s="226"/>
      <c r="U6" s="640"/>
      <c r="V6" s="231"/>
      <c r="W6" s="231"/>
      <c r="X6" s="231"/>
      <c r="Y6" s="232" t="s">
        <v>233</v>
      </c>
      <c r="Z6" s="734" t="s">
        <v>234</v>
      </c>
      <c r="AA6" s="734"/>
      <c r="AB6" s="734"/>
      <c r="AC6" s="735">
        <f>SUM(AC7:AC8)</f>
        <v>1064711</v>
      </c>
      <c r="AD6" s="735">
        <f>SUM(AD7:AD8)</f>
        <v>1300483.3089999999</v>
      </c>
      <c r="AE6" s="736">
        <f>$AD6*3600/100000000</f>
        <v>46.817399123999998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21273.599999999999</v>
      </c>
      <c r="K7" s="684">
        <f>VLOOKUP(年度マスタ!$K$4&amp;"_"&amp;K$5,データシート1!$A:$BS,MATCH("cb_"&amp;$G7,データシート1!$A$1:$BS$1,0),0)</f>
        <v>27194.5</v>
      </c>
      <c r="L7" s="684">
        <f>VLOOKUP(年度マスタ!$K$4&amp;"_"&amp;L$5,データシート1!$A:$BS,MATCH("cb_"&amp;$G7,データシート1!$A$1:$BS$1,0),0)</f>
        <v>36129.300000000003</v>
      </c>
      <c r="M7" s="684">
        <f>VLOOKUP(年度マスタ!$K$4&amp;"_"&amp;M$5,データシート1!$A:$BS,MATCH("cb_"&amp;$G7,データシート1!$A$1:$BS$1,0),0)</f>
        <v>36676.699999999997</v>
      </c>
      <c r="N7" s="684">
        <f>VLOOKUP(年度マスタ!$K$4&amp;"_"&amp;N$5,データシート1!$A:$BS,MATCH("cb_"&amp;$G7,データシート1!$A$1:$BS$1,0),0)</f>
        <v>42341</v>
      </c>
      <c r="O7" s="684">
        <f>VLOOKUP(年度マスタ!$K$4&amp;"_"&amp;O$5,データシート1!$A:$BS,MATCH("cb_"&amp;$G7,データシート1!$A$1:$BS$1,0),0)</f>
        <v>45088.2</v>
      </c>
      <c r="P7" s="684">
        <f>VLOOKUP(年度マスタ!$K$4&amp;"_"&amp;P$5,データシート1!$A:$BS,MATCH("cb_"&amp;$G7,データシート1!$A$1:$BS$1,0),0)</f>
        <v>50148.000000000007</v>
      </c>
      <c r="Q7" s="684">
        <f>VLOOKUP(年度マスタ!$K$4&amp;"_"&amp;Q$5,データシート1!$A:$BS,MATCH("cb_"&amp;$G7,データシート1!$A$1:$BS$1,0),0)</f>
        <v>53446.000000000007</v>
      </c>
      <c r="R7" s="705">
        <f>VLOOKUP(年度マスタ!$K$4&amp;"_"&amp;R$5,データシート1!$A:$BS,MATCH("cb_"&amp;$G7,データシート1!$A$1:$BS$1,0),0)</f>
        <v>76116.500000000015</v>
      </c>
      <c r="S7" s="627"/>
      <c r="T7" s="226"/>
      <c r="U7" s="640"/>
      <c r="V7" s="231"/>
      <c r="W7" s="231"/>
      <c r="X7" s="231"/>
      <c r="Y7" s="232" t="s">
        <v>236</v>
      </c>
      <c r="Z7" s="248" t="s">
        <v>1368</v>
      </c>
      <c r="AA7" s="248"/>
      <c r="AB7" s="248"/>
      <c r="AC7" s="671">
        <f>VLOOKUP(年度マスタ!$K$4&amp;"_令和4年度",データシート3!A:AB,MATCH("ea_"&amp;$Y7&amp;"_設備",データシート3!$A$1:$AB$1,0),0)</f>
        <v>522047</v>
      </c>
      <c r="AD7" s="671">
        <f>VLOOKUP(年度マスタ!$K$4&amp;"_令和4年度",データシート3!A:AB,MATCH("ea_"&amp;$Y7&amp;"_年間発電",データシート3!$A$1:$AB$1,0),0)/10^3</f>
        <v>637323.34900000005</v>
      </c>
      <c r="AE7" s="606">
        <f t="shared" ref="AE7:AE16" si="0">$AD7*3600/100000000</f>
        <v>22.943640564000003</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8000</v>
      </c>
      <c r="M8" s="684">
        <f>VLOOKUP(年度マスタ!$K$4&amp;"_"&amp;M$5,データシート1!$A:$BS,MATCH("cb_"&amp;$G8,データシート1!$A$1:$BS$1,0),0)</f>
        <v>8000</v>
      </c>
      <c r="N8" s="684">
        <f>VLOOKUP(年度マスタ!$K$4&amp;"_"&amp;N$5,データシート1!$A:$BS,MATCH("cb_"&amp;$G8,データシート1!$A$1:$BS$1,0),0)</f>
        <v>8000</v>
      </c>
      <c r="O8" s="684">
        <f>VLOOKUP(年度マスタ!$K$4&amp;"_"&amp;O$5,データシート1!$A:$BS,MATCH("cb_"&amp;$G8,データシート1!$A$1:$BS$1,0),0)</f>
        <v>8000</v>
      </c>
      <c r="P8" s="684">
        <f>VLOOKUP(年度マスタ!$K$4&amp;"_"&amp;P$5,データシート1!$A:$BS,MATCH("cb_"&amp;$G8,データシート1!$A$1:$BS$1,0),0)</f>
        <v>8000</v>
      </c>
      <c r="Q8" s="684">
        <f>VLOOKUP(年度マスタ!$K$4&amp;"_"&amp;Q$5,データシート1!$A:$BS,MATCH("cb_"&amp;$G8,データシート1!$A$1:$BS$1,0),0)</f>
        <v>8000</v>
      </c>
      <c r="R8" s="705">
        <f>VLOOKUP(年度マスタ!$K$4&amp;"_"&amp;R$5,データシート1!$A:$BS,MATCH("cb_"&amp;$G8,データシート1!$A$1:$BS$1,0),0)</f>
        <v>8000</v>
      </c>
      <c r="S8" s="627"/>
      <c r="T8" s="226"/>
      <c r="U8" s="640"/>
      <c r="V8" s="231"/>
      <c r="W8" s="231"/>
      <c r="X8" s="231"/>
      <c r="Y8" s="232" t="s">
        <v>237</v>
      </c>
      <c r="Z8" s="222" t="s">
        <v>1369</v>
      </c>
      <c r="AA8" s="222"/>
      <c r="AB8" s="222"/>
      <c r="AC8" s="671">
        <f>VLOOKUP(年度マスタ!$K$4&amp;"_令和4年度",データシート3!A:AB,MATCH("ea_"&amp;$Y8&amp;"_設備",データシート3!$A$1:$AB$1,0),0)</f>
        <v>542664</v>
      </c>
      <c r="AD8" s="671">
        <f>VLOOKUP(年度マスタ!$K$4&amp;"_令和4年度",データシート3!A:AB,MATCH("ea_"&amp;$Y8&amp;"_年間発電",データシート3!$A$1:$AB$1,0),0)/10^3</f>
        <v>663159.96</v>
      </c>
      <c r="AE8" s="606">
        <f t="shared" si="0"/>
        <v>23.873758559999999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246.3</v>
      </c>
      <c r="P9" s="684">
        <f>VLOOKUP(年度マスタ!$K$4&amp;"_"&amp;P$5,データシート1!$A:$BS,MATCH("cb_"&amp;$G9,データシート1!$A$1:$BS$1,0),0)</f>
        <v>401.3</v>
      </c>
      <c r="Q9" s="684">
        <f>VLOOKUP(年度マスタ!$K$4&amp;"_"&amp;Q$5,データシート1!$A:$BS,MATCH("cb_"&amp;$G9,データシート1!$A$1:$BS$1,0),0)</f>
        <v>518.9</v>
      </c>
      <c r="R9" s="705">
        <f>VLOOKUP(年度マスタ!$K$4&amp;"_"&amp;R$5,データシート1!$A:$BS,MATCH("cb_"&amp;$G9,データシート1!$A$1:$BS$1,0),0)</f>
        <v>518.9</v>
      </c>
      <c r="S9" s="627"/>
      <c r="T9" s="226"/>
      <c r="U9" s="640"/>
      <c r="V9" s="231"/>
      <c r="W9" s="231"/>
      <c r="X9" s="231"/>
      <c r="Y9" s="232" t="s">
        <v>238</v>
      </c>
      <c r="Z9" s="244" t="s">
        <v>222</v>
      </c>
      <c r="AA9" s="244"/>
      <c r="AB9" s="244"/>
      <c r="AC9" s="737">
        <f>VLOOKUP(年度マスタ!$K$4&amp;"_令和4年度",データシート3!A:AB,MATCH("ea_"&amp;$Y9&amp;"_設備",データシート3!$A$1:$AB$1,0),0)</f>
        <v>104300</v>
      </c>
      <c r="AD9" s="737">
        <f>VLOOKUP(年度マスタ!$K$4&amp;"_令和4年度",データシート3!A:AB,MATCH("ea_"&amp;$Y9&amp;"_年間発電",データシート3!$A$1:$AB$1,0),0)/10^3</f>
        <v>257458.81899999999</v>
      </c>
      <c r="AE9" s="738">
        <f t="shared" si="0"/>
        <v>9.2685174840000002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4557</v>
      </c>
      <c r="AD10" s="737">
        <f>SUM(AD11:AD12)</f>
        <v>26729.044999999998</v>
      </c>
      <c r="AE10" s="738">
        <f t="shared" si="0"/>
        <v>0.96224562000000002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4557</v>
      </c>
      <c r="AD11" s="671">
        <f>VLOOKUP(年度マスタ!$K$4&amp;"_令和4年度",データシート3!A:AB,MATCH("ea_"&amp;$Y11&amp;"_年間発電",データシート3!$A$1:$AB$1,0),0)/10^3</f>
        <v>26729.044999999998</v>
      </c>
      <c r="AE11" s="606">
        <f t="shared" si="0"/>
        <v>0.96224562000000002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26463.922999999999</v>
      </c>
      <c r="K12" s="722">
        <f t="shared" ref="K12:Q12" si="1">SUM(K6:K11)</f>
        <v>32770.673000000003</v>
      </c>
      <c r="L12" s="722">
        <f t="shared" si="1"/>
        <v>50263.267000000007</v>
      </c>
      <c r="M12" s="722">
        <f t="shared" si="1"/>
        <v>51151.648000000001</v>
      </c>
      <c r="N12" s="722">
        <f t="shared" si="1"/>
        <v>57428.682999999997</v>
      </c>
      <c r="O12" s="722">
        <f t="shared" si="1"/>
        <v>60895.262999999999</v>
      </c>
      <c r="P12" s="722">
        <f t="shared" si="1"/>
        <v>66628.10100000001</v>
      </c>
      <c r="Q12" s="722">
        <f t="shared" si="1"/>
        <v>70583.157999999996</v>
      </c>
      <c r="R12" s="723">
        <f t="shared" ref="R12" si="2">SUM(R6:R11)</f>
        <v>93889.803999999989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v>
      </c>
      <c r="AD13" s="737">
        <f>SUM(AD14:AD16)</f>
        <v>15.698</v>
      </c>
      <c r="AE13" s="738">
        <f t="shared" si="0"/>
        <v>5.6512800000000003E-4</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v>
      </c>
      <c r="AD16" s="671">
        <f>VLOOKUP(年度マスタ!$K$4&amp;"_令和4年度",データシート3!A:AB,MATCH("ea_"&amp;$Y16&amp;"_年間発電",データシート3!$A$1:$AB$1,0),0)/10^3</f>
        <v>15.698</v>
      </c>
      <c r="AE16" s="606">
        <f t="shared" si="0"/>
        <v>5.6512800000000003E-4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16.989027780000001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63.075607320000003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6229.0104387600013</v>
      </c>
      <c r="K19" s="682">
        <f>K6*別紙!$C5/100*別紙!$E5/10^3</f>
        <v>6692.0767407599997</v>
      </c>
      <c r="L19" s="682">
        <f>L6*別紙!$C5/100*別紙!$E5/10^3</f>
        <v>7361.4964760400007</v>
      </c>
      <c r="M19" s="682">
        <f>M6*別紙!$C5/100*別紙!$E5/10^3</f>
        <v>7770.7145937599998</v>
      </c>
      <c r="N19" s="682">
        <f>N6*別紙!$C5/100*別紙!$E5/10^3</f>
        <v>8506.0701219599996</v>
      </c>
      <c r="O19" s="682">
        <f>O6*別紙!$C5/100*別紙!$E5/10^3</f>
        <v>9073.8228915599993</v>
      </c>
      <c r="P19" s="682">
        <f>P6*別紙!$C5/100*別紙!$E5/10^3</f>
        <v>9695.5306561199905</v>
      </c>
      <c r="Q19" s="682">
        <f>Q6*別紙!$C5/100*別紙!$E5/10^3</f>
        <v>10342.94379095998</v>
      </c>
      <c r="R19" s="710">
        <f>R6*別紙!$C5/100*別紙!$E5/10^3</f>
        <v>11106.395328479975</v>
      </c>
      <c r="S19" s="631"/>
      <c r="T19" s="227"/>
      <c r="U19" s="647"/>
      <c r="W19" s="237"/>
      <c r="X19" s="237"/>
      <c r="Y19" s="209"/>
      <c r="Z19" s="699" t="s">
        <v>229</v>
      </c>
      <c r="AA19" s="748"/>
      <c r="AB19" s="749"/>
      <c r="AC19" s="750">
        <f>SUM($AC$6,$AC$9,$AC$10,$AC$13)</f>
        <v>1173571</v>
      </c>
      <c r="AD19" s="750">
        <f>SUM($AD$6,$AD$9,$AD$10,$AD$13)</f>
        <v>1584686.8709999998</v>
      </c>
      <c r="AE19" s="751">
        <f>SUM($AE$6,$AE$9,$AE$10,$AE$13,$AE$17,$AE$18)</f>
        <v>137.113362456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28139.867136000001</v>
      </c>
      <c r="K20" s="684">
        <f>K7*別紙!$C6/100*別紙!$E6/10^3</f>
        <v>35971.796820000003</v>
      </c>
      <c r="L20" s="684">
        <f>L7*別紙!$C6/100*別紙!$E6/10^3</f>
        <v>47790.39286800001</v>
      </c>
      <c r="M20" s="684">
        <f>M7*別紙!$C6/100*別紙!$E6/10^3</f>
        <v>48514.471691999992</v>
      </c>
      <c r="N20" s="684">
        <f>N7*別紙!$C6/100*別紙!$E6/10^3</f>
        <v>56006.981159999996</v>
      </c>
      <c r="O20" s="684">
        <f>O7*別紙!$C6/100*別紙!$E6/10^3</f>
        <v>59640.867431999999</v>
      </c>
      <c r="P20" s="684">
        <f>P7*別紙!$C6/100*別紙!$E6/10^3</f>
        <v>66333.768479999999</v>
      </c>
      <c r="Q20" s="684">
        <f>Q7*別紙!$C6/100*別紙!$E6/10^3</f>
        <v>70696.230960000015</v>
      </c>
      <c r="R20" s="705">
        <f>R7*別紙!$C6/100*別紙!$E6/10^3</f>
        <v>100683.86154000003</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17379.84</v>
      </c>
      <c r="M21" s="684">
        <f>M8*別紙!$C7/100*別紙!$E7/10^3</f>
        <v>17379.84</v>
      </c>
      <c r="N21" s="684">
        <f>N8*別紙!$C7/100*別紙!$E7/10^3</f>
        <v>17379.84</v>
      </c>
      <c r="O21" s="684">
        <f>O8*別紙!$C7/100*別紙!$E7/10^3</f>
        <v>17379.84</v>
      </c>
      <c r="P21" s="684">
        <f>P8*別紙!$C7/100*別紙!$E7/10^3</f>
        <v>17379.84</v>
      </c>
      <c r="Q21" s="684">
        <f>Q8*別紙!$C7/100*別紙!$E7/10^3</f>
        <v>17379.84</v>
      </c>
      <c r="R21" s="705">
        <f>R8*別紙!$C7/100*別紙!$E7/10^3</f>
        <v>17379.84</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1294.5527999999999</v>
      </c>
      <c r="P22" s="684">
        <f>P9*別紙!$C8/100*別紙!$E8/10^3</f>
        <v>2109.2327999999998</v>
      </c>
      <c r="Q22" s="684">
        <f>Q9*別紙!$C8/100*別紙!$E8/10^3</f>
        <v>2727.3384000000001</v>
      </c>
      <c r="R22" s="705">
        <f>R9*別紙!$C8/100*別紙!$E8/10^3</f>
        <v>2727.3384000000001</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34368.877574760001</v>
      </c>
      <c r="K25" s="728">
        <f t="shared" si="3"/>
        <v>42663.873560760003</v>
      </c>
      <c r="L25" s="728">
        <f t="shared" si="3"/>
        <v>72531.72934404001</v>
      </c>
      <c r="M25" s="728">
        <f t="shared" si="3"/>
        <v>73665.026285759988</v>
      </c>
      <c r="N25" s="728">
        <f t="shared" si="3"/>
        <v>81892.891281959994</v>
      </c>
      <c r="O25" s="728">
        <f t="shared" si="3"/>
        <v>87389.083123560005</v>
      </c>
      <c r="P25" s="728">
        <f t="shared" si="3"/>
        <v>95518.371936119976</v>
      </c>
      <c r="Q25" s="728">
        <f t="shared" si="3"/>
        <v>101146.35315095999</v>
      </c>
      <c r="R25" s="729">
        <f t="shared" ref="R25" si="4">SUM(R19:R24)</f>
        <v>131897.43526848001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846827.26491266105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827951.71311316395</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805802.05315493839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805638.67455087986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828087.93261496432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759190.73432529543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739965.64154527965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758381.95730822696</v>
      </c>
      <c r="R26" s="726">
        <f>Q26</f>
        <v>758381.95730822696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4.0585464118594115E-2</v>
      </c>
      <c r="K27" s="951">
        <f t="shared" ref="K27:P27" si="5">K25/K26</f>
        <v>5.1529422410807588E-2</v>
      </c>
      <c r="L27" s="951">
        <f t="shared" si="5"/>
        <v>9.0011844794957011E-2</v>
      </c>
      <c r="M27" s="951">
        <f t="shared" si="5"/>
        <v>9.143680487636234E-2</v>
      </c>
      <c r="N27" s="951">
        <f t="shared" si="5"/>
        <v>9.8893955649559856E-2</v>
      </c>
      <c r="O27" s="951">
        <f t="shared" si="5"/>
        <v>0.11510820558317804</v>
      </c>
      <c r="P27" s="951">
        <f t="shared" si="5"/>
        <v>0.1290848744499106</v>
      </c>
      <c r="Q27" s="951">
        <f>Q25/Q26</f>
        <v>0.13337125465110633</v>
      </c>
      <c r="R27" s="952">
        <f>R25/R26</f>
        <v>0.17391953223232251</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0.17391953223232251</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2.0895629909559412</v>
      </c>
      <c r="AA52" s="209"/>
      <c r="AB52" s="755" t="s">
        <v>232</v>
      </c>
      <c r="AC52" s="756">
        <f>$AD6</f>
        <v>1300483.3089999999</v>
      </c>
      <c r="AD52" s="757">
        <f>R19+R20</f>
        <v>111790.25686848001</v>
      </c>
      <c r="AE52" s="758">
        <f t="shared" ref="AE52:AE54" si="6">IFERROR(AD52/AC52,"-")</f>
        <v>8.5960547201824958E-2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826304.91369177285</v>
      </c>
      <c r="Z53" s="1142"/>
      <c r="AA53" s="209"/>
      <c r="AB53" s="755" t="s">
        <v>222</v>
      </c>
      <c r="AC53" s="756">
        <f>$AD9</f>
        <v>257458.81899999999</v>
      </c>
      <c r="AD53" s="757">
        <f>R21</f>
        <v>17379.84</v>
      </c>
      <c r="AE53" s="758">
        <f t="shared" si="6"/>
        <v>6.7505320142092318E-2</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26729.044999999998</v>
      </c>
      <c r="AD54" s="756">
        <f>R22</f>
        <v>2727.3384000000001</v>
      </c>
      <c r="AE54" s="758">
        <f t="shared" si="6"/>
        <v>0.10203650747716576</v>
      </c>
      <c r="AF54" s="523"/>
      <c r="AG54" s="47"/>
      <c r="AH54" s="468"/>
      <c r="AI54" s="490" t="s">
        <v>1284</v>
      </c>
      <c r="AJ54" s="491">
        <f>VLOOKUP(年度マスタ!$K$4&amp;"_"&amp;AJ$53,データシート1!$A$1:$BS$996,MATCH("ca_太陽光発電（10kW未満）",データシート1!$A$1:$BS$1,0),0)</f>
        <v>1212</v>
      </c>
      <c r="AK54" s="491">
        <f>VLOOKUP(年度マスタ!$K$4&amp;"_"&amp;AK$53,データシート1!$A$1:$BS$996,MATCH("ca_太陽光発電（10kW未満）",データシート1!$A$1:$BS$1,0),0)</f>
        <v>1291</v>
      </c>
      <c r="AL54" s="491">
        <f>VLOOKUP(年度マスタ!$K$4&amp;"_"&amp;AL$53,データシート1!$A$1:$BS$996,MATCH("ca_太陽光発電（10kW未満）",データシート1!$A$1:$BS$1,0),0)</f>
        <v>1395</v>
      </c>
      <c r="AM54" s="491">
        <f>VLOOKUP(年度マスタ!$K$4&amp;"_"&amp;AM$53,データシート1!$A$1:$BS$996,MATCH("ca_太陽光発電（10kW未満）",データシート1!$A$1:$BS$1,0),0)</f>
        <v>1456</v>
      </c>
      <c r="AN54" s="491">
        <f>VLOOKUP(年度マスタ!$K$4&amp;"_"&amp;AN$53,データシート1!$A$1:$BS$996,MATCH("ca_太陽光発電（10kW未満）",データシート1!$A$1:$BS$1,0),0)</f>
        <v>1564</v>
      </c>
      <c r="AO54" s="201">
        <f>VLOOKUP(年度マスタ!$K$4&amp;"_"&amp;AO$53,データシート1!$A$1:$BS$996,MATCH("ca_太陽光発電（10kW未満）",データシート1!$A$1:$BS$1,0),0)</f>
        <v>1656</v>
      </c>
      <c r="AP54" s="201">
        <f>VLOOKUP(年度マスタ!$K$4&amp;"_"&amp;AP$53,データシート1!$A$1:$BS$996,MATCH("ca_太陽光発電（10kW未満）",データシート1!$A$1:$BS$1,0),0)</f>
        <v>1750</v>
      </c>
      <c r="AQ54" s="201">
        <f>VLOOKUP(年度マスタ!$K$4&amp;"_"&amp;AQ$53,データシート1!$A$1:$BS$996,MATCH("ca_太陽光発電（10kW未満）",データシート1!$A$1:$BS$1,0),0)</f>
        <v>1840</v>
      </c>
      <c r="AR54" s="201">
        <f>VLOOKUP(年度マスタ!$K$4&amp;"_"&amp;AR$53,データシート1!$A$1:$BS$996,MATCH("ca_太陽光発電（10kW未満）",データシート1!$A$1:$BS$1,0),0)</f>
        <v>1945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15.698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坂井市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福井県</v>
      </c>
      <c r="AY12" s="25" t="str">
        <f>年度マスタ!$J4</f>
        <v>坂井市</v>
      </c>
      <c r="AZ12" s="25" t="str">
        <f>年度マスタ!$K4</f>
        <v>18210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20205</v>
      </c>
      <c r="AY21" s="20" t="str">
        <f>IF(IFERROR(比較地域マスタ!$Z6,"")=0,"",IFERROR(比較地域マスタ!$Z6,""))</f>
        <v>飯田市</v>
      </c>
      <c r="BB21" s="122" t="str">
        <f t="shared" ref="BB21:BC68" si="0">AX21</f>
        <v>20205</v>
      </c>
      <c r="BC21" s="123" t="str">
        <f t="shared" si="0"/>
        <v>飯田市</v>
      </c>
      <c r="BD21" s="40">
        <f>SUM(BE21,BI21:BK21,BQ21)</f>
        <v>570.78028755736386</v>
      </c>
      <c r="BE21" s="40">
        <f>SUM(BF21:BH21)</f>
        <v>103.50635983055626</v>
      </c>
      <c r="BF21" s="40">
        <f>VLOOKUP($AX21&amp;"_"&amp;$BC$14,データシート1!$A:$BS,MATCH($BC$12&amp;"_"&amp;BF$20,データシート1!$A$1:$BS$1,0),0)</f>
        <v>82.944865899263519</v>
      </c>
      <c r="BG21" s="40">
        <f>VLOOKUP($AX21&amp;"_"&amp;$BC$14,データシート1!$A:$BS,MATCH($BC$12&amp;"_"&amp;BG$20,データシート1!$A$1:$BS$1,0),0)</f>
        <v>9.7750051822253017</v>
      </c>
      <c r="BH21" s="40">
        <f>VLOOKUP($AX21&amp;"_"&amp;$BC$14,データシート1!$A:$BS,MATCH($BC$12&amp;"_"&amp;BH$20,データシート1!$A$1:$BS$1,0),0)</f>
        <v>10.786488749067445</v>
      </c>
      <c r="BI21" s="40">
        <f>VLOOKUP($AX21&amp;"_"&amp;$BC$14,データシート1!$A:$BS,MATCH($BC$12&amp;"_"&amp;BI$20,データシート1!$A$1:$BS$1,0),0)</f>
        <v>123.58465209168024</v>
      </c>
      <c r="BJ21" s="40">
        <f>VLOOKUP($AX21&amp;"_"&amp;$BC$14,データシート1!$A:$BS,MATCH($BC$12&amp;"_"&amp;BJ$20,データシート1!$A$1:$BS$1,0),0)</f>
        <v>140.55633254782796</v>
      </c>
      <c r="BK21" s="40">
        <f t="shared" ref="BK21:BK68" si="1">SUM(BL21,BO21:BP21)</f>
        <v>198.81054766060905</v>
      </c>
      <c r="BL21" s="40">
        <f t="shared" ref="BL21:BL67" si="2">SUM(BM21:BN21)</f>
        <v>192.94141257724431</v>
      </c>
      <c r="BM21" s="40">
        <f>VLOOKUP($AX21&amp;"_"&amp;$BC$14,データシート1!$A:$BS,MATCH($BC$12&amp;"_"&amp;BM$20,データシート1!$A$1:$BS$1,0),0)</f>
        <v>94.764064659516507</v>
      </c>
      <c r="BN21" s="40">
        <f>VLOOKUP($AX21&amp;"_"&amp;$BC$14,データシート1!$A:$BS,MATCH($BC$12&amp;"_"&amp;BN$20,データシート1!$A$1:$BS$1,0),0)</f>
        <v>98.177347917727786</v>
      </c>
      <c r="BO21" s="40">
        <f>VLOOKUP($AX21&amp;"_"&amp;$BC$14,データシート1!$A:$BS,MATCH($BC$12&amp;"_"&amp;BO$20,データシート1!$A$1:$BS$1,0),0)</f>
        <v>5.8691350833647409</v>
      </c>
      <c r="BP21" s="40">
        <f>VLOOKUP($AX21&amp;"_"&amp;$BC$14,データシート1!$A:$BS,MATCH($BC$12&amp;"_"&amp;BP$20,データシート1!$A$1:$BS$1,0),0)</f>
        <v>0</v>
      </c>
      <c r="BQ21" s="40">
        <f>VLOOKUP($AX21&amp;"_"&amp;$BC$14,データシート1!$A:$BS,MATCH($BC$12&amp;"_"&amp;BQ$20,データシート1!$A$1:$BS$1,0),0)</f>
        <v>4.3223954266903952</v>
      </c>
      <c r="BR21" s="41">
        <f t="shared" ref="BR21:BR68" si="3">BD21</f>
        <v>570.78028755736386</v>
      </c>
      <c r="BT21" s="124" t="str">
        <f t="shared" ref="BT21:BT68" si="4">AY21</f>
        <v>飯田市</v>
      </c>
      <c r="BU21" s="40">
        <f>BD21</f>
        <v>570.78028755736386</v>
      </c>
      <c r="BV21" s="70">
        <f>BE21/$BR21</f>
        <v>0.18134186146040265</v>
      </c>
      <c r="BW21" s="70">
        <f t="shared" ref="BW21:CH42" si="5">BF21/$BR21</f>
        <v>0.14531837855547436</v>
      </c>
      <c r="BX21" s="70">
        <f t="shared" si="5"/>
        <v>1.7125688106814491E-2</v>
      </c>
      <c r="BY21" s="70">
        <f t="shared" si="5"/>
        <v>1.8897794798113793E-2</v>
      </c>
      <c r="BZ21" s="70">
        <f t="shared" si="5"/>
        <v>0.21651878101914984</v>
      </c>
      <c r="CA21" s="70">
        <f t="shared" si="5"/>
        <v>0.24625295514204656</v>
      </c>
      <c r="CB21" s="70">
        <f t="shared" si="5"/>
        <v>0.34831361908346992</v>
      </c>
      <c r="CC21" s="70">
        <f t="shared" si="5"/>
        <v>0.33803096705201746</v>
      </c>
      <c r="CD21" s="70">
        <f t="shared" si="5"/>
        <v>0.16602546851268518</v>
      </c>
      <c r="CE21" s="70">
        <f t="shared" si="5"/>
        <v>0.17200549853933225</v>
      </c>
      <c r="CF21" s="70">
        <f t="shared" si="5"/>
        <v>1.028265203145245E-2</v>
      </c>
      <c r="CG21" s="70">
        <f t="shared" si="5"/>
        <v>0</v>
      </c>
      <c r="CH21" s="70">
        <f>BQ21/$BR21</f>
        <v>7.5727832949311364E-3</v>
      </c>
      <c r="CI21" s="125">
        <f t="shared" ref="CI21:CI68" si="6">BR21/$BR21</f>
        <v>1</v>
      </c>
      <c r="CK21" s="126" t="str">
        <f t="shared" ref="CK21:CK68" si="7">AY21</f>
        <v>飯田市</v>
      </c>
      <c r="CL21" s="127">
        <f>CN21+CP21+CR21</f>
        <v>103.50635983055626</v>
      </c>
      <c r="CM21" s="71">
        <f>IF(IF(CL21=0,0,CW21/CL21)&gt;1,1,IF(CL21=0,0,CW21/CL21))</f>
        <v>0.41567494084840306</v>
      </c>
      <c r="CN21" s="72">
        <f>BF21</f>
        <v>82.944865899263519</v>
      </c>
      <c r="CO21" s="71">
        <f>IF(IF(CN21=0,0,CX21/CN21)&gt;1,1,IF(CN21=0,0,CX21/CN21))</f>
        <v>0.51871806088943262</v>
      </c>
      <c r="CP21" s="72">
        <f t="shared" ref="CP21:CP68" si="8">BG21</f>
        <v>9.7750051822253017</v>
      </c>
      <c r="CQ21" s="71">
        <f>IF(IF(CP21=0,0,CY21/CP21)&gt;1,1,IF(CP21=0,0,CY21/CP21))</f>
        <v>0</v>
      </c>
      <c r="CR21" s="72">
        <f t="shared" ref="CR21:CR68" si="9">BH21</f>
        <v>10.786488749067445</v>
      </c>
      <c r="CS21" s="71">
        <f>IF(IF(CR21=0,0,CZ21/CR21)&gt;1,1,IF(CR21=0,0,CZ21/CR21))</f>
        <v>0</v>
      </c>
      <c r="CT21" s="72">
        <f t="shared" ref="CT21:CT68" si="10">BI21</f>
        <v>123.58465209168024</v>
      </c>
      <c r="CU21" s="73">
        <f>IF(IF(CT21=0,0,DA21/CT21)&gt;1,1,IF(CT21=0,0,DA21/CT21))</f>
        <v>4.2165430025520187E-2</v>
      </c>
      <c r="CV21" s="18"/>
      <c r="CW21" s="1075">
        <f>SUM(CX21:CZ21)</f>
        <v>43.024999999999999</v>
      </c>
      <c r="CX21" s="1076">
        <f>VLOOKUP($AX21&amp;"_"&amp;$CW$14,データシート1!$A:$BS,MATCH($CW$12&amp;"_"&amp;CX$20,データシート1!$A$1:$BS$1,0),0)</f>
        <v>43.024999999999999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5.2110000000000003</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48.235999999999997</v>
      </c>
      <c r="DE21" s="18"/>
      <c r="DF21" s="128">
        <f>VLOOKUP($AX21&amp;"_"&amp;$DF$14,データシート1!$A:$BS,MATCH($DF$12&amp;"_"&amp;DF$20,データシート1!$A$1:$BS$1,0),0)</f>
        <v>8</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9</v>
      </c>
      <c r="DM21" s="18"/>
      <c r="DN21" s="131">
        <f>IF($DD21=0,0,ROUND(CX21/$DD21,2))</f>
        <v>0.89</v>
      </c>
      <c r="DO21" s="132">
        <f>IF($DD21=0,0,ROUND(CY21/$DD21,2))</f>
        <v>0</v>
      </c>
      <c r="DP21" s="132">
        <f t="shared" ref="DP21:DR36" si="13">IF($DD21=0,0,ROUND(CZ21/$DD21,2))</f>
        <v>0</v>
      </c>
      <c r="DQ21" s="132">
        <f t="shared" si="13"/>
        <v>0.11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40220</v>
      </c>
      <c r="AY22" s="20" t="str">
        <f>IF(IFERROR(比較地域マスタ!$Z7,"")=0,"",IFERROR(比較地域マスタ!$Z7,""))</f>
        <v>宗像市</v>
      </c>
      <c r="BB22" s="122" t="str">
        <f t="shared" si="0"/>
        <v>40220</v>
      </c>
      <c r="BC22" s="123" t="str">
        <f t="shared" si="0"/>
        <v>宗像市</v>
      </c>
      <c r="BD22" s="40">
        <f t="shared" ref="BD22:BD68" si="14">SUM(BE22,BI22:BK22,BQ22)</f>
        <v>380.48974045523016</v>
      </c>
      <c r="BE22" s="40">
        <f t="shared" ref="BE22:BE67" si="15">SUM(BF22:BH22)</f>
        <v>73.596618382536633</v>
      </c>
      <c r="BF22" s="40">
        <f>VLOOKUP($AX22&amp;"_"&amp;$BC$14,データシート1!$A:$BS,MATCH($BC$12&amp;"_"&amp;BF$20,データシート1!$A$1:$BS$1,0),0)</f>
        <v>63.684516221455539</v>
      </c>
      <c r="BG22" s="40">
        <f>VLOOKUP($AX22&amp;"_"&amp;$BC$14,データシート1!$A:$BS,MATCH($BC$12&amp;"_"&amp;BG$20,データシート1!$A$1:$BS$1,0),0)</f>
        <v>2.1440110272485597</v>
      </c>
      <c r="BH22" s="40">
        <f>VLOOKUP($AX22&amp;"_"&amp;$BC$14,データシート1!$A:$BS,MATCH($BC$12&amp;"_"&amp;BH$20,データシート1!$A$1:$BS$1,0),0)</f>
        <v>7.7680911338325416</v>
      </c>
      <c r="BI22" s="40">
        <f>VLOOKUP($AX22&amp;"_"&amp;$BC$14,データシート1!$A:$BS,MATCH($BC$12&amp;"_"&amp;BI$20,データシート1!$A$1:$BS$1,0),0)</f>
        <v>80.137336713017064</v>
      </c>
      <c r="BJ22" s="40">
        <f>VLOOKUP($AX22&amp;"_"&amp;$BC$14,データシート1!$A:$BS,MATCH($BC$12&amp;"_"&amp;BJ$20,データシート1!$A$1:$BS$1,0),0)</f>
        <v>82.366411428274276</v>
      </c>
      <c r="BK22" s="40">
        <f t="shared" si="1"/>
        <v>125.12478609047795</v>
      </c>
      <c r="BL22" s="40">
        <f t="shared" si="2"/>
        <v>116.80890087599985</v>
      </c>
      <c r="BM22" s="40">
        <f>VLOOKUP($AX22&amp;"_"&amp;$BC$14,データシート1!$A:$BS,MATCH($BC$12&amp;"_"&amp;BM$20,データシート1!$A$1:$BS$1,0),0)</f>
        <v>79.140784816365084</v>
      </c>
      <c r="BN22" s="40">
        <f>VLOOKUP($AX22&amp;"_"&amp;$BC$14,データシート1!$A:$BS,MATCH($BC$12&amp;"_"&amp;BN$20,データシート1!$A$1:$BS$1,0),0)</f>
        <v>37.668116059634777</v>
      </c>
      <c r="BO22" s="40">
        <f>VLOOKUP($AX22&amp;"_"&amp;$BC$14,データシート1!$A:$BS,MATCH($BC$12&amp;"_"&amp;BO$20,データシート1!$A$1:$BS$1,0),0)</f>
        <v>5.7312791894447024</v>
      </c>
      <c r="BP22" s="40">
        <f>VLOOKUP($AX22&amp;"_"&amp;$BC$14,データシート1!$A:$BS,MATCH($BC$12&amp;"_"&amp;BP$20,データシート1!$A$1:$BS$1,0),0)</f>
        <v>2.5846060250333984</v>
      </c>
      <c r="BQ22" s="40">
        <f>VLOOKUP($AX22&amp;"_"&amp;$BC$14,データシート1!$A:$BS,MATCH($BC$12&amp;"_"&amp;BQ$20,データシート1!$A$1:$BS$1,0),0)</f>
        <v>19.264587840924261</v>
      </c>
      <c r="BR22" s="41">
        <f t="shared" si="3"/>
        <v>380.48974045523016</v>
      </c>
      <c r="BT22" s="134" t="str">
        <f t="shared" si="4"/>
        <v>宗像市</v>
      </c>
      <c r="BU22" s="38">
        <f>BD22</f>
        <v>380.48974045523016</v>
      </c>
      <c r="BV22" s="69">
        <f t="shared" ref="BV22:BZ68" si="16">BE22/$BR22</f>
        <v>0.19342602587518726</v>
      </c>
      <c r="BW22" s="69">
        <f t="shared" si="5"/>
        <v>0.16737512066754109</v>
      </c>
      <c r="BX22" s="69">
        <f t="shared" si="5"/>
        <v>5.6348721116196094E-3</v>
      </c>
      <c r="BY22" s="69">
        <f t="shared" si="5"/>
        <v>2.0416033096026579E-2</v>
      </c>
      <c r="BZ22" s="69">
        <f t="shared" si="5"/>
        <v>0.21061628788502465</v>
      </c>
      <c r="CA22" s="69">
        <f t="shared" si="5"/>
        <v>0.21647472368040319</v>
      </c>
      <c r="CB22" s="69">
        <f t="shared" si="5"/>
        <v>0.32885193156791725</v>
      </c>
      <c r="CC22" s="69">
        <f t="shared" si="5"/>
        <v>0.30699619058386679</v>
      </c>
      <c r="CD22" s="69">
        <f t="shared" si="5"/>
        <v>0.2079971584034789</v>
      </c>
      <c r="CE22" s="69">
        <f t="shared" si="5"/>
        <v>9.8999032180387914E-2</v>
      </c>
      <c r="CF22" s="69">
        <f t="shared" si="5"/>
        <v>1.5062900730483865E-2</v>
      </c>
      <c r="CG22" s="69">
        <f t="shared" si="5"/>
        <v>6.7928402535666075E-3</v>
      </c>
      <c r="CH22" s="69">
        <f t="shared" si="5"/>
        <v>5.06310309914677E-2</v>
      </c>
      <c r="CI22" s="135">
        <f t="shared" si="6"/>
        <v>1</v>
      </c>
      <c r="CK22" s="136" t="str">
        <f t="shared" si="7"/>
        <v>宗像市</v>
      </c>
      <c r="CL22" s="137">
        <f t="shared" ref="CL22:CL68" si="17">CN22+CP22+CR22</f>
        <v>73.596618382536633</v>
      </c>
      <c r="CM22" s="75">
        <f t="shared" ref="CM22:CM68" si="18">IF(IF(CL22=0,0,CW22/CL22)&gt;1,1,IF(CL22=0,0,CW22/CL22))</f>
        <v>0.11450254352990218</v>
      </c>
      <c r="CN22" s="76">
        <f t="shared" ref="CN22:CN68" si="19">BF22</f>
        <v>63.684516221455539</v>
      </c>
      <c r="CO22" s="75">
        <f t="shared" ref="CO22:CO68" si="20">IF(IF(CN22=0,0,CX22/CN22)&gt;1,1,IF(CN22=0,0,CX22/CN22))</f>
        <v>0.1323241582097614</v>
      </c>
      <c r="CP22" s="76">
        <f t="shared" si="8"/>
        <v>2.1440110272485597</v>
      </c>
      <c r="CQ22" s="75">
        <f t="shared" ref="CQ22:CQ68" si="21">IF(IF(CP22=0,0,CY22/CP22)&gt;1,1,IF(CP22=0,0,CY22/CP22))</f>
        <v>0</v>
      </c>
      <c r="CR22" s="76">
        <f t="shared" si="9"/>
        <v>7.7680911338325416</v>
      </c>
      <c r="CS22" s="75">
        <f t="shared" ref="CS22:CS68" si="22">IF(IF(CR22=0,0,CZ22/CR22)&gt;1,1,IF(CR22=0,0,CZ22/CR22))</f>
        <v>0</v>
      </c>
      <c r="CT22" s="76">
        <f t="shared" si="10"/>
        <v>80.137336713017064</v>
      </c>
      <c r="CU22" s="77">
        <f t="shared" ref="CU22:CU68" si="23">IF(IF(CT22=0,0,DA22/CT22)&gt;1,1,IF(CT22=0,0,DA22/CT22))</f>
        <v>0.33685921079050635</v>
      </c>
      <c r="CV22" s="18"/>
      <c r="CW22" s="1078">
        <f t="shared" ref="CW22:CW68" si="24">SUM(CX22:CZ22)</f>
        <v>8.4269999999999996</v>
      </c>
      <c r="CX22" s="1079">
        <f>VLOOKUP($AX22&amp;"_"&amp;$CW$14,データシート1!$A:$BS,MATCH($CW$12&amp;"_"&amp;CX$20,データシート1!$A$1:$BS$1,0),0)</f>
        <v>8.4269999999999996</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26.994999999999997</v>
      </c>
      <c r="DB22" s="1079">
        <f>VLOOKUP($AX22&amp;"_"&amp;$CW$14,データシート1!$A:$BS,MATCH($CW$12&amp;"_"&amp;DB$20,データシート1!$A$1:$BS$1,0),0)</f>
        <v>0</v>
      </c>
      <c r="DC22" s="1079">
        <f>VLOOKUP($AX22&amp;"_"&amp;$CW$14,データシート1!$A:$BS,MATCH($CW$12&amp;"_"&amp;DC$20,データシート1!$A$1:$BS$1,0),0)</f>
        <v>0</v>
      </c>
      <c r="DD22" s="1080">
        <f t="shared" si="11"/>
        <v>35.421999999999997</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4</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0.24</v>
      </c>
      <c r="DO22" s="140">
        <f>IF($DD22=0,0,ROUND(CY22/$DD22,2))</f>
        <v>0</v>
      </c>
      <c r="DP22" s="140">
        <f t="shared" si="13"/>
        <v>0</v>
      </c>
      <c r="DQ22" s="140">
        <f t="shared" si="13"/>
        <v>0.76</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20220</v>
      </c>
      <c r="AY23" s="20" t="str">
        <f>IF(IFERROR(比較地域マスタ!$Z8,"")=0,"",IFERROR(比較地域マスタ!$Z8,""))</f>
        <v>安曇野市</v>
      </c>
      <c r="BB23" s="122" t="str">
        <f t="shared" si="0"/>
        <v>20220</v>
      </c>
      <c r="BC23" s="123" t="str">
        <f t="shared" si="0"/>
        <v>安曇野市</v>
      </c>
      <c r="BD23" s="40">
        <f t="shared" si="14"/>
        <v>601.68585781207685</v>
      </c>
      <c r="BE23" s="40">
        <f t="shared" si="15"/>
        <v>182.38382430669233</v>
      </c>
      <c r="BF23" s="40">
        <f>VLOOKUP($AX23&amp;"_"&amp;$BC$14,データシート1!$A:$BS,MATCH($BC$12&amp;"_"&amp;BF$20,データシート1!$A$1:$BS$1,0),0)</f>
        <v>160.91006037817971</v>
      </c>
      <c r="BG23" s="40">
        <f>VLOOKUP($AX23&amp;"_"&amp;$BC$14,データシート1!$A:$BS,MATCH($BC$12&amp;"_"&amp;BG$20,データシート1!$A$1:$BS$1,0),0)</f>
        <v>4.170901564029184</v>
      </c>
      <c r="BH23" s="40">
        <f>VLOOKUP($AX23&amp;"_"&amp;$BC$14,データシート1!$A:$BS,MATCH($BC$12&amp;"_"&amp;BH$20,データシート1!$A$1:$BS$1,0),0)</f>
        <v>17.302862364483445</v>
      </c>
      <c r="BI23" s="40">
        <f>VLOOKUP($AX23&amp;"_"&amp;$BC$14,データシート1!$A:$BS,MATCH($BC$12&amp;"_"&amp;BI$20,データシート1!$A$1:$BS$1,0),0)</f>
        <v>87.441497815117927</v>
      </c>
      <c r="BJ23" s="40">
        <f>VLOOKUP($AX23&amp;"_"&amp;$BC$14,データシート1!$A:$BS,MATCH($BC$12&amp;"_"&amp;BJ$20,データシート1!$A$1:$BS$1,0),0)</f>
        <v>141.04689387599331</v>
      </c>
      <c r="BK23" s="40">
        <f t="shared" si="1"/>
        <v>180.84646603777915</v>
      </c>
      <c r="BL23" s="40">
        <f t="shared" si="2"/>
        <v>175.118076043716</v>
      </c>
      <c r="BM23" s="40">
        <f>VLOOKUP($AX23&amp;"_"&amp;$BC$14,データシート1!$A:$BS,MATCH($BC$12&amp;"_"&amp;BM$20,データシート1!$A$1:$BS$1,0),0)</f>
        <v>93.385622287113776</v>
      </c>
      <c r="BN23" s="40">
        <f>VLOOKUP($AX23&amp;"_"&amp;$BC$14,データシート1!$A:$BS,MATCH($BC$12&amp;"_"&amp;BN$20,データシート1!$A$1:$BS$1,0),0)</f>
        <v>81.732453756602226</v>
      </c>
      <c r="BO23" s="40">
        <f>VLOOKUP($AX23&amp;"_"&amp;$BC$14,データシート1!$A:$BS,MATCH($BC$12&amp;"_"&amp;BO$20,データシート1!$A$1:$BS$1,0),0)</f>
        <v>5.7283899940631446</v>
      </c>
      <c r="BP23" s="40">
        <f>VLOOKUP($AX23&amp;"_"&amp;$BC$14,データシート1!$A:$BS,MATCH($BC$12&amp;"_"&amp;BP$20,データシート1!$A$1:$BS$1,0),0)</f>
        <v>0</v>
      </c>
      <c r="BQ23" s="40">
        <f>VLOOKUP($AX23&amp;"_"&amp;$BC$14,データシート1!$A:$BS,MATCH($BC$12&amp;"_"&amp;BQ$20,データシート1!$A$1:$BS$1,0),0)</f>
        <v>9.9671757764941802</v>
      </c>
      <c r="BR23" s="41">
        <f t="shared" si="3"/>
        <v>601.68585781207685</v>
      </c>
      <c r="BT23" s="134" t="str">
        <f t="shared" si="4"/>
        <v>安曇野市</v>
      </c>
      <c r="BU23" s="38">
        <f t="shared" ref="BU23:BU68" si="25">BD23</f>
        <v>601.68585781207685</v>
      </c>
      <c r="BV23" s="69">
        <f t="shared" si="16"/>
        <v>0.30312134137554525</v>
      </c>
      <c r="BW23" s="69">
        <f t="shared" si="5"/>
        <v>0.2674320133820336</v>
      </c>
      <c r="BX23" s="69">
        <f t="shared" si="5"/>
        <v>6.9320252584894092E-3</v>
      </c>
      <c r="BY23" s="69">
        <f t="shared" si="5"/>
        <v>2.875730273502225E-2</v>
      </c>
      <c r="BZ23" s="69">
        <f t="shared" si="5"/>
        <v>0.14532749387376881</v>
      </c>
      <c r="CA23" s="69">
        <f t="shared" si="5"/>
        <v>0.23441949323669523</v>
      </c>
      <c r="CB23" s="69">
        <f t="shared" si="5"/>
        <v>0.30056625677624371</v>
      </c>
      <c r="CC23" s="69">
        <f t="shared" si="5"/>
        <v>0.29104569065409247</v>
      </c>
      <c r="CD23" s="69">
        <f t="shared" si="5"/>
        <v>0.15520661001854674</v>
      </c>
      <c r="CE23" s="69">
        <f t="shared" si="5"/>
        <v>0.13583908063554576</v>
      </c>
      <c r="CF23" s="69">
        <f t="shared" si="5"/>
        <v>9.5205661221512035E-3</v>
      </c>
      <c r="CG23" s="69">
        <f t="shared" si="5"/>
        <v>0</v>
      </c>
      <c r="CH23" s="69">
        <f t="shared" si="5"/>
        <v>1.6565414737747093E-2</v>
      </c>
      <c r="CI23" s="135">
        <f t="shared" si="6"/>
        <v>1</v>
      </c>
      <c r="CK23" s="136" t="str">
        <f t="shared" si="7"/>
        <v>安曇野市</v>
      </c>
      <c r="CL23" s="137">
        <f t="shared" si="17"/>
        <v>182.38382430669233</v>
      </c>
      <c r="CM23" s="75">
        <f t="shared" si="18"/>
        <v>0.60272889011882802</v>
      </c>
      <c r="CN23" s="76">
        <f t="shared" si="19"/>
        <v>160.91006037817971</v>
      </c>
      <c r="CO23" s="75">
        <f t="shared" si="20"/>
        <v>0.65402374315603073</v>
      </c>
      <c r="CP23" s="76">
        <f t="shared" si="8"/>
        <v>4.170901564029184</v>
      </c>
      <c r="CQ23" s="75">
        <f t="shared" si="21"/>
        <v>0</v>
      </c>
      <c r="CR23" s="76">
        <f t="shared" si="9"/>
        <v>17.302862364483445</v>
      </c>
      <c r="CS23" s="75">
        <f t="shared" si="22"/>
        <v>0.27099562495652924</v>
      </c>
      <c r="CT23" s="76">
        <f t="shared" si="10"/>
        <v>87.441497815117927</v>
      </c>
      <c r="CU23" s="77">
        <f t="shared" si="23"/>
        <v>9.2965013215893941E-2</v>
      </c>
      <c r="CV23" s="18"/>
      <c r="CW23" s="1078">
        <f t="shared" si="24"/>
        <v>109.928</v>
      </c>
      <c r="CX23" s="1081">
        <f>VLOOKUP($AX23&amp;"_"&amp;$CW$14,データシート1!$A:$BS,MATCH($CW$12&amp;"_"&amp;CX$20,データシート1!$A$1:$BS$1,0),0)</f>
        <v>105.239</v>
      </c>
      <c r="CY23" s="1081">
        <f>VLOOKUP($AX23&amp;"_"&amp;$CW$14,データシート1!$A:$BS,MATCH($CW$12&amp;"_"&amp;CY$20,データシート1!$A$1:$BS$1,0),0)</f>
        <v>0</v>
      </c>
      <c r="CZ23" s="1081">
        <f>VLOOKUP($AX23&amp;"_"&amp;$CW$14,データシート1!$A:$BS,MATCH($CW$12&amp;"_"&amp;CZ$20,データシート1!$A$1:$BS$1,0),0)</f>
        <v>4.6890000000000001</v>
      </c>
      <c r="DA23" s="1081">
        <f>VLOOKUP($AX23&amp;"_"&amp;$CW$14,データシート1!$A:$BS,MATCH($CW$12&amp;"_"&amp;DA$20,データシート1!$A$1:$BS$1,0),0)</f>
        <v>8.1289999999999996</v>
      </c>
      <c r="DB23" s="1081">
        <f>VLOOKUP($AX23&amp;"_"&amp;$CW$14,データシート1!$A:$BS,MATCH($CW$12&amp;"_"&amp;DB$20,データシート1!$A$1:$BS$1,0),0)</f>
        <v>0</v>
      </c>
      <c r="DC23" s="1081">
        <f>VLOOKUP($AX23&amp;"_"&amp;$CW$14,データシート1!$A:$BS,MATCH($CW$12&amp;"_"&amp;DC$20,データシート1!$A$1:$BS$1,0),0)</f>
        <v>0</v>
      </c>
      <c r="DD23" s="1080">
        <f t="shared" si="11"/>
        <v>118.057</v>
      </c>
      <c r="DE23" s="18"/>
      <c r="DF23" s="138">
        <f>VLOOKUP($AX23&amp;"_"&amp;$DF$14,データシート1!$A:$BS,MATCH($DF$12&amp;"_"&amp;DF$20,データシート1!$A$1:$BS$1,0),0)</f>
        <v>12</v>
      </c>
      <c r="DG23" s="74">
        <f>VLOOKUP($AX23&amp;"_"&amp;$DF$14,データシート1!$A:$BS,MATCH($DF$12&amp;"_"&amp;DG$20,データシート1!$A$1:$BS$1,0),0)</f>
        <v>0</v>
      </c>
      <c r="DH23" s="74">
        <f>VLOOKUP($AX23&amp;"_"&amp;$DF$14,データシート1!$A:$BS,MATCH($DF$12&amp;"_"&amp;DH$20,データシート1!$A$1:$BS$1,0),0)</f>
        <v>1</v>
      </c>
      <c r="DI23" s="74">
        <f>VLOOKUP($AX23&amp;"_"&amp;$DF$14,データシート1!$A:$BS,MATCH($DF$12&amp;"_"&amp;DI$20,データシート1!$A$1:$BS$1,0),0)</f>
        <v>2</v>
      </c>
      <c r="DJ23" s="74">
        <f>VLOOKUP($AX23&amp;"_"&amp;$DF$14,データシート1!$A:$BS,MATCH($DF$12&amp;"_"&amp;DJ$20,データシート1!$A$1:$BS$1,0),0)</f>
        <v>0</v>
      </c>
      <c r="DK23" s="74">
        <f>VLOOKUP($AX23&amp;"_"&amp;$DF$14,データシート1!$A:$BS,MATCH($DF$12&amp;"_"&amp;DK$20,データシート1!$A$1:$BS$1,0),0)</f>
        <v>0</v>
      </c>
      <c r="DL23" s="78">
        <f t="shared" si="12"/>
        <v>15</v>
      </c>
      <c r="DM23" s="18"/>
      <c r="DN23" s="139">
        <f t="shared" ref="DN23:DN67" si="26">IF($DD23=0,0,ROUND(CX23/$DD23,2))</f>
        <v>0.89</v>
      </c>
      <c r="DO23" s="140">
        <f t="shared" ref="DO23:DO67" si="27">IF($DD23=0,0,ROUND(CY23/$DD23,2))</f>
        <v>0</v>
      </c>
      <c r="DP23" s="140">
        <f t="shared" si="13"/>
        <v>0.04</v>
      </c>
      <c r="DQ23" s="140">
        <f t="shared" si="13"/>
        <v>7.0000000000000007E-2</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22209</v>
      </c>
      <c r="AY24" s="20" t="str">
        <f>IF(IFERROR(比較地域マスタ!$Z9,"")=0,"",IFERROR(比較地域マスタ!$Z9,""))</f>
        <v>島田市</v>
      </c>
      <c r="BB24" s="122" t="str">
        <f t="shared" si="0"/>
        <v>22209</v>
      </c>
      <c r="BC24" s="123" t="str">
        <f t="shared" si="0"/>
        <v>島田市</v>
      </c>
      <c r="BD24" s="40">
        <f t="shared" si="14"/>
        <v>543.26205789568269</v>
      </c>
      <c r="BE24" s="40">
        <f t="shared" si="15"/>
        <v>174.90209012354939</v>
      </c>
      <c r="BF24" s="40">
        <f>VLOOKUP($AX24&amp;"_"&amp;$BC$14,データシート1!$A:$BS,MATCH($BC$12&amp;"_"&amp;BF$20,データシート1!$A$1:$BS$1,0),0)</f>
        <v>158.1144787251157</v>
      </c>
      <c r="BG24" s="40">
        <f>VLOOKUP($AX24&amp;"_"&amp;$BC$14,データシート1!$A:$BS,MATCH($BC$12&amp;"_"&amp;BG$20,データシート1!$A$1:$BS$1,0),0)</f>
        <v>5.4898022283429704</v>
      </c>
      <c r="BH24" s="40">
        <f>VLOOKUP($AX24&amp;"_"&amp;$BC$14,データシート1!$A:$BS,MATCH($BC$12&amp;"_"&amp;BH$20,データシート1!$A$1:$BS$1,0),0)</f>
        <v>11.297809170090702</v>
      </c>
      <c r="BI24" s="40">
        <f>VLOOKUP($AX24&amp;"_"&amp;$BC$14,データシート1!$A:$BS,MATCH($BC$12&amp;"_"&amp;BI$20,データシート1!$A$1:$BS$1,0),0)</f>
        <v>88.440863654574855</v>
      </c>
      <c r="BJ24" s="40">
        <f>VLOOKUP($AX24&amp;"_"&amp;$BC$14,データシート1!$A:$BS,MATCH($BC$12&amp;"_"&amp;BJ$20,データシート1!$A$1:$BS$1,0),0)</f>
        <v>104.13859848196046</v>
      </c>
      <c r="BK24" s="40">
        <f t="shared" si="1"/>
        <v>165.59896503639791</v>
      </c>
      <c r="BL24" s="40">
        <f t="shared" si="2"/>
        <v>159.83543299238767</v>
      </c>
      <c r="BM24" s="40">
        <f>VLOOKUP($AX24&amp;"_"&amp;$BC$14,データシート1!$A:$BS,MATCH($BC$12&amp;"_"&amp;BM$20,データシート1!$A$1:$BS$1,0),0)</f>
        <v>88.523988985867973</v>
      </c>
      <c r="BN24" s="40">
        <f>VLOOKUP($AX24&amp;"_"&amp;$BC$14,データシート1!$A:$BS,MATCH($BC$12&amp;"_"&amp;BN$20,データシート1!$A$1:$BS$1,0),0)</f>
        <v>71.311444006519679</v>
      </c>
      <c r="BO24" s="40">
        <f>VLOOKUP($AX24&amp;"_"&amp;$BC$14,データシート1!$A:$BS,MATCH($BC$12&amp;"_"&amp;BO$20,データシート1!$A$1:$BS$1,0),0)</f>
        <v>5.7635320440102547</v>
      </c>
      <c r="BP24" s="40">
        <f>VLOOKUP($AX24&amp;"_"&amp;$BC$14,データシート1!$A:$BS,MATCH($BC$12&amp;"_"&amp;BP$20,データシート1!$A$1:$BS$1,0),0)</f>
        <v>0</v>
      </c>
      <c r="BQ24" s="40">
        <f>VLOOKUP($AX24&amp;"_"&amp;$BC$14,データシート1!$A:$BS,MATCH($BC$12&amp;"_"&amp;BQ$20,データシート1!$A$1:$BS$1,0),0)</f>
        <v>10.1815405992</v>
      </c>
      <c r="BR24" s="41">
        <f t="shared" si="3"/>
        <v>543.26205789568269</v>
      </c>
      <c r="BT24" s="134" t="str">
        <f t="shared" si="4"/>
        <v>島田市</v>
      </c>
      <c r="BU24" s="38">
        <f t="shared" si="25"/>
        <v>543.26205789568269</v>
      </c>
      <c r="BV24" s="69">
        <f t="shared" si="16"/>
        <v>0.3219479210475879</v>
      </c>
      <c r="BW24" s="69">
        <f t="shared" si="5"/>
        <v>0.29104642304226019</v>
      </c>
      <c r="BX24" s="69">
        <f t="shared" si="5"/>
        <v>1.0105256107167939E-2</v>
      </c>
      <c r="BY24" s="69">
        <f t="shared" si="5"/>
        <v>2.0796241898159783E-2</v>
      </c>
      <c r="BZ24" s="69">
        <f t="shared" si="5"/>
        <v>0.16279595154712109</v>
      </c>
      <c r="CA24" s="69">
        <f t="shared" si="5"/>
        <v>0.19169127857988047</v>
      </c>
      <c r="CB24" s="69">
        <f t="shared" si="5"/>
        <v>0.30482335850554881</v>
      </c>
      <c r="CC24" s="69">
        <f t="shared" si="5"/>
        <v>0.29421423909394256</v>
      </c>
      <c r="CD24" s="69">
        <f t="shared" si="5"/>
        <v>0.16294896302672837</v>
      </c>
      <c r="CE24" s="69">
        <f t="shared" si="5"/>
        <v>0.13126527606721416</v>
      </c>
      <c r="CF24" s="69">
        <f t="shared" si="5"/>
        <v>1.0609119411606267E-2</v>
      </c>
      <c r="CG24" s="69">
        <f t="shared" si="5"/>
        <v>0</v>
      </c>
      <c r="CH24" s="69">
        <f t="shared" si="5"/>
        <v>1.8741490319861547E-2</v>
      </c>
      <c r="CI24" s="135">
        <f t="shared" si="6"/>
        <v>1</v>
      </c>
      <c r="CK24" s="136" t="str">
        <f t="shared" si="7"/>
        <v>島田市</v>
      </c>
      <c r="CL24" s="137">
        <f t="shared" si="17"/>
        <v>174.90209012354939</v>
      </c>
      <c r="CM24" s="75">
        <f t="shared" si="18"/>
        <v>1</v>
      </c>
      <c r="CN24" s="76">
        <f t="shared" si="19"/>
        <v>158.1144787251157</v>
      </c>
      <c r="CO24" s="75">
        <f t="shared" si="20"/>
        <v>1</v>
      </c>
      <c r="CP24" s="76">
        <f t="shared" si="8"/>
        <v>5.4898022283429704</v>
      </c>
      <c r="CQ24" s="75">
        <f t="shared" si="21"/>
        <v>0</v>
      </c>
      <c r="CR24" s="76">
        <f t="shared" si="9"/>
        <v>11.297809170090702</v>
      </c>
      <c r="CS24" s="75">
        <f t="shared" si="22"/>
        <v>0</v>
      </c>
      <c r="CT24" s="76">
        <f t="shared" si="10"/>
        <v>88.440863654574855</v>
      </c>
      <c r="CU24" s="77">
        <f t="shared" si="23"/>
        <v>0.31761336150799752</v>
      </c>
      <c r="CV24" s="18"/>
      <c r="CW24" s="1078">
        <f t="shared" si="24"/>
        <v>356.964</v>
      </c>
      <c r="CX24" s="1081">
        <f>VLOOKUP($AX24&amp;"_"&amp;$CW$14,データシート1!$A:$BS,MATCH($CW$12&amp;"_"&amp;CX$20,データシート1!$A$1:$BS$1,0),0)</f>
        <v>356.964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28.09</v>
      </c>
      <c r="DB24" s="1081">
        <f>VLOOKUP($AX24&amp;"_"&amp;$CW$14,データシート1!$A:$BS,MATCH($CW$12&amp;"_"&amp;DB$20,データシート1!$A$1:$BS$1,0),0)</f>
        <v>0</v>
      </c>
      <c r="DC24" s="1081">
        <f>VLOOKUP($AX24&amp;"_"&amp;$CW$14,データシート1!$A:$BS,MATCH($CW$12&amp;"_"&amp;DC$20,データシート1!$A$1:$BS$1,0),0)</f>
        <v>0</v>
      </c>
      <c r="DD24" s="1080">
        <f t="shared" si="11"/>
        <v>385.05399999999997</v>
      </c>
      <c r="DE24" s="18"/>
      <c r="DF24" s="138">
        <f>VLOOKUP($AX24&amp;"_"&amp;$DF$14,データシート1!$A:$BS,MATCH($DF$12&amp;"_"&amp;DF$20,データシート1!$A$1:$BS$1,0),0)</f>
        <v>13</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3</v>
      </c>
      <c r="DJ24" s="74">
        <f>VLOOKUP($AX24&amp;"_"&amp;$DF$14,データシート1!$A:$BS,MATCH($DF$12&amp;"_"&amp;DJ$20,データシート1!$A$1:$BS$1,0),0)</f>
        <v>0</v>
      </c>
      <c r="DK24" s="74">
        <f>VLOOKUP($AX24&amp;"_"&amp;$DF$14,データシート1!$A:$BS,MATCH($DF$12&amp;"_"&amp;DK$20,データシート1!$A$1:$BS$1,0),0)</f>
        <v>0</v>
      </c>
      <c r="DL24" s="78">
        <f t="shared" si="12"/>
        <v>16</v>
      </c>
      <c r="DM24" s="18"/>
      <c r="DN24" s="139">
        <f t="shared" si="26"/>
        <v>0.93</v>
      </c>
      <c r="DO24" s="140">
        <f t="shared" si="27"/>
        <v>0</v>
      </c>
      <c r="DP24" s="140">
        <f t="shared" si="13"/>
        <v>0</v>
      </c>
      <c r="DQ24" s="140">
        <f t="shared" si="13"/>
        <v>7.0000000000000007E-2</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12228</v>
      </c>
      <c r="AY25" s="20" t="str">
        <f>IF(IFERROR(比較地域マスタ!$Z10,"")=0,"",IFERROR(比較地域マスタ!$Z10,""))</f>
        <v>四街道市</v>
      </c>
      <c r="BB25" s="122" t="str">
        <f t="shared" si="0"/>
        <v>12228</v>
      </c>
      <c r="BC25" s="123" t="str">
        <f t="shared" si="0"/>
        <v>四街道市</v>
      </c>
      <c r="BD25" s="40">
        <f t="shared" si="14"/>
        <v>492.41109226027282</v>
      </c>
      <c r="BE25" s="40">
        <f t="shared" si="15"/>
        <v>174.36037747931087</v>
      </c>
      <c r="BF25" s="40">
        <f>VLOOKUP($AX25&amp;"_"&amp;$BC$14,データシート1!$A:$BS,MATCH($BC$12&amp;"_"&amp;BF$20,データシート1!$A$1:$BS$1,0),0)</f>
        <v>166.28873124438911</v>
      </c>
      <c r="BG25" s="40">
        <f>VLOOKUP($AX25&amp;"_"&amp;$BC$14,データシート1!$A:$BS,MATCH($BC$12&amp;"_"&amp;BG$20,データシート1!$A$1:$BS$1,0),0)</f>
        <v>3.5698627741081523</v>
      </c>
      <c r="BH25" s="40">
        <f>VLOOKUP($AX25&amp;"_"&amp;$BC$14,データシート1!$A:$BS,MATCH($BC$12&amp;"_"&amp;BH$20,データシート1!$A$1:$BS$1,0),0)</f>
        <v>4.5017834608136145</v>
      </c>
      <c r="BI25" s="40">
        <f>VLOOKUP($AX25&amp;"_"&amp;$BC$14,データシート1!$A:$BS,MATCH($BC$12&amp;"_"&amp;BI$20,データシート1!$A$1:$BS$1,0),0)</f>
        <v>89.782943069542597</v>
      </c>
      <c r="BJ25" s="40">
        <f>VLOOKUP($AX25&amp;"_"&amp;$BC$14,データシート1!$A:$BS,MATCH($BC$12&amp;"_"&amp;BJ$20,データシート1!$A$1:$BS$1,0),0)</f>
        <v>98.99097121325417</v>
      </c>
      <c r="BK25" s="40">
        <f t="shared" si="1"/>
        <v>123.73846071492514</v>
      </c>
      <c r="BL25" s="40">
        <f t="shared" si="2"/>
        <v>118.11537894436123</v>
      </c>
      <c r="BM25" s="40">
        <f>VLOOKUP($AX25&amp;"_"&amp;$BC$14,データシート1!$A:$BS,MATCH($BC$12&amp;"_"&amp;BM$20,データシート1!$A$1:$BS$1,0),0)</f>
        <v>70.106039683134554</v>
      </c>
      <c r="BN25" s="40">
        <f>VLOOKUP($AX25&amp;"_"&amp;$BC$14,データシート1!$A:$BS,MATCH($BC$12&amp;"_"&amp;BN$20,データシート1!$A$1:$BS$1,0),0)</f>
        <v>48.009339261226678</v>
      </c>
      <c r="BO25" s="40">
        <f>VLOOKUP($AX25&amp;"_"&amp;$BC$14,データシート1!$A:$BS,MATCH($BC$12&amp;"_"&amp;BO$20,データシート1!$A$1:$BS$1,0),0)</f>
        <v>5.6230817705639184</v>
      </c>
      <c r="BP25" s="40">
        <f>VLOOKUP($AX25&amp;"_"&amp;$BC$14,データシート1!$A:$BS,MATCH($BC$12&amp;"_"&amp;BP$20,データシート1!$A$1:$BS$1,0),0)</f>
        <v>0</v>
      </c>
      <c r="BQ25" s="40">
        <f>VLOOKUP($AX25&amp;"_"&amp;$BC$14,データシート1!$A:$BS,MATCH($BC$12&amp;"_"&amp;BQ$20,データシート1!$A$1:$BS$1,0),0)</f>
        <v>5.5383397832399996</v>
      </c>
      <c r="BR25" s="41">
        <f t="shared" si="3"/>
        <v>492.41109226027282</v>
      </c>
      <c r="BT25" s="134" t="str">
        <f t="shared" si="4"/>
        <v>四街道市</v>
      </c>
      <c r="BU25" s="38">
        <f t="shared" si="25"/>
        <v>492.41109226027282</v>
      </c>
      <c r="BV25" s="69">
        <f t="shared" si="16"/>
        <v>0.35409514574287765</v>
      </c>
      <c r="BW25" s="69">
        <f t="shared" si="5"/>
        <v>0.3377030571774654</v>
      </c>
      <c r="BX25" s="69">
        <f t="shared" si="5"/>
        <v>7.2497610842227672E-3</v>
      </c>
      <c r="BY25" s="69">
        <f t="shared" si="5"/>
        <v>9.1423274811894672E-3</v>
      </c>
      <c r="BZ25" s="69">
        <f t="shared" si="5"/>
        <v>0.18233330743509366</v>
      </c>
      <c r="CA25" s="69">
        <f t="shared" si="5"/>
        <v>0.20103318704471973</v>
      </c>
      <c r="CB25" s="69">
        <f t="shared" si="5"/>
        <v>0.25129096939498052</v>
      </c>
      <c r="CC25" s="69">
        <f t="shared" si="5"/>
        <v>0.23987148299642527</v>
      </c>
      <c r="CD25" s="69">
        <f t="shared" si="5"/>
        <v>0.14237299034295259</v>
      </c>
      <c r="CE25" s="69">
        <f t="shared" si="5"/>
        <v>9.7498492653472699E-2</v>
      </c>
      <c r="CF25" s="69">
        <f t="shared" si="5"/>
        <v>1.1419486398555247E-2</v>
      </c>
      <c r="CG25" s="69">
        <f t="shared" si="5"/>
        <v>0</v>
      </c>
      <c r="CH25" s="69">
        <f t="shared" si="5"/>
        <v>1.1247390382328368E-2</v>
      </c>
      <c r="CI25" s="135">
        <f t="shared" si="6"/>
        <v>1</v>
      </c>
      <c r="CK25" s="136" t="str">
        <f t="shared" si="7"/>
        <v>四街道市</v>
      </c>
      <c r="CL25" s="137">
        <f t="shared" si="17"/>
        <v>174.36037747931087</v>
      </c>
      <c r="CM25" s="75">
        <f t="shared" si="18"/>
        <v>0</v>
      </c>
      <c r="CN25" s="76">
        <f t="shared" si="19"/>
        <v>166.28873124438911</v>
      </c>
      <c r="CO25" s="75">
        <f t="shared" si="20"/>
        <v>0</v>
      </c>
      <c r="CP25" s="76">
        <f t="shared" si="8"/>
        <v>3.5698627741081523</v>
      </c>
      <c r="CQ25" s="75">
        <f t="shared" si="21"/>
        <v>0</v>
      </c>
      <c r="CR25" s="76">
        <f t="shared" si="9"/>
        <v>4.5017834608136145</v>
      </c>
      <c r="CS25" s="75">
        <f t="shared" si="22"/>
        <v>0</v>
      </c>
      <c r="CT25" s="76">
        <f t="shared" si="10"/>
        <v>89.782943069542597</v>
      </c>
      <c r="CU25" s="77">
        <f t="shared" si="23"/>
        <v>3.2088500348763149E-2</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2.8809999999999998</v>
      </c>
      <c r="DB25" s="1081">
        <f>VLOOKUP($AX25&amp;"_"&amp;$CW$14,データシート1!$A:$BS,MATCH($CW$12&amp;"_"&amp;DB$20,データシート1!$A$1:$BS$1,0),0)</f>
        <v>0</v>
      </c>
      <c r="DC25" s="1081">
        <f>VLOOKUP($AX25&amp;"_"&amp;$CW$14,データシート1!$A:$BS,MATCH($CW$12&amp;"_"&amp;DC$20,データシート1!$A$1:$BS$1,0),0)</f>
        <v>0</v>
      </c>
      <c r="DD25" s="1080">
        <f t="shared" si="11"/>
        <v>2.8809999999999998</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1</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0</v>
      </c>
      <c r="DO25" s="140">
        <f t="shared" si="27"/>
        <v>0</v>
      </c>
      <c r="DP25" s="140">
        <f t="shared" si="13"/>
        <v>0</v>
      </c>
      <c r="DQ25" s="140">
        <f t="shared" si="13"/>
        <v>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28206</v>
      </c>
      <c r="AY26" s="20" t="str">
        <f>IF(IFERROR(比較地域マスタ!$Z11,"")=0,"",IFERROR(比較地域マスタ!$Z11,""))</f>
        <v>芦屋市</v>
      </c>
      <c r="BB26" s="122" t="str">
        <f t="shared" si="0"/>
        <v>28206</v>
      </c>
      <c r="BC26" s="123" t="str">
        <f t="shared" si="0"/>
        <v>芦屋市</v>
      </c>
      <c r="BD26" s="40">
        <f t="shared" si="14"/>
        <v>255.14833274884893</v>
      </c>
      <c r="BE26" s="40">
        <f t="shared" si="15"/>
        <v>6.7601738330432664</v>
      </c>
      <c r="BF26" s="40">
        <f>VLOOKUP($AX26&amp;"_"&amp;$BC$14,データシート1!$A:$BS,MATCH($BC$12&amp;"_"&amp;BF$20,データシート1!$A$1:$BS$1,0),0)</f>
        <v>4.8993140882889472</v>
      </c>
      <c r="BG26" s="40">
        <f>VLOOKUP($AX26&amp;"_"&amp;$BC$14,データシート1!$A:$BS,MATCH($BC$12&amp;"_"&amp;BG$20,データシート1!$A$1:$BS$1,0),0)</f>
        <v>1.0351229508540871</v>
      </c>
      <c r="BH26" s="40">
        <f>VLOOKUP($AX26&amp;"_"&amp;$BC$14,データシート1!$A:$BS,MATCH($BC$12&amp;"_"&amp;BH$20,データシート1!$A$1:$BS$1,0),0)</f>
        <v>0.8257367939002318</v>
      </c>
      <c r="BI26" s="40">
        <f>VLOOKUP($AX26&amp;"_"&amp;$BC$14,データシート1!$A:$BS,MATCH($BC$12&amp;"_"&amp;BI$20,データシート1!$A$1:$BS$1,0),0)</f>
        <v>78.359899957634497</v>
      </c>
      <c r="BJ26" s="40">
        <f>VLOOKUP($AX26&amp;"_"&amp;$BC$14,データシート1!$A:$BS,MATCH($BC$12&amp;"_"&amp;BJ$20,データシート1!$A$1:$BS$1,0),0)</f>
        <v>88.345501244952587</v>
      </c>
      <c r="BK26" s="40">
        <f t="shared" si="1"/>
        <v>65.519189380218549</v>
      </c>
      <c r="BL26" s="40">
        <f t="shared" si="2"/>
        <v>50.517277880183627</v>
      </c>
      <c r="BM26" s="40">
        <f>VLOOKUP($AX26&amp;"_"&amp;$BC$14,データシート1!$A:$BS,MATCH($BC$12&amp;"_"&amp;BM$20,データシート1!$A$1:$BS$1,0),0)</f>
        <v>42.405645450302288</v>
      </c>
      <c r="BN26" s="40">
        <f>VLOOKUP($AX26&amp;"_"&amp;$BC$14,データシート1!$A:$BS,MATCH($BC$12&amp;"_"&amp;BN$20,データシート1!$A$1:$BS$1,0),0)</f>
        <v>8.1116324298813414</v>
      </c>
      <c r="BO26" s="40">
        <f>VLOOKUP($AX26&amp;"_"&amp;$BC$14,データシート1!$A:$BS,MATCH($BC$12&amp;"_"&amp;BO$20,データシート1!$A$1:$BS$1,0),0)</f>
        <v>5.6378225633269681</v>
      </c>
      <c r="BP26" s="40">
        <f>VLOOKUP($AX26&amp;"_"&amp;$BC$14,データシート1!$A:$BS,MATCH($BC$12&amp;"_"&amp;BP$20,データシート1!$A$1:$BS$1,0),0)</f>
        <v>9.3640889367079492</v>
      </c>
      <c r="BQ26" s="40">
        <f>VLOOKUP($AX26&amp;"_"&amp;$BC$14,データシート1!$A:$BS,MATCH($BC$12&amp;"_"&amp;BQ$20,データシート1!$A$1:$BS$1,0),0)</f>
        <v>16.163568333000001</v>
      </c>
      <c r="BR26" s="41">
        <f t="shared" si="3"/>
        <v>255.14833274884893</v>
      </c>
      <c r="BT26" s="134" t="str">
        <f t="shared" si="4"/>
        <v>芦屋市</v>
      </c>
      <c r="BU26" s="38">
        <f t="shared" si="25"/>
        <v>255.14833274884893</v>
      </c>
      <c r="BV26" s="69">
        <f t="shared" si="16"/>
        <v>2.6495073513560962E-2</v>
      </c>
      <c r="BW26" s="69">
        <f t="shared" si="5"/>
        <v>1.9201826778588071E-2</v>
      </c>
      <c r="BX26" s="69">
        <f t="shared" si="5"/>
        <v>4.0569457762163526E-3</v>
      </c>
      <c r="BY26" s="69">
        <f t="shared" si="5"/>
        <v>3.2363009587565374E-3</v>
      </c>
      <c r="BZ26" s="69">
        <f t="shared" si="5"/>
        <v>0.30711507738820609</v>
      </c>
      <c r="CA26" s="69">
        <f t="shared" si="5"/>
        <v>0.34625153256209606</v>
      </c>
      <c r="CB26" s="69">
        <f t="shared" si="5"/>
        <v>0.25678862438310068</v>
      </c>
      <c r="CC26" s="69">
        <f t="shared" si="5"/>
        <v>0.19799180083183016</v>
      </c>
      <c r="CD26" s="69">
        <f t="shared" si="5"/>
        <v>0.16619997079127924</v>
      </c>
      <c r="CE26" s="69">
        <f t="shared" si="5"/>
        <v>3.1791830040550938E-2</v>
      </c>
      <c r="CF26" s="69">
        <f t="shared" si="5"/>
        <v>2.2096254765170135E-2</v>
      </c>
      <c r="CG26" s="69">
        <f t="shared" si="5"/>
        <v>3.670056878610034E-2</v>
      </c>
      <c r="CH26" s="69">
        <f t="shared" si="5"/>
        <v>6.3349692153036111E-2</v>
      </c>
      <c r="CI26" s="135">
        <f t="shared" si="6"/>
        <v>1</v>
      </c>
      <c r="CK26" s="136" t="str">
        <f t="shared" si="7"/>
        <v>芦屋市</v>
      </c>
      <c r="CL26" s="137">
        <f t="shared" si="17"/>
        <v>6.7601738330432664</v>
      </c>
      <c r="CM26" s="75">
        <f t="shared" si="18"/>
        <v>0</v>
      </c>
      <c r="CN26" s="76">
        <f t="shared" si="19"/>
        <v>4.8993140882889472</v>
      </c>
      <c r="CO26" s="75">
        <f t="shared" si="20"/>
        <v>0</v>
      </c>
      <c r="CP26" s="76">
        <f t="shared" si="8"/>
        <v>1.0351229508540871</v>
      </c>
      <c r="CQ26" s="75">
        <f t="shared" si="21"/>
        <v>0</v>
      </c>
      <c r="CR26" s="76">
        <f t="shared" si="9"/>
        <v>0.8257367939002318</v>
      </c>
      <c r="CS26" s="75">
        <f t="shared" si="22"/>
        <v>0</v>
      </c>
      <c r="CT26" s="76">
        <f t="shared" si="10"/>
        <v>78.359899957634497</v>
      </c>
      <c r="CU26" s="77">
        <f t="shared" si="23"/>
        <v>0.40259112144165543</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31.547000000000001</v>
      </c>
      <c r="DB26" s="1081">
        <f>VLOOKUP($AX26&amp;"_"&amp;$CW$14,データシート1!$A:$BS,MATCH($CW$12&amp;"_"&amp;DB$20,データシート1!$A$1:$BS$1,0),0)</f>
        <v>3.472</v>
      </c>
      <c r="DC26" s="1081">
        <f>VLOOKUP($AX26&amp;"_"&amp;$CW$14,データシート1!$A:$BS,MATCH($CW$12&amp;"_"&amp;DC$20,データシート1!$A$1:$BS$1,0),0)</f>
        <v>0</v>
      </c>
      <c r="DD26" s="1080">
        <f t="shared" si="11"/>
        <v>35.018999999999998</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2</v>
      </c>
      <c r="DJ26" s="74">
        <f>VLOOKUP($AX26&amp;"_"&amp;$DF$14,データシート1!$A:$BS,MATCH($DF$12&amp;"_"&amp;DJ$20,データシート1!$A$1:$BS$1,0),0)</f>
        <v>1</v>
      </c>
      <c r="DK26" s="74">
        <f>VLOOKUP($AX26&amp;"_"&amp;$DF$14,データシート1!$A:$BS,MATCH($DF$12&amp;"_"&amp;DK$20,データシート1!$A$1:$BS$1,0),0)</f>
        <v>0</v>
      </c>
      <c r="DL26" s="78">
        <f t="shared" si="12"/>
        <v>3</v>
      </c>
      <c r="DM26" s="18"/>
      <c r="DN26" s="139">
        <f t="shared" si="26"/>
        <v>0</v>
      </c>
      <c r="DO26" s="140">
        <f t="shared" si="27"/>
        <v>0</v>
      </c>
      <c r="DP26" s="140">
        <f t="shared" si="13"/>
        <v>0</v>
      </c>
      <c r="DQ26" s="140">
        <f t="shared" si="13"/>
        <v>0.9</v>
      </c>
      <c r="DR26" s="140">
        <f t="shared" si="13"/>
        <v>0.1</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08232</v>
      </c>
      <c r="AY27" s="20" t="str">
        <f>IF(IFERROR(比較地域マスタ!$Z12,"")=0,"",IFERROR(比較地域マスタ!$Z12,""))</f>
        <v>神栖市</v>
      </c>
      <c r="BB27" s="122" t="str">
        <f t="shared" si="0"/>
        <v>08232</v>
      </c>
      <c r="BC27" s="123" t="str">
        <f t="shared" si="0"/>
        <v>神栖市</v>
      </c>
      <c r="BD27" s="40">
        <f t="shared" si="14"/>
        <v>2758.1191813000751</v>
      </c>
      <c r="BE27" s="40">
        <f t="shared" si="15"/>
        <v>2254.425211906128</v>
      </c>
      <c r="BF27" s="40">
        <f>VLOOKUP($AX27&amp;"_"&amp;$BC$14,データシート1!$A:$BS,MATCH($BC$12&amp;"_"&amp;BF$20,データシート1!$A$1:$BS$1,0),0)</f>
        <v>2207.8237648821751</v>
      </c>
      <c r="BG27" s="40">
        <f>VLOOKUP($AX27&amp;"_"&amp;$BC$14,データシート1!$A:$BS,MATCH($BC$12&amp;"_"&amp;BG$20,データシート1!$A$1:$BS$1,0),0)</f>
        <v>12.636657572250069</v>
      </c>
      <c r="BH27" s="40">
        <f>VLOOKUP($AX27&amp;"_"&amp;$BC$14,データシート1!$A:$BS,MATCH($BC$12&amp;"_"&amp;BH$20,データシート1!$A$1:$BS$1,0),0)</f>
        <v>33.964789451702806</v>
      </c>
      <c r="BI27" s="40">
        <f>VLOOKUP($AX27&amp;"_"&amp;$BC$14,データシート1!$A:$BS,MATCH($BC$12&amp;"_"&amp;BI$20,データシート1!$A$1:$BS$1,0),0)</f>
        <v>131.58487055483005</v>
      </c>
      <c r="BJ27" s="40">
        <f>VLOOKUP($AX27&amp;"_"&amp;$BC$14,データシート1!$A:$BS,MATCH($BC$12&amp;"_"&amp;BJ$20,データシート1!$A$1:$BS$1,0),0)</f>
        <v>129.87426711478338</v>
      </c>
      <c r="BK27" s="40">
        <f t="shared" si="1"/>
        <v>242.23483172433365</v>
      </c>
      <c r="BL27" s="40">
        <f t="shared" si="2"/>
        <v>207.1700501772722</v>
      </c>
      <c r="BM27" s="40">
        <f>VLOOKUP($AX27&amp;"_"&amp;$BC$14,データシート1!$A:$BS,MATCH($BC$12&amp;"_"&amp;BM$20,データシート1!$A$1:$BS$1,0),0)</f>
        <v>102.52112665974836</v>
      </c>
      <c r="BN27" s="40">
        <f>VLOOKUP($AX27&amp;"_"&amp;$BC$14,データシート1!$A:$BS,MATCH($BC$12&amp;"_"&amp;BN$20,データシート1!$A$1:$BS$1,0),0)</f>
        <v>104.64892351752384</v>
      </c>
      <c r="BO27" s="40">
        <f>VLOOKUP($AX27&amp;"_"&amp;$BC$14,データシート1!$A:$BS,MATCH($BC$12&amp;"_"&amp;BO$20,データシート1!$A$1:$BS$1,0),0)</f>
        <v>5.6331644728138448</v>
      </c>
      <c r="BP27" s="40">
        <f>VLOOKUP($AX27&amp;"_"&amp;$BC$14,データシート1!$A:$BS,MATCH($BC$12&amp;"_"&amp;BP$20,データシート1!$A$1:$BS$1,0),0)</f>
        <v>29.431617074247615</v>
      </c>
      <c r="BQ27" s="40">
        <f>VLOOKUP($AX27&amp;"_"&amp;$BC$14,データシート1!$A:$BS,MATCH($BC$12&amp;"_"&amp;BQ$20,データシート1!$A$1:$BS$1,0),0)</f>
        <v>0</v>
      </c>
      <c r="BR27" s="41">
        <f t="shared" si="3"/>
        <v>2758.1191813000751</v>
      </c>
      <c r="BT27" s="134" t="str">
        <f t="shared" si="4"/>
        <v>神栖市</v>
      </c>
      <c r="BU27" s="38">
        <f t="shared" si="25"/>
        <v>2758.1191813000751</v>
      </c>
      <c r="BV27" s="69">
        <f t="shared" si="16"/>
        <v>0.81737773595536778</v>
      </c>
      <c r="BW27" s="69">
        <f t="shared" si="5"/>
        <v>0.80048163975332232</v>
      </c>
      <c r="BX27" s="69">
        <f t="shared" si="5"/>
        <v>4.5816212939332147E-3</v>
      </c>
      <c r="BY27" s="69">
        <f t="shared" si="5"/>
        <v>1.2314474908112225E-2</v>
      </c>
      <c r="BZ27" s="69">
        <f t="shared" si="5"/>
        <v>4.7708188771163187E-2</v>
      </c>
      <c r="CA27" s="69">
        <f t="shared" si="5"/>
        <v>4.7087982272602691E-2</v>
      </c>
      <c r="CB27" s="69">
        <f t="shared" si="5"/>
        <v>8.7826093000866315E-2</v>
      </c>
      <c r="CC27" s="69">
        <f t="shared" si="5"/>
        <v>7.5112798454060978E-2</v>
      </c>
      <c r="CD27" s="69">
        <f t="shared" si="5"/>
        <v>3.7170665921486289E-2</v>
      </c>
      <c r="CE27" s="69">
        <f t="shared" si="5"/>
        <v>3.7942132532574689E-2</v>
      </c>
      <c r="CF27" s="69">
        <f t="shared" si="5"/>
        <v>2.042393421940012E-3</v>
      </c>
      <c r="CG27" s="69">
        <f t="shared" si="5"/>
        <v>1.067090112486533E-2</v>
      </c>
      <c r="CH27" s="69">
        <f t="shared" si="5"/>
        <v>0</v>
      </c>
      <c r="CI27" s="135">
        <f t="shared" si="6"/>
        <v>1</v>
      </c>
      <c r="CK27" s="136" t="str">
        <f t="shared" si="7"/>
        <v>神栖市</v>
      </c>
      <c r="CL27" s="137">
        <f t="shared" si="17"/>
        <v>2254.425211906128</v>
      </c>
      <c r="CM27" s="75">
        <f t="shared" si="18"/>
        <v>1</v>
      </c>
      <c r="CN27" s="76">
        <f t="shared" si="19"/>
        <v>2207.8237648821751</v>
      </c>
      <c r="CO27" s="75">
        <f t="shared" si="20"/>
        <v>1</v>
      </c>
      <c r="CP27" s="76">
        <f t="shared" si="8"/>
        <v>12.636657572250069</v>
      </c>
      <c r="CQ27" s="75">
        <f t="shared" si="21"/>
        <v>0</v>
      </c>
      <c r="CR27" s="76">
        <f t="shared" si="9"/>
        <v>33.964789451702806</v>
      </c>
      <c r="CS27" s="75">
        <f t="shared" si="22"/>
        <v>0</v>
      </c>
      <c r="CT27" s="76">
        <f t="shared" si="10"/>
        <v>131.58487055483005</v>
      </c>
      <c r="CU27" s="77">
        <f t="shared" si="23"/>
        <v>9.7496011098436197E-2</v>
      </c>
      <c r="CV27" s="18"/>
      <c r="CW27" s="1078">
        <f t="shared" si="24"/>
        <v>4183.049</v>
      </c>
      <c r="CX27" s="1081">
        <f>VLOOKUP($AX27&amp;"_"&amp;$CW$14,データシート1!$A:$BS,MATCH($CW$12&amp;"_"&amp;CX$20,データシート1!$A$1:$BS$1,0),0)</f>
        <v>4183.049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12.829000000000001</v>
      </c>
      <c r="DB27" s="1081">
        <f>VLOOKUP($AX27&amp;"_"&amp;$CW$14,データシート1!$A:$BS,MATCH($CW$12&amp;"_"&amp;DB$20,データシート1!$A$1:$BS$1,0),0)</f>
        <v>2057.8879999999999</v>
      </c>
      <c r="DC27" s="1081">
        <f>VLOOKUP($AX27&amp;"_"&amp;$CW$14,データシート1!$A:$BS,MATCH($CW$12&amp;"_"&amp;DC$20,データシート1!$A$1:$BS$1,0),0)</f>
        <v>0</v>
      </c>
      <c r="DD27" s="1080">
        <f t="shared" si="11"/>
        <v>6253.7659999999996</v>
      </c>
      <c r="DE27" s="18"/>
      <c r="DF27" s="138">
        <f>VLOOKUP($AX27&amp;"_"&amp;$DF$14,データシート1!$A:$BS,MATCH($DF$12&amp;"_"&amp;DF$20,データシート1!$A$1:$BS$1,0),0)</f>
        <v>59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3</v>
      </c>
      <c r="DJ27" s="74">
        <f>VLOOKUP($AX27&amp;"_"&amp;$DF$14,データシート1!$A:$BS,MATCH($DF$12&amp;"_"&amp;DJ$20,データシート1!$A$1:$BS$1,0),0)</f>
        <v>7</v>
      </c>
      <c r="DK27" s="74">
        <f>VLOOKUP($AX27&amp;"_"&amp;$DF$14,データシート1!$A:$BS,MATCH($DF$12&amp;"_"&amp;DK$20,データシート1!$A$1:$BS$1,0),0)</f>
        <v>0</v>
      </c>
      <c r="DL27" s="78">
        <f t="shared" si="12"/>
        <v>69</v>
      </c>
      <c r="DM27" s="18"/>
      <c r="DN27" s="139">
        <f t="shared" si="26"/>
        <v>0.67</v>
      </c>
      <c r="DO27" s="140">
        <f t="shared" si="27"/>
        <v>0</v>
      </c>
      <c r="DP27" s="140">
        <f t="shared" si="13"/>
        <v>0</v>
      </c>
      <c r="DQ27" s="140">
        <f t="shared" si="13"/>
        <v>0</v>
      </c>
      <c r="DR27" s="140">
        <f t="shared" si="13"/>
        <v>0.33</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09205</v>
      </c>
      <c r="AY28" s="20" t="str">
        <f>IF(IFERROR(比較地域マスタ!$Z13,"")=0,"",IFERROR(比較地域マスタ!$Z13,""))</f>
        <v>鹿沼市</v>
      </c>
      <c r="BB28" s="122" t="str">
        <f t="shared" si="0"/>
        <v>09205</v>
      </c>
      <c r="BC28" s="123" t="str">
        <f t="shared" si="0"/>
        <v>鹿沼市</v>
      </c>
      <c r="BD28" s="40">
        <f t="shared" si="14"/>
        <v>674.0901060063037</v>
      </c>
      <c r="BE28" s="40">
        <f t="shared" si="15"/>
        <v>248.51955303360026</v>
      </c>
      <c r="BF28" s="40">
        <f>VLOOKUP($AX28&amp;"_"&amp;$BC$14,データシート1!$A:$BS,MATCH($BC$12&amp;"_"&amp;BF$20,データシート1!$A$1:$BS$1,0),0)</f>
        <v>223.4235361763746</v>
      </c>
      <c r="BG28" s="40">
        <f>VLOOKUP($AX28&amp;"_"&amp;$BC$14,データシート1!$A:$BS,MATCH($BC$12&amp;"_"&amp;BG$20,データシート1!$A$1:$BS$1,0),0)</f>
        <v>7.7721206467594559</v>
      </c>
      <c r="BH28" s="40">
        <f>VLOOKUP($AX28&amp;"_"&amp;$BC$14,データシート1!$A:$BS,MATCH($BC$12&amp;"_"&amp;BH$20,データシート1!$A$1:$BS$1,0),0)</f>
        <v>17.323896210466206</v>
      </c>
      <c r="BI28" s="40">
        <f>VLOOKUP($AX28&amp;"_"&amp;$BC$14,データシート1!$A:$BS,MATCH($BC$12&amp;"_"&amp;BI$20,データシート1!$A$1:$BS$1,0),0)</f>
        <v>107.69189765764446</v>
      </c>
      <c r="BJ28" s="40">
        <f>VLOOKUP($AX28&amp;"_"&amp;$BC$14,データシート1!$A:$BS,MATCH($BC$12&amp;"_"&amp;BJ$20,データシート1!$A$1:$BS$1,0),0)</f>
        <v>119.17109961137895</v>
      </c>
      <c r="BK28" s="40">
        <f t="shared" si="1"/>
        <v>191.65987180016</v>
      </c>
      <c r="BL28" s="40">
        <f t="shared" si="2"/>
        <v>185.97935990099126</v>
      </c>
      <c r="BM28" s="40">
        <f>VLOOKUP($AX28&amp;"_"&amp;$BC$14,データシート1!$A:$BS,MATCH($BC$12&amp;"_"&amp;BM$20,データシート1!$A$1:$BS$1,0),0)</f>
        <v>98.125504840746331</v>
      </c>
      <c r="BN28" s="40">
        <f>VLOOKUP($AX28&amp;"_"&amp;$BC$14,データシート1!$A:$BS,MATCH($BC$12&amp;"_"&amp;BN$20,データシート1!$A$1:$BS$1,0),0)</f>
        <v>87.853855060244911</v>
      </c>
      <c r="BO28" s="40">
        <f>VLOOKUP($AX28&amp;"_"&amp;$BC$14,データシート1!$A:$BS,MATCH($BC$12&amp;"_"&amp;BO$20,データシート1!$A$1:$BS$1,0),0)</f>
        <v>5.68051189916876</v>
      </c>
      <c r="BP28" s="40">
        <f>VLOOKUP($AX28&amp;"_"&amp;$BC$14,データシート1!$A:$BS,MATCH($BC$12&amp;"_"&amp;BP$20,データシート1!$A$1:$BS$1,0),0)</f>
        <v>0</v>
      </c>
      <c r="BQ28" s="40">
        <f>VLOOKUP($AX28&amp;"_"&amp;$BC$14,データシート1!$A:$BS,MATCH($BC$12&amp;"_"&amp;BQ$20,データシート1!$A$1:$BS$1,0),0)</f>
        <v>7.0476839035199994</v>
      </c>
      <c r="BR28" s="41">
        <f t="shared" si="3"/>
        <v>674.0901060063037</v>
      </c>
      <c r="BT28" s="134" t="str">
        <f t="shared" si="4"/>
        <v>鹿沼市</v>
      </c>
      <c r="BU28" s="38">
        <f t="shared" si="25"/>
        <v>674.0901060063037</v>
      </c>
      <c r="BV28" s="69">
        <f t="shared" si="16"/>
        <v>0.36867408499135612</v>
      </c>
      <c r="BW28" s="69">
        <f t="shared" si="5"/>
        <v>0.33144461576518863</v>
      </c>
      <c r="BX28" s="69">
        <f t="shared" si="5"/>
        <v>1.1529794870905248E-2</v>
      </c>
      <c r="BY28" s="69">
        <f t="shared" si="5"/>
        <v>2.5699674355262235E-2</v>
      </c>
      <c r="BZ28" s="69">
        <f t="shared" si="5"/>
        <v>0.15975890566866946</v>
      </c>
      <c r="CA28" s="69">
        <f t="shared" si="5"/>
        <v>0.17678808596882822</v>
      </c>
      <c r="CB28" s="69">
        <f t="shared" si="5"/>
        <v>0.28432381679010688</v>
      </c>
      <c r="CC28" s="69">
        <f t="shared" si="5"/>
        <v>0.27589688417597408</v>
      </c>
      <c r="CD28" s="69">
        <f t="shared" si="5"/>
        <v>0.14556734176399366</v>
      </c>
      <c r="CE28" s="69">
        <f t="shared" si="5"/>
        <v>0.13032954241198039</v>
      </c>
      <c r="CF28" s="69">
        <f t="shared" si="5"/>
        <v>8.4269326141328035E-3</v>
      </c>
      <c r="CG28" s="69">
        <f t="shared" si="5"/>
        <v>0</v>
      </c>
      <c r="CH28" s="69">
        <f t="shared" si="5"/>
        <v>1.0455106581039321E-2</v>
      </c>
      <c r="CI28" s="135">
        <f t="shared" si="6"/>
        <v>1</v>
      </c>
      <c r="CK28" s="136" t="str">
        <f t="shared" si="7"/>
        <v>鹿沼市</v>
      </c>
      <c r="CL28" s="137">
        <f t="shared" si="17"/>
        <v>248.51955303360026</v>
      </c>
      <c r="CM28" s="75">
        <f t="shared" si="18"/>
        <v>0.54490279878175674</v>
      </c>
      <c r="CN28" s="76">
        <f t="shared" si="19"/>
        <v>223.4235361763746</v>
      </c>
      <c r="CO28" s="75">
        <f t="shared" si="20"/>
        <v>0.60610892799180205</v>
      </c>
      <c r="CP28" s="76">
        <f t="shared" si="8"/>
        <v>7.7721206467594559</v>
      </c>
      <c r="CQ28" s="75">
        <f t="shared" si="21"/>
        <v>0</v>
      </c>
      <c r="CR28" s="76">
        <f t="shared" si="9"/>
        <v>17.323896210466206</v>
      </c>
      <c r="CS28" s="75">
        <f t="shared" si="22"/>
        <v>0</v>
      </c>
      <c r="CT28" s="76">
        <f t="shared" si="10"/>
        <v>107.69189765764446</v>
      </c>
      <c r="CU28" s="77">
        <f t="shared" si="23"/>
        <v>0.9016648616285875</v>
      </c>
      <c r="CV28" s="18"/>
      <c r="CW28" s="1078">
        <f t="shared" si="24"/>
        <v>135.41900000000001</v>
      </c>
      <c r="CX28" s="1081">
        <f>VLOOKUP($AX28&amp;"_"&amp;$CW$14,データシート1!$A:$BS,MATCH($CW$12&amp;"_"&amp;CX$20,データシート1!$A$1:$BS$1,0),0)</f>
        <v>135.41900000000001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97.102000000000004</v>
      </c>
      <c r="DB28" s="1081">
        <f>VLOOKUP($AX28&amp;"_"&amp;$CW$14,データシート1!$A:$BS,MATCH($CW$12&amp;"_"&amp;DB$20,データシート1!$A$1:$BS$1,0),0)</f>
        <v>0</v>
      </c>
      <c r="DC28" s="1081">
        <f>VLOOKUP($AX28&amp;"_"&amp;$CW$14,データシート1!$A:$BS,MATCH($CW$12&amp;"_"&amp;DC$20,データシート1!$A$1:$BS$1,0),0)</f>
        <v>0</v>
      </c>
      <c r="DD28" s="1080">
        <f t="shared" si="11"/>
        <v>232.52100000000002</v>
      </c>
      <c r="DE28" s="18"/>
      <c r="DF28" s="138">
        <f>VLOOKUP($AX28&amp;"_"&amp;$DF$14,データシート1!$A:$BS,MATCH($DF$12&amp;"_"&amp;DF$20,データシート1!$A$1:$BS$1,0),0)</f>
        <v>19</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3</v>
      </c>
      <c r="DJ28" s="74">
        <f>VLOOKUP($AX28&amp;"_"&amp;$DF$14,データシート1!$A:$BS,MATCH($DF$12&amp;"_"&amp;DJ$20,データシート1!$A$1:$BS$1,0),0)</f>
        <v>0</v>
      </c>
      <c r="DK28" s="74">
        <f>VLOOKUP($AX28&amp;"_"&amp;$DF$14,データシート1!$A:$BS,MATCH($DF$12&amp;"_"&amp;DK$20,データシート1!$A$1:$BS$1,0),0)</f>
        <v>0</v>
      </c>
      <c r="DL28" s="78">
        <f t="shared" si="12"/>
        <v>22</v>
      </c>
      <c r="DM28" s="18"/>
      <c r="DN28" s="139">
        <f t="shared" si="26"/>
        <v>0.57999999999999996</v>
      </c>
      <c r="DO28" s="140">
        <f t="shared" si="27"/>
        <v>0</v>
      </c>
      <c r="DP28" s="140">
        <f t="shared" si="13"/>
        <v>0</v>
      </c>
      <c r="DQ28" s="140">
        <f t="shared" si="13"/>
        <v>0.42</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15206</v>
      </c>
      <c r="AY29" s="20" t="str">
        <f>IF(IFERROR(比較地域マスタ!$Z14,"")=0,"",IFERROR(比較地域マスタ!$Z14,""))</f>
        <v>新発田市</v>
      </c>
      <c r="BB29" s="122" t="str">
        <f t="shared" si="0"/>
        <v>15206</v>
      </c>
      <c r="BC29" s="123" t="str">
        <f t="shared" si="0"/>
        <v>新発田市</v>
      </c>
      <c r="BD29" s="40">
        <f t="shared" si="14"/>
        <v>664.00871849346527</v>
      </c>
      <c r="BE29" s="40">
        <f t="shared" si="15"/>
        <v>225.42807517204145</v>
      </c>
      <c r="BF29" s="40">
        <f>VLOOKUP($AX29&amp;"_"&amp;$BC$14,データシート1!$A:$BS,MATCH($BC$12&amp;"_"&amp;BF$20,データシート1!$A$1:$BS$1,0),0)</f>
        <v>166.48541198173939</v>
      </c>
      <c r="BG29" s="40">
        <f>VLOOKUP($AX29&amp;"_"&amp;$BC$14,データシート1!$A:$BS,MATCH($BC$12&amp;"_"&amp;BG$20,データシート1!$A$1:$BS$1,0),0)</f>
        <v>13.940517067401878</v>
      </c>
      <c r="BH29" s="40">
        <f>VLOOKUP($AX29&amp;"_"&amp;$BC$14,データシート1!$A:$BS,MATCH($BC$12&amp;"_"&amp;BH$20,データシート1!$A$1:$BS$1,0),0)</f>
        <v>45.002146122900164</v>
      </c>
      <c r="BI29" s="40">
        <f>VLOOKUP($AX29&amp;"_"&amp;$BC$14,データシート1!$A:$BS,MATCH($BC$12&amp;"_"&amp;BI$20,データシート1!$A$1:$BS$1,0),0)</f>
        <v>113.74248571122713</v>
      </c>
      <c r="BJ29" s="40">
        <f>VLOOKUP($AX29&amp;"_"&amp;$BC$14,データシート1!$A:$BS,MATCH($BC$12&amp;"_"&amp;BJ$20,データシート1!$A$1:$BS$1,0),0)</f>
        <v>139.10547533548555</v>
      </c>
      <c r="BK29" s="40">
        <f t="shared" si="1"/>
        <v>168.23464220838869</v>
      </c>
      <c r="BL29" s="40">
        <f t="shared" si="2"/>
        <v>162.56026247900937</v>
      </c>
      <c r="BM29" s="40">
        <f>VLOOKUP($AX29&amp;"_"&amp;$BC$14,データシート1!$A:$BS,MATCH($BC$12&amp;"_"&amp;BM$20,データシート1!$A$1:$BS$1,0),0)</f>
        <v>90.690312633055228</v>
      </c>
      <c r="BN29" s="40">
        <f>VLOOKUP($AX29&amp;"_"&amp;$BC$14,データシート1!$A:$BS,MATCH($BC$12&amp;"_"&amp;BN$20,データシート1!$A$1:$BS$1,0),0)</f>
        <v>71.869949845954139</v>
      </c>
      <c r="BO29" s="40">
        <f>VLOOKUP($AX29&amp;"_"&amp;$BC$14,データシート1!$A:$BS,MATCH($BC$12&amp;"_"&amp;BO$20,データシート1!$A$1:$BS$1,0),0)</f>
        <v>5.6743797293793312</v>
      </c>
      <c r="BP29" s="40">
        <f>VLOOKUP($AX29&amp;"_"&amp;$BC$14,データシート1!$A:$BS,MATCH($BC$12&amp;"_"&amp;BP$20,データシート1!$A$1:$BS$1,0),0)</f>
        <v>0</v>
      </c>
      <c r="BQ29" s="40">
        <f>VLOOKUP($AX29&amp;"_"&amp;$BC$14,データシート1!$A:$BS,MATCH($BC$12&amp;"_"&amp;BQ$20,データシート1!$A$1:$BS$1,0),0)</f>
        <v>17.498040066322449</v>
      </c>
      <c r="BR29" s="41">
        <f t="shared" si="3"/>
        <v>664.00871849346527</v>
      </c>
      <c r="BT29" s="134" t="str">
        <f t="shared" si="4"/>
        <v>新発田市</v>
      </c>
      <c r="BU29" s="38">
        <f t="shared" si="25"/>
        <v>664.00871849346527</v>
      </c>
      <c r="BV29" s="69">
        <f t="shared" si="16"/>
        <v>0.3394956555442577</v>
      </c>
      <c r="BW29" s="69">
        <f t="shared" si="5"/>
        <v>0.25072775002031517</v>
      </c>
      <c r="BX29" s="69">
        <f t="shared" si="5"/>
        <v>2.0994478956587782E-2</v>
      </c>
      <c r="BY29" s="69">
        <f t="shared" si="5"/>
        <v>6.7773426567354703E-2</v>
      </c>
      <c r="BZ29" s="69">
        <f t="shared" si="5"/>
        <v>0.17129667509380228</v>
      </c>
      <c r="CA29" s="69">
        <f t="shared" si="5"/>
        <v>0.20949344709071699</v>
      </c>
      <c r="CB29" s="69">
        <f t="shared" si="5"/>
        <v>0.25336209830209383</v>
      </c>
      <c r="CC29" s="69">
        <f t="shared" si="5"/>
        <v>0.24481645790409781</v>
      </c>
      <c r="CD29" s="69">
        <f t="shared" si="5"/>
        <v>0.13658000280300198</v>
      </c>
      <c r="CE29" s="69">
        <f t="shared" si="5"/>
        <v>0.10823645510109584</v>
      </c>
      <c r="CF29" s="69">
        <f t="shared" si="5"/>
        <v>8.5456403979960304E-3</v>
      </c>
      <c r="CG29" s="69">
        <f t="shared" si="5"/>
        <v>0</v>
      </c>
      <c r="CH29" s="69">
        <f t="shared" si="5"/>
        <v>2.6352123969129261E-2</v>
      </c>
      <c r="CI29" s="135">
        <f t="shared" si="6"/>
        <v>1</v>
      </c>
      <c r="CK29" s="136" t="str">
        <f t="shared" si="7"/>
        <v>新発田市</v>
      </c>
      <c r="CL29" s="137">
        <f t="shared" si="17"/>
        <v>225.42807517204145</v>
      </c>
      <c r="CM29" s="75">
        <f t="shared" si="18"/>
        <v>0.62706475177113086</v>
      </c>
      <c r="CN29" s="76">
        <f t="shared" si="19"/>
        <v>166.48541198173939</v>
      </c>
      <c r="CO29" s="75">
        <f t="shared" si="20"/>
        <v>0.70996010156712286</v>
      </c>
      <c r="CP29" s="76">
        <f t="shared" si="8"/>
        <v>13.940517067401878</v>
      </c>
      <c r="CQ29" s="75">
        <f t="shared" si="21"/>
        <v>0.89128688268344647</v>
      </c>
      <c r="CR29" s="76">
        <f t="shared" si="9"/>
        <v>45.002146122900164</v>
      </c>
      <c r="CS29" s="75">
        <f t="shared" si="22"/>
        <v>0.23854417899721672</v>
      </c>
      <c r="CT29" s="76">
        <f t="shared" si="10"/>
        <v>113.74248571122713</v>
      </c>
      <c r="CU29" s="77">
        <f t="shared" si="23"/>
        <v>0.23270987823494821</v>
      </c>
      <c r="CV29" s="18"/>
      <c r="CW29" s="1078">
        <f t="shared" si="24"/>
        <v>141.358</v>
      </c>
      <c r="CX29" s="1081">
        <f>VLOOKUP($AX29&amp;"_"&amp;$CW$14,データシート1!$A:$BS,MATCH($CW$12&amp;"_"&amp;CX$20,データシート1!$A$1:$BS$1,0),0)</f>
        <v>118.19799999999999</v>
      </c>
      <c r="CY29" s="1081">
        <f>VLOOKUP($AX29&amp;"_"&amp;$CW$14,データシート1!$A:$BS,MATCH($CW$12&amp;"_"&amp;CY$20,データシート1!$A$1:$BS$1,0),0)</f>
        <v>12.425000000000001</v>
      </c>
      <c r="CZ29" s="1081">
        <f>VLOOKUP($AX29&amp;"_"&amp;$CW$14,データシート1!$A:$BS,MATCH($CW$12&amp;"_"&amp;CZ$20,データシート1!$A$1:$BS$1,0),0)</f>
        <v>10.734999999999999</v>
      </c>
      <c r="DA29" s="1081">
        <f>VLOOKUP($AX29&amp;"_"&amp;$CW$14,データシート1!$A:$BS,MATCH($CW$12&amp;"_"&amp;DA$20,データシート1!$A$1:$BS$1,0),0)</f>
        <v>26.469000000000001</v>
      </c>
      <c r="DB29" s="1081">
        <f>VLOOKUP($AX29&amp;"_"&amp;$CW$14,データシート1!$A:$BS,MATCH($CW$12&amp;"_"&amp;DB$20,データシート1!$A$1:$BS$1,0),0)</f>
        <v>0</v>
      </c>
      <c r="DC29" s="1081">
        <f>VLOOKUP($AX29&amp;"_"&amp;$CW$14,データシート1!$A:$BS,MATCH($CW$12&amp;"_"&amp;DC$20,データシート1!$A$1:$BS$1,0),0)</f>
        <v>0</v>
      </c>
      <c r="DD29" s="1080">
        <f t="shared" si="11"/>
        <v>167.827</v>
      </c>
      <c r="DE29" s="18"/>
      <c r="DF29" s="138">
        <f>VLOOKUP($AX29&amp;"_"&amp;$DF$14,データシート1!$A:$BS,MATCH($DF$12&amp;"_"&amp;DF$20,データシート1!$A$1:$BS$1,0),0)</f>
        <v>9</v>
      </c>
      <c r="DG29" s="74">
        <f>VLOOKUP($AX29&amp;"_"&amp;$DF$14,データシート1!$A:$BS,MATCH($DF$12&amp;"_"&amp;DG$20,データシート1!$A$1:$BS$1,0),0)</f>
        <v>1</v>
      </c>
      <c r="DH29" s="74">
        <f>VLOOKUP($AX29&amp;"_"&amp;$DF$14,データシート1!$A:$BS,MATCH($DF$12&amp;"_"&amp;DH$20,データシート1!$A$1:$BS$1,0),0)</f>
        <v>1</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15</v>
      </c>
      <c r="DM29" s="18"/>
      <c r="DN29" s="139">
        <f t="shared" si="26"/>
        <v>0.7</v>
      </c>
      <c r="DO29" s="140">
        <f t="shared" si="27"/>
        <v>7.0000000000000007E-2</v>
      </c>
      <c r="DP29" s="140">
        <f t="shared" si="13"/>
        <v>0.06</v>
      </c>
      <c r="DQ29" s="140">
        <f t="shared" si="13"/>
        <v>0.16</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23230</v>
      </c>
      <c r="AY30" s="20" t="str">
        <f>IF(IFERROR(比較地域マスタ!$Z15,"")=0,"",IFERROR(比較地域マスタ!$Z15,""))</f>
        <v>日進市</v>
      </c>
      <c r="BB30" s="122" t="str">
        <f t="shared" si="0"/>
        <v>23230</v>
      </c>
      <c r="BC30" s="123" t="str">
        <f t="shared" si="0"/>
        <v>日進市</v>
      </c>
      <c r="BD30" s="40">
        <f t="shared" si="14"/>
        <v>383.69895858121561</v>
      </c>
      <c r="BE30" s="40">
        <f t="shared" si="15"/>
        <v>75.065173804215604</v>
      </c>
      <c r="BF30" s="40">
        <f>VLOOKUP($AX30&amp;"_"&amp;$BC$14,データシート1!$A:$BS,MATCH($BC$12&amp;"_"&amp;BF$20,データシート1!$A$1:$BS$1,0),0)</f>
        <v>66.068409287884222</v>
      </c>
      <c r="BG30" s="40">
        <f>VLOOKUP($AX30&amp;"_"&amp;$BC$14,データシート1!$A:$BS,MATCH($BC$12&amp;"_"&amp;BG$20,データシート1!$A$1:$BS$1,0),0)</f>
        <v>3.7679918274024096</v>
      </c>
      <c r="BH30" s="40">
        <f>VLOOKUP($AX30&amp;"_"&amp;$BC$14,データシート1!$A:$BS,MATCH($BC$12&amp;"_"&amp;BH$20,データシート1!$A$1:$BS$1,0),0)</f>
        <v>5.228772688928971</v>
      </c>
      <c r="BI30" s="40">
        <f>VLOOKUP($AX30&amp;"_"&amp;$BC$14,データシート1!$A:$BS,MATCH($BC$12&amp;"_"&amp;BI$20,データシート1!$A$1:$BS$1,0),0)</f>
        <v>87.001094681967245</v>
      </c>
      <c r="BJ30" s="40">
        <f>VLOOKUP($AX30&amp;"_"&amp;$BC$14,データシート1!$A:$BS,MATCH($BC$12&amp;"_"&amp;BJ$20,データシート1!$A$1:$BS$1,0),0)</f>
        <v>98.344300595888967</v>
      </c>
      <c r="BK30" s="40">
        <f t="shared" si="1"/>
        <v>113.22203571682154</v>
      </c>
      <c r="BL30" s="40">
        <f t="shared" si="2"/>
        <v>107.77442834330895</v>
      </c>
      <c r="BM30" s="40">
        <f>VLOOKUP($AX30&amp;"_"&amp;$BC$14,データシート1!$A:$BS,MATCH($BC$12&amp;"_"&amp;BM$20,データシート1!$A$1:$BS$1,0),0)</f>
        <v>75.873106705136266</v>
      </c>
      <c r="BN30" s="40">
        <f>VLOOKUP($AX30&amp;"_"&amp;$BC$14,データシート1!$A:$BS,MATCH($BC$12&amp;"_"&amp;BN$20,データシート1!$A$1:$BS$1,0),0)</f>
        <v>31.901321638172689</v>
      </c>
      <c r="BO30" s="40">
        <f>VLOOKUP($AX30&amp;"_"&amp;$BC$14,データシート1!$A:$BS,MATCH($BC$12&amp;"_"&amp;BO$20,データシート1!$A$1:$BS$1,0),0)</f>
        <v>5.447607373512577</v>
      </c>
      <c r="BP30" s="40">
        <f>VLOOKUP($AX30&amp;"_"&amp;$BC$14,データシート1!$A:$BS,MATCH($BC$12&amp;"_"&amp;BP$20,データシート1!$A$1:$BS$1,0),0)</f>
        <v>0</v>
      </c>
      <c r="BQ30" s="40">
        <f>VLOOKUP($AX30&amp;"_"&amp;$BC$14,データシート1!$A:$BS,MATCH($BC$12&amp;"_"&amp;BQ$20,データシート1!$A$1:$BS$1,0),0)</f>
        <v>10.06635378232229</v>
      </c>
      <c r="BR30" s="41">
        <f t="shared" si="3"/>
        <v>383.69895858121561</v>
      </c>
      <c r="BT30" s="134" t="str">
        <f t="shared" si="4"/>
        <v>日進市</v>
      </c>
      <c r="BU30" s="38">
        <f t="shared" si="25"/>
        <v>383.69895858121561</v>
      </c>
      <c r="BV30" s="69">
        <f t="shared" si="16"/>
        <v>0.19563559432577127</v>
      </c>
      <c r="BW30" s="69">
        <f t="shared" si="5"/>
        <v>0.17218813814919401</v>
      </c>
      <c r="BX30" s="69">
        <f t="shared" si="5"/>
        <v>9.8201773633556991E-3</v>
      </c>
      <c r="BY30" s="69">
        <f t="shared" si="5"/>
        <v>1.3627278813221545E-2</v>
      </c>
      <c r="BZ30" s="69">
        <f t="shared" si="5"/>
        <v>0.22674310872165729</v>
      </c>
      <c r="CA30" s="69">
        <f t="shared" si="5"/>
        <v>0.25630588354873768</v>
      </c>
      <c r="CB30" s="69">
        <f t="shared" si="5"/>
        <v>0.29508038316152063</v>
      </c>
      <c r="CC30" s="69">
        <f t="shared" si="5"/>
        <v>0.28088277524083216</v>
      </c>
      <c r="CD30" s="69">
        <f t="shared" si="5"/>
        <v>0.1977412369991528</v>
      </c>
      <c r="CE30" s="69">
        <f t="shared" si="5"/>
        <v>8.3141538241679372E-2</v>
      </c>
      <c r="CF30" s="69">
        <f t="shared" si="5"/>
        <v>1.4197607920688452E-2</v>
      </c>
      <c r="CG30" s="69">
        <f t="shared" si="5"/>
        <v>0</v>
      </c>
      <c r="CH30" s="69">
        <f t="shared" si="5"/>
        <v>2.6235030242313249E-2</v>
      </c>
      <c r="CI30" s="135">
        <f t="shared" si="6"/>
        <v>1</v>
      </c>
      <c r="CK30" s="136" t="str">
        <f t="shared" si="7"/>
        <v>日進市</v>
      </c>
      <c r="CL30" s="137">
        <f t="shared" si="17"/>
        <v>75.065173804215604</v>
      </c>
      <c r="CM30" s="75">
        <f t="shared" si="18"/>
        <v>0.52393137865207096</v>
      </c>
      <c r="CN30" s="76">
        <f t="shared" si="19"/>
        <v>66.068409287884222</v>
      </c>
      <c r="CO30" s="75">
        <f t="shared" si="20"/>
        <v>0.59527693225712708</v>
      </c>
      <c r="CP30" s="76">
        <f t="shared" si="8"/>
        <v>3.7679918274024096</v>
      </c>
      <c r="CQ30" s="75">
        <f t="shared" si="21"/>
        <v>0</v>
      </c>
      <c r="CR30" s="76">
        <f t="shared" si="9"/>
        <v>5.228772688928971</v>
      </c>
      <c r="CS30" s="75">
        <f t="shared" si="22"/>
        <v>0</v>
      </c>
      <c r="CT30" s="76">
        <f t="shared" si="10"/>
        <v>87.001094681967245</v>
      </c>
      <c r="CU30" s="77">
        <f t="shared" si="23"/>
        <v>0.35382313420914241</v>
      </c>
      <c r="CV30" s="18"/>
      <c r="CW30" s="1078">
        <f t="shared" si="24"/>
        <v>39.329000000000001</v>
      </c>
      <c r="CX30" s="1081">
        <f>VLOOKUP($AX30&amp;"_"&amp;$CW$14,データシート1!$A:$BS,MATCH($CW$12&amp;"_"&amp;CX$20,データシート1!$A$1:$BS$1,0),0)</f>
        <v>39.329000000000001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30.783000000000001</v>
      </c>
      <c r="DB30" s="1081">
        <f>VLOOKUP($AX30&amp;"_"&amp;$CW$14,データシート1!$A:$BS,MATCH($CW$12&amp;"_"&amp;DB$20,データシート1!$A$1:$BS$1,0),0)</f>
        <v>0</v>
      </c>
      <c r="DC30" s="1081">
        <f>VLOOKUP($AX30&amp;"_"&amp;$CW$14,データシート1!$A:$BS,MATCH($CW$12&amp;"_"&amp;DC$20,データシート1!$A$1:$BS$1,0),0)</f>
        <v>0</v>
      </c>
      <c r="DD30" s="1080">
        <f t="shared" si="11"/>
        <v>70.111999999999995</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5</v>
      </c>
      <c r="DJ30" s="74">
        <f>VLOOKUP($AX30&amp;"_"&amp;$DF$14,データシート1!$A:$BS,MATCH($DF$12&amp;"_"&amp;DJ$20,データシート1!$A$1:$BS$1,0),0)</f>
        <v>0</v>
      </c>
      <c r="DK30" s="74">
        <f>VLOOKUP($AX30&amp;"_"&amp;$DF$14,データシート1!$A:$BS,MATCH($DF$12&amp;"_"&amp;DK$20,データシート1!$A$1:$BS$1,0),0)</f>
        <v>0</v>
      </c>
      <c r="DL30" s="78">
        <f t="shared" si="12"/>
        <v>9</v>
      </c>
      <c r="DM30" s="18"/>
      <c r="DN30" s="139">
        <f t="shared" si="26"/>
        <v>0.56000000000000005</v>
      </c>
      <c r="DO30" s="140">
        <f t="shared" si="27"/>
        <v>0</v>
      </c>
      <c r="DP30" s="140">
        <f t="shared" si="13"/>
        <v>0</v>
      </c>
      <c r="DQ30" s="140">
        <f t="shared" si="13"/>
        <v>0.44</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13225</v>
      </c>
      <c r="AY31" s="20" t="str">
        <f>IF(IFERROR(比較地域マスタ!$Z16,"")=0,"",IFERROR(比較地域マスタ!$Z16,""))</f>
        <v>稲城市</v>
      </c>
      <c r="BB31" s="122" t="str">
        <f t="shared" si="0"/>
        <v>13225</v>
      </c>
      <c r="BC31" s="123" t="str">
        <f t="shared" si="0"/>
        <v>稲城市</v>
      </c>
      <c r="BD31" s="40">
        <f t="shared" si="14"/>
        <v>265.41814120925881</v>
      </c>
      <c r="BE31" s="40">
        <f t="shared" si="15"/>
        <v>22.569940676768475</v>
      </c>
      <c r="BF31" s="40">
        <f>VLOOKUP($AX31&amp;"_"&amp;$BC$14,データシート1!$A:$BS,MATCH($BC$12&amp;"_"&amp;BF$20,データシート1!$A$1:$BS$1,0),0)</f>
        <v>12.37099519533963</v>
      </c>
      <c r="BG31" s="40">
        <f>VLOOKUP($AX31&amp;"_"&amp;$BC$14,データシート1!$A:$BS,MATCH($BC$12&amp;"_"&amp;BG$20,データシート1!$A$1:$BS$1,0),0)</f>
        <v>3.4637767797291761</v>
      </c>
      <c r="BH31" s="40">
        <f>VLOOKUP($AX31&amp;"_"&amp;$BC$14,データシート1!$A:$BS,MATCH($BC$12&amp;"_"&amp;BH$20,データシート1!$A$1:$BS$1,0),0)</f>
        <v>6.7351687016996689</v>
      </c>
      <c r="BI31" s="40">
        <f>VLOOKUP($AX31&amp;"_"&amp;$BC$14,データシート1!$A:$BS,MATCH($BC$12&amp;"_"&amp;BI$20,データシート1!$A$1:$BS$1,0),0)</f>
        <v>69.747032714579333</v>
      </c>
      <c r="BJ31" s="40">
        <f>VLOOKUP($AX31&amp;"_"&amp;$BC$14,データシート1!$A:$BS,MATCH($BC$12&amp;"_"&amp;BJ$20,データシート1!$A$1:$BS$1,0),0)</f>
        <v>94.541745800360999</v>
      </c>
      <c r="BK31" s="40">
        <f t="shared" si="1"/>
        <v>69.768100198000141</v>
      </c>
      <c r="BL31" s="40">
        <f t="shared" si="2"/>
        <v>64.328040110382247</v>
      </c>
      <c r="BM31" s="40">
        <f>VLOOKUP($AX31&amp;"_"&amp;$BC$14,データシート1!$A:$BS,MATCH($BC$12&amp;"_"&amp;BM$20,データシート1!$A$1:$BS$1,0),0)</f>
        <v>40.467429525654779</v>
      </c>
      <c r="BN31" s="40">
        <f>VLOOKUP($AX31&amp;"_"&amp;$BC$14,データシート1!$A:$BS,MATCH($BC$12&amp;"_"&amp;BN$20,データシート1!$A$1:$BS$1,0),0)</f>
        <v>23.860610584727468</v>
      </c>
      <c r="BO31" s="40">
        <f>VLOOKUP($AX31&amp;"_"&amp;$BC$14,データシート1!$A:$BS,MATCH($BC$12&amp;"_"&amp;BO$20,データシート1!$A$1:$BS$1,0),0)</f>
        <v>5.4400600876178959</v>
      </c>
      <c r="BP31" s="40">
        <f>VLOOKUP($AX31&amp;"_"&amp;$BC$14,データシート1!$A:$BS,MATCH($BC$12&amp;"_"&amp;BP$20,データシート1!$A$1:$BS$1,0),0)</f>
        <v>0</v>
      </c>
      <c r="BQ31" s="40">
        <f>VLOOKUP($AX31&amp;"_"&amp;$BC$14,データシート1!$A:$BS,MATCH($BC$12&amp;"_"&amp;BQ$20,データシート1!$A$1:$BS$1,0),0)</f>
        <v>8.7913218195498661</v>
      </c>
      <c r="BR31" s="41">
        <f t="shared" si="3"/>
        <v>265.41814120925881</v>
      </c>
      <c r="BT31" s="134" t="str">
        <f t="shared" si="4"/>
        <v>稲城市</v>
      </c>
      <c r="BU31" s="38">
        <f t="shared" si="25"/>
        <v>265.41814120925881</v>
      </c>
      <c r="BV31" s="69">
        <f t="shared" si="16"/>
        <v>8.5035410819843199E-2</v>
      </c>
      <c r="BW31" s="69">
        <f t="shared" si="5"/>
        <v>4.6609456079289582E-2</v>
      </c>
      <c r="BX31" s="69">
        <f t="shared" si="5"/>
        <v>1.3050263874006613E-2</v>
      </c>
      <c r="BY31" s="69">
        <f t="shared" si="5"/>
        <v>2.5375690866546993E-2</v>
      </c>
      <c r="BZ31" s="69">
        <f t="shared" si="5"/>
        <v>0.26278170887946178</v>
      </c>
      <c r="CA31" s="69">
        <f t="shared" si="5"/>
        <v>0.35619926117191503</v>
      </c>
      <c r="CB31" s="69">
        <f t="shared" si="5"/>
        <v>0.26286108357225718</v>
      </c>
      <c r="CC31" s="69">
        <f t="shared" si="5"/>
        <v>0.24236489569740924</v>
      </c>
      <c r="CD31" s="69">
        <f t="shared" si="5"/>
        <v>0.15246670533251069</v>
      </c>
      <c r="CE31" s="69">
        <f t="shared" si="5"/>
        <v>8.9898190364898531E-2</v>
      </c>
      <c r="CF31" s="69">
        <f t="shared" si="5"/>
        <v>2.0496187874847967E-2</v>
      </c>
      <c r="CG31" s="69">
        <f t="shared" si="5"/>
        <v>0</v>
      </c>
      <c r="CH31" s="69">
        <f t="shared" si="5"/>
        <v>3.3122535556522809E-2</v>
      </c>
      <c r="CI31" s="135">
        <f t="shared" si="6"/>
        <v>1</v>
      </c>
      <c r="CK31" s="136" t="str">
        <f t="shared" si="7"/>
        <v>稲城市</v>
      </c>
      <c r="CL31" s="137">
        <f t="shared" si="17"/>
        <v>22.569940676768475</v>
      </c>
      <c r="CM31" s="75">
        <f t="shared" si="18"/>
        <v>1</v>
      </c>
      <c r="CN31" s="76">
        <f t="shared" si="19"/>
        <v>12.37099519533963</v>
      </c>
      <c r="CO31" s="75">
        <f t="shared" si="20"/>
        <v>1</v>
      </c>
      <c r="CP31" s="76">
        <f t="shared" si="8"/>
        <v>3.4637767797291761</v>
      </c>
      <c r="CQ31" s="75">
        <f t="shared" si="21"/>
        <v>0</v>
      </c>
      <c r="CR31" s="76">
        <f t="shared" si="9"/>
        <v>6.7351687016996689</v>
      </c>
      <c r="CS31" s="75">
        <f t="shared" si="22"/>
        <v>0</v>
      </c>
      <c r="CT31" s="76">
        <f t="shared" si="10"/>
        <v>69.747032714579333</v>
      </c>
      <c r="CU31" s="77">
        <f t="shared" si="23"/>
        <v>0.7912594679954601</v>
      </c>
      <c r="CV31" s="18"/>
      <c r="CW31" s="1078">
        <f t="shared" si="24"/>
        <v>22.651</v>
      </c>
      <c r="CX31" s="1081">
        <f>VLOOKUP($AX31&amp;"_"&amp;$CW$14,データシート1!$A:$BS,MATCH($CW$12&amp;"_"&amp;CX$20,データシート1!$A$1:$BS$1,0),0)</f>
        <v>22.651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55.187999999999995</v>
      </c>
      <c r="DB31" s="1081">
        <f>VLOOKUP($AX31&amp;"_"&amp;$CW$14,データシート1!$A:$BS,MATCH($CW$12&amp;"_"&amp;DB$20,データシート1!$A$1:$BS$1,0),0)</f>
        <v>0</v>
      </c>
      <c r="DC31" s="1081">
        <f>VLOOKUP($AX31&amp;"_"&amp;$CW$14,データシート1!$A:$BS,MATCH($CW$12&amp;"_"&amp;DC$20,データシート1!$A$1:$BS$1,0),0)</f>
        <v>0</v>
      </c>
      <c r="DD31" s="1080">
        <f t="shared" si="11"/>
        <v>77.838999999999999</v>
      </c>
      <c r="DE31" s="18"/>
      <c r="DF31" s="138">
        <f>VLOOKUP($AX31&amp;"_"&amp;$DF$14,データシート1!$A:$BS,MATCH($DF$12&amp;"_"&amp;DF$20,データシート1!$A$1:$BS$1,0),0)</f>
        <v>3</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3</v>
      </c>
      <c r="DJ31" s="74">
        <f>VLOOKUP($AX31&amp;"_"&amp;$DF$14,データシート1!$A:$BS,MATCH($DF$12&amp;"_"&amp;DJ$20,データシート1!$A$1:$BS$1,0),0)</f>
        <v>0</v>
      </c>
      <c r="DK31" s="74">
        <f>VLOOKUP($AX31&amp;"_"&amp;$DF$14,データシート1!$A:$BS,MATCH($DF$12&amp;"_"&amp;DK$20,データシート1!$A$1:$BS$1,0),0)</f>
        <v>0</v>
      </c>
      <c r="DL31" s="78">
        <f t="shared" si="12"/>
        <v>6</v>
      </c>
      <c r="DM31" s="18"/>
      <c r="DN31" s="139">
        <f t="shared" si="26"/>
        <v>0.28999999999999998</v>
      </c>
      <c r="DO31" s="140">
        <f t="shared" si="27"/>
        <v>0</v>
      </c>
      <c r="DP31" s="140">
        <f t="shared" si="13"/>
        <v>0</v>
      </c>
      <c r="DQ31" s="140">
        <f t="shared" si="13"/>
        <v>0.71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15204</v>
      </c>
      <c r="AY32" s="20" t="str">
        <f>IF(IFERROR(比較地域マスタ!$Z17,"")=0,"",IFERROR(比較地域マスタ!$Z17,""))</f>
        <v>三条市</v>
      </c>
      <c r="AZ32" s="18"/>
      <c r="BA32" s="18"/>
      <c r="BB32" s="122" t="str">
        <f t="shared" si="0"/>
        <v>15204</v>
      </c>
      <c r="BC32" s="123" t="str">
        <f t="shared" si="0"/>
        <v>三条市</v>
      </c>
      <c r="BD32" s="40">
        <f t="shared" si="14"/>
        <v>798.99454978507845</v>
      </c>
      <c r="BE32" s="40">
        <f t="shared" si="15"/>
        <v>346.41711696567847</v>
      </c>
      <c r="BF32" s="40">
        <f>VLOOKUP($AX32&amp;"_"&amp;$BC$14,データシート1!$A:$BS,MATCH($BC$12&amp;"_"&amp;BF$20,データシート1!$A$1:$BS$1,0),0)</f>
        <v>312.93371882371582</v>
      </c>
      <c r="BG32" s="40">
        <f>VLOOKUP($AX32&amp;"_"&amp;$BC$14,データシート1!$A:$BS,MATCH($BC$12&amp;"_"&amp;BG$20,データシート1!$A$1:$BS$1,0),0)</f>
        <v>12.115966929410014</v>
      </c>
      <c r="BH32" s="40">
        <f>VLOOKUP($AX32&amp;"_"&amp;$BC$14,データシート1!$A:$BS,MATCH($BC$12&amp;"_"&amp;BH$20,データシート1!$A$1:$BS$1,0),0)</f>
        <v>21.367431212552599</v>
      </c>
      <c r="BI32" s="40">
        <f>VLOOKUP($AX32&amp;"_"&amp;$BC$14,データシート1!$A:$BS,MATCH($BC$12&amp;"_"&amp;BI$20,データシート1!$A$1:$BS$1,0),0)</f>
        <v>131.07340108203297</v>
      </c>
      <c r="BJ32" s="40">
        <f>VLOOKUP($AX32&amp;"_"&amp;$BC$14,データシート1!$A:$BS,MATCH($BC$12&amp;"_"&amp;BJ$20,データシート1!$A$1:$BS$1,0),0)</f>
        <v>137.57977571136129</v>
      </c>
      <c r="BK32" s="40">
        <f t="shared" si="1"/>
        <v>173.42053638500568</v>
      </c>
      <c r="BL32" s="40">
        <f t="shared" si="2"/>
        <v>167.77121600332353</v>
      </c>
      <c r="BM32" s="40">
        <f>VLOOKUP($AX32&amp;"_"&amp;$BC$14,データシート1!$A:$BS,MATCH($BC$12&amp;"_"&amp;BM$20,データシート1!$A$1:$BS$1,0),0)</f>
        <v>90.27188190275227</v>
      </c>
      <c r="BN32" s="40">
        <f>VLOOKUP($AX32&amp;"_"&amp;$BC$14,データシート1!$A:$BS,MATCH($BC$12&amp;"_"&amp;BN$20,データシート1!$A$1:$BS$1,0),0)</f>
        <v>77.499334100571261</v>
      </c>
      <c r="BO32" s="40">
        <f>VLOOKUP($AX32&amp;"_"&amp;$BC$14,データシート1!$A:$BS,MATCH($BC$12&amp;"_"&amp;BO$20,データシート1!$A$1:$BS$1,0),0)</f>
        <v>5.6493203816821476</v>
      </c>
      <c r="BP32" s="40">
        <f>VLOOKUP($AX32&amp;"_"&amp;$BC$14,データシート1!$A:$BS,MATCH($BC$12&amp;"_"&amp;BP$20,データシート1!$A$1:$BS$1,0),0)</f>
        <v>0</v>
      </c>
      <c r="BQ32" s="40">
        <f>VLOOKUP($AX32&amp;"_"&amp;$BC$14,データシート1!$A:$BS,MATCH($BC$12&amp;"_"&amp;BQ$20,データシート1!$A$1:$BS$1,0),0)</f>
        <v>10.503719641</v>
      </c>
      <c r="BR32" s="41">
        <f t="shared" si="3"/>
        <v>798.99454978507845</v>
      </c>
      <c r="BS32" s="23"/>
      <c r="BT32" s="134" t="str">
        <f t="shared" si="4"/>
        <v>三条市</v>
      </c>
      <c r="BU32" s="38">
        <f t="shared" si="25"/>
        <v>798.99454978507845</v>
      </c>
      <c r="BV32" s="69">
        <f t="shared" si="16"/>
        <v>0.43356630787889755</v>
      </c>
      <c r="BW32" s="69">
        <f t="shared" si="5"/>
        <v>0.39165939105328301</v>
      </c>
      <c r="BX32" s="69">
        <f t="shared" si="5"/>
        <v>1.5164016991942045E-2</v>
      </c>
      <c r="BY32" s="69">
        <f t="shared" si="5"/>
        <v>2.6742899833672489E-2</v>
      </c>
      <c r="BZ32" s="69">
        <f t="shared" si="5"/>
        <v>0.16404792888423383</v>
      </c>
      <c r="CA32" s="69">
        <f t="shared" si="5"/>
        <v>0.17219113165211061</v>
      </c>
      <c r="CB32" s="69">
        <f t="shared" si="5"/>
        <v>0.2170484597568958</v>
      </c>
      <c r="CC32" s="69">
        <f t="shared" si="5"/>
        <v>0.20997792293883896</v>
      </c>
      <c r="CD32" s="69">
        <f t="shared" si="5"/>
        <v>0.11298184940940399</v>
      </c>
      <c r="CE32" s="69">
        <f t="shared" si="5"/>
        <v>9.699607352943497E-2</v>
      </c>
      <c r="CF32" s="69">
        <f t="shared" si="5"/>
        <v>7.0705368180568415E-3</v>
      </c>
      <c r="CG32" s="69">
        <f t="shared" si="5"/>
        <v>0</v>
      </c>
      <c r="CH32" s="69">
        <f t="shared" si="5"/>
        <v>1.314617182786215E-2</v>
      </c>
      <c r="CI32" s="135">
        <f t="shared" si="6"/>
        <v>1</v>
      </c>
      <c r="CJ32" s="18"/>
      <c r="CK32" s="136" t="str">
        <f t="shared" si="7"/>
        <v>三条市</v>
      </c>
      <c r="CL32" s="137">
        <f t="shared" si="17"/>
        <v>346.41711696567847</v>
      </c>
      <c r="CM32" s="75">
        <f t="shared" si="18"/>
        <v>0.15032744471792214</v>
      </c>
      <c r="CN32" s="76">
        <f t="shared" si="19"/>
        <v>312.93371882371582</v>
      </c>
      <c r="CO32" s="75">
        <f t="shared" si="20"/>
        <v>0.16641223641782063</v>
      </c>
      <c r="CP32" s="76">
        <f t="shared" si="8"/>
        <v>12.115966929410014</v>
      </c>
      <c r="CQ32" s="75">
        <f t="shared" si="21"/>
        <v>0</v>
      </c>
      <c r="CR32" s="76">
        <f t="shared" si="9"/>
        <v>21.367431212552599</v>
      </c>
      <c r="CS32" s="75">
        <f t="shared" si="22"/>
        <v>0</v>
      </c>
      <c r="CT32" s="76">
        <f t="shared" si="10"/>
        <v>131.07340108203297</v>
      </c>
      <c r="CU32" s="77">
        <f t="shared" si="23"/>
        <v>0</v>
      </c>
      <c r="CV32" s="18"/>
      <c r="CW32" s="1078">
        <f t="shared" si="24"/>
        <v>52.076000000000001</v>
      </c>
      <c r="CX32" s="1081">
        <f>VLOOKUP($AX32&amp;"_"&amp;$CW$14,データシート1!$A:$BS,MATCH($CW$12&amp;"_"&amp;CX$20,データシート1!$A$1:$BS$1,0),0)</f>
        <v>52.076000000000001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52.076000000000001</v>
      </c>
      <c r="DE32" s="18"/>
      <c r="DF32" s="138">
        <f>VLOOKUP($AX32&amp;"_"&amp;$DF$14,データシート1!$A:$BS,MATCH($DF$12&amp;"_"&amp;DF$20,データシート1!$A$1:$BS$1,0),0)</f>
        <v>6</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6</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23223</v>
      </c>
      <c r="AY33" s="20" t="str">
        <f>IF(IFERROR(比較地域マスタ!$Z18,"")=0,"",IFERROR(比較地域マスタ!$Z18,""))</f>
        <v>大府市</v>
      </c>
      <c r="BB33" s="122" t="str">
        <f t="shared" si="0"/>
        <v>23223</v>
      </c>
      <c r="BC33" s="123" t="str">
        <f t="shared" si="0"/>
        <v>大府市</v>
      </c>
      <c r="BD33" s="40">
        <f t="shared" si="14"/>
        <v>1198.6612148611805</v>
      </c>
      <c r="BE33" s="40">
        <f t="shared" si="15"/>
        <v>866.13964652400171</v>
      </c>
      <c r="BF33" s="40">
        <f>VLOOKUP($AX33&amp;"_"&amp;$BC$14,データシート1!$A:$BS,MATCH($BC$12&amp;"_"&amp;BF$20,データシート1!$A$1:$BS$1,0),0)</f>
        <v>855.15919765243063</v>
      </c>
      <c r="BG33" s="40">
        <f>VLOOKUP($AX33&amp;"_"&amp;$BC$14,データシート1!$A:$BS,MATCH($BC$12&amp;"_"&amp;BG$20,データシート1!$A$1:$BS$1,0),0)</f>
        <v>4.3044265990993651</v>
      </c>
      <c r="BH33" s="40">
        <f>VLOOKUP($AX33&amp;"_"&amp;$BC$14,データシート1!$A:$BS,MATCH($BC$12&amp;"_"&amp;BH$20,データシート1!$A$1:$BS$1,0),0)</f>
        <v>6.6760222724718101</v>
      </c>
      <c r="BI33" s="40">
        <f>VLOOKUP($AX33&amp;"_"&amp;$BC$14,データシート1!$A:$BS,MATCH($BC$12&amp;"_"&amp;BI$20,データシート1!$A$1:$BS$1,0),0)</f>
        <v>97.054278255618641</v>
      </c>
      <c r="BJ33" s="40">
        <f>VLOOKUP($AX33&amp;"_"&amp;$BC$14,データシート1!$A:$BS,MATCH($BC$12&amp;"_"&amp;BJ$20,データシート1!$A$1:$BS$1,0),0)</f>
        <v>102.90315352208184</v>
      </c>
      <c r="BK33" s="40">
        <f t="shared" si="1"/>
        <v>124.52882157674162</v>
      </c>
      <c r="BL33" s="40">
        <f t="shared" si="2"/>
        <v>119.04607215328193</v>
      </c>
      <c r="BM33" s="40">
        <f>VLOOKUP($AX33&amp;"_"&amp;$BC$14,データシート1!$A:$BS,MATCH($BC$12&amp;"_"&amp;BM$20,データシート1!$A$1:$BS$1,0),0)</f>
        <v>76.674982318726876</v>
      </c>
      <c r="BN33" s="40">
        <f>VLOOKUP($AX33&amp;"_"&amp;$BC$14,データシート1!$A:$BS,MATCH($BC$12&amp;"_"&amp;BN$20,データシート1!$A$1:$BS$1,0),0)</f>
        <v>42.371089834555058</v>
      </c>
      <c r="BO33" s="40">
        <f>VLOOKUP($AX33&amp;"_"&amp;$BC$14,データシート1!$A:$BS,MATCH($BC$12&amp;"_"&amp;BO$20,データシート1!$A$1:$BS$1,0),0)</f>
        <v>5.4827494234596879</v>
      </c>
      <c r="BP33" s="40">
        <f>VLOOKUP($AX33&amp;"_"&amp;$BC$14,データシート1!$A:$BS,MATCH($BC$12&amp;"_"&amp;BP$20,データシート1!$A$1:$BS$1,0),0)</f>
        <v>0</v>
      </c>
      <c r="BQ33" s="40">
        <f>VLOOKUP($AX33&amp;"_"&amp;$BC$14,データシート1!$A:$BS,MATCH($BC$12&amp;"_"&amp;BQ$20,データシート1!$A$1:$BS$1,0),0)</f>
        <v>8.0353149827366934</v>
      </c>
      <c r="BR33" s="41">
        <f t="shared" si="3"/>
        <v>1198.6612148611805</v>
      </c>
      <c r="BT33" s="134" t="str">
        <f t="shared" si="4"/>
        <v>大府市</v>
      </c>
      <c r="BU33" s="38">
        <f t="shared" si="25"/>
        <v>1198.6612148611805</v>
      </c>
      <c r="BV33" s="69">
        <f t="shared" si="16"/>
        <v>0.72258919850369163</v>
      </c>
      <c r="BW33" s="69">
        <f t="shared" si="5"/>
        <v>0.71342860438799505</v>
      </c>
      <c r="BX33" s="69">
        <f t="shared" si="5"/>
        <v>3.591028512253873E-3</v>
      </c>
      <c r="BY33" s="69">
        <f t="shared" si="5"/>
        <v>5.569565603442816E-3</v>
      </c>
      <c r="BZ33" s="69">
        <f t="shared" si="5"/>
        <v>8.0968898511376883E-2</v>
      </c>
      <c r="CA33" s="69">
        <f t="shared" si="5"/>
        <v>8.5848405075823919E-2</v>
      </c>
      <c r="CB33" s="69">
        <f t="shared" si="5"/>
        <v>0.10388992321834954</v>
      </c>
      <c r="CC33" s="69">
        <f t="shared" si="5"/>
        <v>9.931586229480939E-2</v>
      </c>
      <c r="CD33" s="69">
        <f t="shared" si="5"/>
        <v>6.3967183861544041E-2</v>
      </c>
      <c r="CE33" s="69">
        <f t="shared" si="5"/>
        <v>3.5348678433265356E-2</v>
      </c>
      <c r="CF33" s="69">
        <f t="shared" si="5"/>
        <v>4.5740609235401485E-3</v>
      </c>
      <c r="CG33" s="69">
        <f t="shared" si="5"/>
        <v>0</v>
      </c>
      <c r="CH33" s="69">
        <f t="shared" si="5"/>
        <v>6.7035746907580388E-3</v>
      </c>
      <c r="CI33" s="135">
        <f t="shared" si="6"/>
        <v>1</v>
      </c>
      <c r="CK33" s="136" t="str">
        <f t="shared" si="7"/>
        <v>大府市</v>
      </c>
      <c r="CL33" s="137">
        <f t="shared" si="17"/>
        <v>866.13964652400171</v>
      </c>
      <c r="CM33" s="75">
        <f t="shared" si="18"/>
        <v>0.19100845996825694</v>
      </c>
      <c r="CN33" s="76">
        <f t="shared" si="19"/>
        <v>855.15919765243063</v>
      </c>
      <c r="CO33" s="75">
        <f t="shared" si="20"/>
        <v>0.19346105433253041</v>
      </c>
      <c r="CP33" s="76">
        <f t="shared" si="8"/>
        <v>4.3044265990993651</v>
      </c>
      <c r="CQ33" s="75">
        <f t="shared" si="21"/>
        <v>0</v>
      </c>
      <c r="CR33" s="76">
        <f t="shared" si="9"/>
        <v>6.6760222724718101</v>
      </c>
      <c r="CS33" s="75">
        <f t="shared" si="22"/>
        <v>0</v>
      </c>
      <c r="CT33" s="76">
        <f t="shared" si="10"/>
        <v>97.054278255618641</v>
      </c>
      <c r="CU33" s="77">
        <f t="shared" si="23"/>
        <v>5.0250232010948595E-2</v>
      </c>
      <c r="CV33" s="18"/>
      <c r="CW33" s="1078">
        <f t="shared" si="24"/>
        <v>165.44</v>
      </c>
      <c r="CX33" s="1081">
        <f>VLOOKUP($AX33&amp;"_"&amp;$CW$14,データシート1!$A:$BS,MATCH($CW$12&amp;"_"&amp;CX$20,データシート1!$A$1:$BS$1,0),0)</f>
        <v>165.44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4.8769999999999998</v>
      </c>
      <c r="DB33" s="1081">
        <f>VLOOKUP($AX33&amp;"_"&amp;$CW$14,データシート1!$A:$BS,MATCH($CW$12&amp;"_"&amp;DB$20,データシート1!$A$1:$BS$1,0),0)</f>
        <v>0</v>
      </c>
      <c r="DC33" s="1081">
        <f>VLOOKUP($AX33&amp;"_"&amp;$CW$14,データシート1!$A:$BS,MATCH($CW$12&amp;"_"&amp;DC$20,データシート1!$A$1:$BS$1,0),0)</f>
        <v>0</v>
      </c>
      <c r="DD33" s="1080">
        <f t="shared" si="11"/>
        <v>170.31700000000001</v>
      </c>
      <c r="DE33" s="18"/>
      <c r="DF33" s="138">
        <f>VLOOKUP($AX33&amp;"_"&amp;$DF$14,データシート1!$A:$BS,MATCH($DF$12&amp;"_"&amp;DF$20,データシート1!$A$1:$BS$1,0),0)</f>
        <v>13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14</v>
      </c>
      <c r="DM33" s="18"/>
      <c r="DN33" s="139">
        <f t="shared" si="26"/>
        <v>0.97</v>
      </c>
      <c r="DO33" s="140">
        <f t="shared" si="27"/>
        <v>0</v>
      </c>
      <c r="DP33" s="140">
        <f t="shared" si="13"/>
        <v>0</v>
      </c>
      <c r="DQ33" s="140">
        <f t="shared" si="13"/>
        <v>0.03</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03205</v>
      </c>
      <c r="AY34" s="20" t="str">
        <f>IF(IFERROR(比較地域マスタ!$Z19,"")=0,"",IFERROR(比較地域マスタ!$Z19,""))</f>
        <v>花巻市</v>
      </c>
      <c r="BB34" s="122" t="str">
        <f t="shared" si="0"/>
        <v>03205</v>
      </c>
      <c r="BC34" s="123" t="str">
        <f t="shared" si="0"/>
        <v>花巻市</v>
      </c>
      <c r="BD34" s="40">
        <f t="shared" si="14"/>
        <v>748.79120254810573</v>
      </c>
      <c r="BE34" s="40">
        <f t="shared" si="15"/>
        <v>309.09568815603279</v>
      </c>
      <c r="BF34" s="40">
        <f>VLOOKUP($AX34&amp;"_"&amp;$BC$14,データシート1!$A:$BS,MATCH($BC$12&amp;"_"&amp;BF$20,データシート1!$A$1:$BS$1,0),0)</f>
        <v>249.81429844131549</v>
      </c>
      <c r="BG34" s="40">
        <f>VLOOKUP($AX34&amp;"_"&amp;$BC$14,データシート1!$A:$BS,MATCH($BC$12&amp;"_"&amp;BG$20,データシート1!$A$1:$BS$1,0),0)</f>
        <v>8.8293660025301364</v>
      </c>
      <c r="BH34" s="40">
        <f>VLOOKUP($AX34&amp;"_"&amp;$BC$14,データシート1!$A:$BS,MATCH($BC$12&amp;"_"&amp;BH$20,データシート1!$A$1:$BS$1,0),0)</f>
        <v>50.452023712187128</v>
      </c>
      <c r="BI34" s="40">
        <f>VLOOKUP($AX34&amp;"_"&amp;$BC$14,データシート1!$A:$BS,MATCH($BC$12&amp;"_"&amp;BI$20,データシート1!$A$1:$BS$1,0),0)</f>
        <v>106.88844217128501</v>
      </c>
      <c r="BJ34" s="40">
        <f>VLOOKUP($AX34&amp;"_"&amp;$BC$14,データシート1!$A:$BS,MATCH($BC$12&amp;"_"&amp;BJ$20,データシート1!$A$1:$BS$1,0),0)</f>
        <v>146.49439372123891</v>
      </c>
      <c r="BK34" s="40">
        <f t="shared" si="1"/>
        <v>179.8184139580863</v>
      </c>
      <c r="BL34" s="40">
        <f t="shared" si="2"/>
        <v>174.2500500102588</v>
      </c>
      <c r="BM34" s="40">
        <f>VLOOKUP($AX34&amp;"_"&amp;$BC$14,データシート1!$A:$BS,MATCH($BC$12&amp;"_"&amp;BM$20,データシート1!$A$1:$BS$1,0),0)</f>
        <v>88.182527118998678</v>
      </c>
      <c r="BN34" s="40">
        <f>VLOOKUP($AX34&amp;"_"&amp;$BC$14,データシート1!$A:$BS,MATCH($BC$12&amp;"_"&amp;BN$20,データシート1!$A$1:$BS$1,0),0)</f>
        <v>86.067522891260111</v>
      </c>
      <c r="BO34" s="40">
        <f>VLOOKUP($AX34&amp;"_"&amp;$BC$14,データシート1!$A:$BS,MATCH($BC$12&amp;"_"&amp;BO$20,データシート1!$A$1:$BS$1,0),0)</f>
        <v>5.5683639478274793</v>
      </c>
      <c r="BP34" s="40">
        <f>VLOOKUP($AX34&amp;"_"&amp;$BC$14,データシート1!$A:$BS,MATCH($BC$12&amp;"_"&amp;BP$20,データシート1!$A$1:$BS$1,0),0)</f>
        <v>0</v>
      </c>
      <c r="BQ34" s="40">
        <f>VLOOKUP($AX34&amp;"_"&amp;$BC$14,データシート1!$A:$BS,MATCH($BC$12&amp;"_"&amp;BQ$20,データシート1!$A$1:$BS$1,0),0)</f>
        <v>6.4942645414627904</v>
      </c>
      <c r="BR34" s="41">
        <f t="shared" si="3"/>
        <v>748.79120254810573</v>
      </c>
      <c r="BT34" s="134" t="str">
        <f t="shared" si="4"/>
        <v>花巻市</v>
      </c>
      <c r="BU34" s="38">
        <f t="shared" si="25"/>
        <v>748.79120254810573</v>
      </c>
      <c r="BV34" s="69">
        <f t="shared" si="16"/>
        <v>0.4127928948740221</v>
      </c>
      <c r="BW34" s="69">
        <f t="shared" si="5"/>
        <v>0.33362344214409528</v>
      </c>
      <c r="BX34" s="69">
        <f t="shared" si="5"/>
        <v>1.1791492705154876E-2</v>
      </c>
      <c r="BY34" s="69">
        <f t="shared" si="5"/>
        <v>6.737796002477188E-2</v>
      </c>
      <c r="BZ34" s="69">
        <f t="shared" si="5"/>
        <v>0.14274799411043829</v>
      </c>
      <c r="CA34" s="69">
        <f t="shared" si="5"/>
        <v>0.19564117903993061</v>
      </c>
      <c r="CB34" s="69">
        <f t="shared" si="5"/>
        <v>0.24014493405661233</v>
      </c>
      <c r="CC34" s="69">
        <f t="shared" si="5"/>
        <v>0.23270846321016198</v>
      </c>
      <c r="CD34" s="69">
        <f t="shared" si="5"/>
        <v>0.11776651063596522</v>
      </c>
      <c r="CE34" s="69">
        <f t="shared" si="5"/>
        <v>0.11494195257419673</v>
      </c>
      <c r="CF34" s="69">
        <f t="shared" si="5"/>
        <v>7.4364708464503392E-3</v>
      </c>
      <c r="CG34" s="69">
        <f t="shared" si="5"/>
        <v>0</v>
      </c>
      <c r="CH34" s="69">
        <f t="shared" si="5"/>
        <v>8.6729979189967433E-3</v>
      </c>
      <c r="CI34" s="135">
        <f t="shared" si="6"/>
        <v>1</v>
      </c>
      <c r="CK34" s="136" t="str">
        <f t="shared" si="7"/>
        <v>花巻市</v>
      </c>
      <c r="CL34" s="137">
        <f t="shared" si="17"/>
        <v>309.09568815603279</v>
      </c>
      <c r="CM34" s="75">
        <f t="shared" si="18"/>
        <v>0.28708585528765185</v>
      </c>
      <c r="CN34" s="76">
        <f t="shared" si="19"/>
        <v>249.81429844131549</v>
      </c>
      <c r="CO34" s="75">
        <f t="shared" si="20"/>
        <v>0.3552118535794917</v>
      </c>
      <c r="CP34" s="76">
        <f t="shared" si="8"/>
        <v>8.8293660025301364</v>
      </c>
      <c r="CQ34" s="75">
        <f t="shared" si="21"/>
        <v>0</v>
      </c>
      <c r="CR34" s="76">
        <f t="shared" si="9"/>
        <v>50.452023712187128</v>
      </c>
      <c r="CS34" s="75">
        <f t="shared" si="22"/>
        <v>0</v>
      </c>
      <c r="CT34" s="76">
        <f t="shared" si="10"/>
        <v>106.88844217128501</v>
      </c>
      <c r="CU34" s="77">
        <f t="shared" si="23"/>
        <v>0.11389444688969821</v>
      </c>
      <c r="CV34" s="18"/>
      <c r="CW34" s="1078">
        <f t="shared" si="24"/>
        <v>88.736999999999995</v>
      </c>
      <c r="CX34" s="1081">
        <f>VLOOKUP($AX34&amp;"_"&amp;$CW$14,データシート1!$A:$BS,MATCH($CW$12&amp;"_"&amp;CX$20,データシート1!$A$1:$BS$1,0),0)</f>
        <v>88.736999999999995</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12.173999999999999</v>
      </c>
      <c r="DB34" s="1081">
        <f>VLOOKUP($AX34&amp;"_"&amp;$CW$14,データシート1!$A:$BS,MATCH($CW$12&amp;"_"&amp;DB$20,データシート1!$A$1:$BS$1,0),0)</f>
        <v>0</v>
      </c>
      <c r="DC34" s="1081">
        <f>VLOOKUP($AX34&amp;"_"&amp;$CW$14,データシート1!$A:$BS,MATCH($CW$12&amp;"_"&amp;DC$20,データシート1!$A$1:$BS$1,0),0)</f>
        <v>0</v>
      </c>
      <c r="DD34" s="1080">
        <f t="shared" si="11"/>
        <v>100.911</v>
      </c>
      <c r="DE34" s="18"/>
      <c r="DF34" s="138">
        <f>VLOOKUP($AX34&amp;"_"&amp;$DF$14,データシート1!$A:$BS,MATCH($DF$12&amp;"_"&amp;DF$20,データシート1!$A$1:$BS$1,0),0)</f>
        <v>9</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11</v>
      </c>
      <c r="DM34" s="18"/>
      <c r="DN34" s="139">
        <f t="shared" si="26"/>
        <v>0.88</v>
      </c>
      <c r="DO34" s="140">
        <f t="shared" si="27"/>
        <v>0</v>
      </c>
      <c r="DP34" s="140">
        <f t="shared" si="13"/>
        <v>0</v>
      </c>
      <c r="DQ34" s="140">
        <f t="shared" si="13"/>
        <v>0.12</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11234</v>
      </c>
      <c r="AY35" s="20" t="str">
        <f>IF(IFERROR(比較地域マスタ!$Z20,"")=0,"",IFERROR(比較地域マスタ!$Z20,""))</f>
        <v>八潮市</v>
      </c>
      <c r="BB35" s="122" t="str">
        <f t="shared" si="0"/>
        <v>11234</v>
      </c>
      <c r="BC35" s="123" t="str">
        <f t="shared" si="0"/>
        <v>八潮市</v>
      </c>
      <c r="BD35" s="40">
        <f t="shared" si="14"/>
        <v>568.59859446594794</v>
      </c>
      <c r="BE35" s="40">
        <f t="shared" si="15"/>
        <v>214.84520721155073</v>
      </c>
      <c r="BF35" s="40">
        <f>VLOOKUP($AX35&amp;"_"&amp;$BC$14,データシート1!$A:$BS,MATCH($BC$12&amp;"_"&amp;BF$20,データシート1!$A$1:$BS$1,0),0)</f>
        <v>204.31247031909271</v>
      </c>
      <c r="BG35" s="40">
        <f>VLOOKUP($AX35&amp;"_"&amp;$BC$14,データシート1!$A:$BS,MATCH($BC$12&amp;"_"&amp;BG$20,データシート1!$A$1:$BS$1,0),0)</f>
        <v>8.5572318772113096</v>
      </c>
      <c r="BH35" s="40">
        <f>VLOOKUP($AX35&amp;"_"&amp;$BC$14,データシート1!$A:$BS,MATCH($BC$12&amp;"_"&amp;BH$20,データシート1!$A$1:$BS$1,0),0)</f>
        <v>1.9755050152466973</v>
      </c>
      <c r="BI35" s="40">
        <f>VLOOKUP($AX35&amp;"_"&amp;$BC$14,データシート1!$A:$BS,MATCH($BC$12&amp;"_"&amp;BI$20,データシート1!$A$1:$BS$1,0),0)</f>
        <v>94.625658221081068</v>
      </c>
      <c r="BJ35" s="40">
        <f>VLOOKUP($AX35&amp;"_"&amp;$BC$14,データシート1!$A:$BS,MATCH($BC$12&amp;"_"&amp;BJ$20,データシート1!$A$1:$BS$1,0),0)</f>
        <v>111.87355781648114</v>
      </c>
      <c r="BK35" s="40">
        <f t="shared" si="1"/>
        <v>133.89907865491324</v>
      </c>
      <c r="BL35" s="40">
        <f t="shared" si="2"/>
        <v>128.44392399550597</v>
      </c>
      <c r="BM35" s="40">
        <f>VLOOKUP($AX35&amp;"_"&amp;$BC$14,データシート1!$A:$BS,MATCH($BC$12&amp;"_"&amp;BM$20,データシート1!$A$1:$BS$1,0),0)</f>
        <v>55.612102981636937</v>
      </c>
      <c r="BN35" s="40">
        <f>VLOOKUP($AX35&amp;"_"&amp;$BC$14,データシート1!$A:$BS,MATCH($BC$12&amp;"_"&amp;BN$20,データシート1!$A$1:$BS$1,0),0)</f>
        <v>72.831821013869032</v>
      </c>
      <c r="BO35" s="40">
        <f>VLOOKUP($AX35&amp;"_"&amp;$BC$14,データシート1!$A:$BS,MATCH($BC$12&amp;"_"&amp;BO$20,データシート1!$A$1:$BS$1,0),0)</f>
        <v>5.4551546594072589</v>
      </c>
      <c r="BP35" s="40">
        <f>VLOOKUP($AX35&amp;"_"&amp;$BC$14,データシート1!$A:$BS,MATCH($BC$12&amp;"_"&amp;BP$20,データシート1!$A$1:$BS$1,0),0)</f>
        <v>0</v>
      </c>
      <c r="BQ35" s="40">
        <f>VLOOKUP($AX35&amp;"_"&amp;$BC$14,データシート1!$A:$BS,MATCH($BC$12&amp;"_"&amp;BQ$20,データシート1!$A$1:$BS$1,0),0)</f>
        <v>13.35509256192177</v>
      </c>
      <c r="BR35" s="41">
        <f t="shared" si="3"/>
        <v>568.59859446594794</v>
      </c>
      <c r="BT35" s="134" t="str">
        <f t="shared" si="4"/>
        <v>八潮市</v>
      </c>
      <c r="BU35" s="38">
        <f t="shared" si="25"/>
        <v>568.59859446594794</v>
      </c>
      <c r="BV35" s="69">
        <f t="shared" si="16"/>
        <v>0.37785040150045135</v>
      </c>
      <c r="BW35" s="69">
        <f t="shared" si="5"/>
        <v>0.35932637243148957</v>
      </c>
      <c r="BX35" s="69">
        <f t="shared" si="5"/>
        <v>1.5049688761979138E-2</v>
      </c>
      <c r="BY35" s="69">
        <f t="shared" si="5"/>
        <v>3.4743403069826015E-3</v>
      </c>
      <c r="BZ35" s="69">
        <f t="shared" si="5"/>
        <v>0.16641908569956548</v>
      </c>
      <c r="CA35" s="69">
        <f t="shared" si="5"/>
        <v>0.19675313816341308</v>
      </c>
      <c r="CB35" s="69">
        <f t="shared" si="5"/>
        <v>0.23548964059729513</v>
      </c>
      <c r="CC35" s="69">
        <f t="shared" si="5"/>
        <v>0.2258956058731485</v>
      </c>
      <c r="CD35" s="69">
        <f t="shared" si="5"/>
        <v>9.7805558302285628E-2</v>
      </c>
      <c r="CE35" s="69">
        <f t="shared" si="5"/>
        <v>0.12809004757086287</v>
      </c>
      <c r="CF35" s="69">
        <f t="shared" si="5"/>
        <v>9.5940347241466068E-3</v>
      </c>
      <c r="CG35" s="69">
        <f t="shared" si="5"/>
        <v>0</v>
      </c>
      <c r="CH35" s="69">
        <f t="shared" si="5"/>
        <v>2.3487734039275007E-2</v>
      </c>
      <c r="CI35" s="135">
        <f t="shared" si="6"/>
        <v>1</v>
      </c>
      <c r="CK35" s="136" t="str">
        <f t="shared" si="7"/>
        <v>八潮市</v>
      </c>
      <c r="CL35" s="137">
        <f t="shared" si="17"/>
        <v>214.84520721155073</v>
      </c>
      <c r="CM35" s="75">
        <f t="shared" si="18"/>
        <v>0.99997576296153723</v>
      </c>
      <c r="CN35" s="76">
        <f t="shared" si="19"/>
        <v>204.31247031909271</v>
      </c>
      <c r="CO35" s="75">
        <f t="shared" si="20"/>
        <v>1</v>
      </c>
      <c r="CP35" s="76">
        <f t="shared" si="8"/>
        <v>8.5572318772113096</v>
      </c>
      <c r="CQ35" s="75">
        <f t="shared" si="21"/>
        <v>0</v>
      </c>
      <c r="CR35" s="76">
        <f t="shared" si="9"/>
        <v>1.9755050152466973</v>
      </c>
      <c r="CS35" s="75">
        <f t="shared" si="22"/>
        <v>0</v>
      </c>
      <c r="CT35" s="76">
        <f t="shared" si="10"/>
        <v>94.625658221081068</v>
      </c>
      <c r="CU35" s="77">
        <f t="shared" si="23"/>
        <v>0</v>
      </c>
      <c r="CV35" s="18"/>
      <c r="CW35" s="1078">
        <f t="shared" si="24"/>
        <v>214.84</v>
      </c>
      <c r="CX35" s="1081">
        <f>VLOOKUP($AX35&amp;"_"&amp;$CW$14,データシート1!$A:$BS,MATCH($CW$12&amp;"_"&amp;CX$20,データシート1!$A$1:$BS$1,0),0)</f>
        <v>214.84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214.84</v>
      </c>
      <c r="DE35" s="18"/>
      <c r="DF35" s="138">
        <f>VLOOKUP($AX35&amp;"_"&amp;$DF$14,データシート1!$A:$BS,MATCH($DF$12&amp;"_"&amp;DF$20,データシート1!$A$1:$BS$1,0),0)</f>
        <v>5</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5</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46215</v>
      </c>
      <c r="AY36" s="20" t="str">
        <f>IF(IFERROR(比較地域マスタ!$Z21,"")=0,"",IFERROR(比較地域マスタ!$Z21,""))</f>
        <v>薩摩川内市</v>
      </c>
      <c r="BB36" s="122" t="str">
        <f t="shared" si="0"/>
        <v>46215</v>
      </c>
      <c r="BC36" s="123" t="str">
        <f t="shared" si="0"/>
        <v>薩摩川内市</v>
      </c>
      <c r="BD36" s="40">
        <f t="shared" si="14"/>
        <v>543.81863562137676</v>
      </c>
      <c r="BE36" s="40">
        <f t="shared" si="15"/>
        <v>139.90281053088273</v>
      </c>
      <c r="BF36" s="40">
        <f>VLOOKUP($AX36&amp;"_"&amp;$BC$14,データシート1!$A:$BS,MATCH($BC$12&amp;"_"&amp;BF$20,データシート1!$A$1:$BS$1,0),0)</f>
        <v>104.6481098882452</v>
      </c>
      <c r="BG36" s="40">
        <f>VLOOKUP($AX36&amp;"_"&amp;$BC$14,データシート1!$A:$BS,MATCH($BC$12&amp;"_"&amp;BG$20,データシート1!$A$1:$BS$1,0),0)</f>
        <v>10.323041973664242</v>
      </c>
      <c r="BH36" s="40">
        <f>VLOOKUP($AX36&amp;"_"&amp;$BC$14,データシート1!$A:$BS,MATCH($BC$12&amp;"_"&amp;BH$20,データシート1!$A$1:$BS$1,0),0)</f>
        <v>24.93165866897327</v>
      </c>
      <c r="BI36" s="40">
        <f>VLOOKUP($AX36&amp;"_"&amp;$BC$14,データシート1!$A:$BS,MATCH($BC$12&amp;"_"&amp;BI$20,データシート1!$A$1:$BS$1,0),0)</f>
        <v>104.51747998932464</v>
      </c>
      <c r="BJ36" s="40">
        <f>VLOOKUP($AX36&amp;"_"&amp;$BC$14,データシート1!$A:$BS,MATCH($BC$12&amp;"_"&amp;BJ$20,データシート1!$A$1:$BS$1,0),0)</f>
        <v>93.256577003906926</v>
      </c>
      <c r="BK36" s="40">
        <f t="shared" si="1"/>
        <v>195.41438169767244</v>
      </c>
      <c r="BL36" s="40">
        <f t="shared" si="2"/>
        <v>177.30434199907529</v>
      </c>
      <c r="BM36" s="40">
        <f>VLOOKUP($AX36&amp;"_"&amp;$BC$14,データシート1!$A:$BS,MATCH($BC$12&amp;"_"&amp;BM$20,データシート1!$A$1:$BS$1,0),0)</f>
        <v>85.18633918060857</v>
      </c>
      <c r="BN36" s="40">
        <f>VLOOKUP($AX36&amp;"_"&amp;$BC$14,データシート1!$A:$BS,MATCH($BC$12&amp;"_"&amp;BN$20,データシート1!$A$1:$BS$1,0),0)</f>
        <v>92.118002818466707</v>
      </c>
      <c r="BO36" s="40">
        <f>VLOOKUP($AX36&amp;"_"&amp;$BC$14,データシート1!$A:$BS,MATCH($BC$12&amp;"_"&amp;BO$20,データシート1!$A$1:$BS$1,0),0)</f>
        <v>5.5178325102357455</v>
      </c>
      <c r="BP36" s="40">
        <f>VLOOKUP($AX36&amp;"_"&amp;$BC$14,データシート1!$A:$BS,MATCH($BC$12&amp;"_"&amp;BP$20,データシート1!$A$1:$BS$1,0),0)</f>
        <v>12.59220718836141</v>
      </c>
      <c r="BQ36" s="40">
        <f>VLOOKUP($AX36&amp;"_"&amp;$BC$14,データシート1!$A:$BS,MATCH($BC$12&amp;"_"&amp;BQ$20,データシート1!$A$1:$BS$1,0),0)</f>
        <v>10.727386399589999</v>
      </c>
      <c r="BR36" s="41">
        <f t="shared" si="3"/>
        <v>543.81863562137676</v>
      </c>
      <c r="BT36" s="134" t="str">
        <f t="shared" si="4"/>
        <v>薩摩川内市</v>
      </c>
      <c r="BU36" s="38">
        <f t="shared" si="25"/>
        <v>543.81863562137676</v>
      </c>
      <c r="BV36" s="69">
        <f t="shared" si="16"/>
        <v>0.25726005209627895</v>
      </c>
      <c r="BW36" s="69">
        <f t="shared" si="5"/>
        <v>0.19243200404243674</v>
      </c>
      <c r="BX36" s="69">
        <f t="shared" si="5"/>
        <v>1.8982508684846654E-2</v>
      </c>
      <c r="BY36" s="69">
        <f t="shared" si="5"/>
        <v>4.584553936899554E-2</v>
      </c>
      <c r="BZ36" s="69">
        <f t="shared" si="5"/>
        <v>0.19219179546854095</v>
      </c>
      <c r="CA36" s="69">
        <f t="shared" si="5"/>
        <v>0.1714847026111018</v>
      </c>
      <c r="CB36" s="69">
        <f t="shared" si="5"/>
        <v>0.35933741305938977</v>
      </c>
      <c r="CC36" s="69">
        <f t="shared" si="5"/>
        <v>0.32603579646821818</v>
      </c>
      <c r="CD36" s="69">
        <f t="shared" si="5"/>
        <v>0.15664475911766643</v>
      </c>
      <c r="CE36" s="69">
        <f t="shared" si="5"/>
        <v>0.16939103735055172</v>
      </c>
      <c r="CF36" s="69">
        <f t="shared" si="5"/>
        <v>1.0146457198788292E-2</v>
      </c>
      <c r="CG36" s="69">
        <f t="shared" si="5"/>
        <v>2.3155159392383332E-2</v>
      </c>
      <c r="CH36" s="69">
        <f t="shared" si="5"/>
        <v>1.9726036764688468E-2</v>
      </c>
      <c r="CI36" s="135">
        <f t="shared" si="6"/>
        <v>1</v>
      </c>
      <c r="CK36" s="136" t="str">
        <f t="shared" si="7"/>
        <v>薩摩川内市</v>
      </c>
      <c r="CL36" s="137">
        <f t="shared" si="17"/>
        <v>139.90281053088273</v>
      </c>
      <c r="CM36" s="75">
        <f t="shared" si="18"/>
        <v>1</v>
      </c>
      <c r="CN36" s="76">
        <f t="shared" si="19"/>
        <v>104.6481098882452</v>
      </c>
      <c r="CO36" s="75">
        <f t="shared" si="20"/>
        <v>1</v>
      </c>
      <c r="CP36" s="76">
        <f t="shared" si="8"/>
        <v>10.323041973664242</v>
      </c>
      <c r="CQ36" s="75">
        <f t="shared" si="21"/>
        <v>0</v>
      </c>
      <c r="CR36" s="76">
        <f t="shared" si="9"/>
        <v>24.93165866897327</v>
      </c>
      <c r="CS36" s="75">
        <f t="shared" si="22"/>
        <v>0</v>
      </c>
      <c r="CT36" s="76">
        <f t="shared" si="10"/>
        <v>104.51747998932464</v>
      </c>
      <c r="CU36" s="77">
        <f t="shared" si="23"/>
        <v>0.15476836986169401</v>
      </c>
      <c r="CV36" s="18"/>
      <c r="CW36" s="1078">
        <f t="shared" si="24"/>
        <v>206.119</v>
      </c>
      <c r="CX36" s="1081">
        <f>VLOOKUP($AX36&amp;"_"&amp;$CW$14,データシート1!$A:$BS,MATCH($CW$12&amp;"_"&amp;CX$20,データシート1!$A$1:$BS$1,0),0)</f>
        <v>206.119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16.175999999999998</v>
      </c>
      <c r="DB36" s="1081">
        <f>VLOOKUP($AX36&amp;"_"&amp;$CW$14,データシート1!$A:$BS,MATCH($CW$12&amp;"_"&amp;DB$20,データシート1!$A$1:$BS$1,0),0)</f>
        <v>43.718000000000004</v>
      </c>
      <c r="DC36" s="1081">
        <f>VLOOKUP($AX36&amp;"_"&amp;$CW$14,データシート1!$A:$BS,MATCH($CW$12&amp;"_"&amp;DC$20,データシート1!$A$1:$BS$1,0),0)</f>
        <v>0</v>
      </c>
      <c r="DD36" s="1080">
        <f t="shared" si="11"/>
        <v>266.01299999999998</v>
      </c>
      <c r="DE36" s="18"/>
      <c r="DF36" s="138">
        <f>VLOOKUP($AX36&amp;"_"&amp;$DF$14,データシート1!$A:$BS,MATCH($DF$12&amp;"_"&amp;DF$20,データシート1!$A$1:$BS$1,0),0)</f>
        <v>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v>
      </c>
      <c r="DJ36" s="74">
        <f>VLOOKUP($AX36&amp;"_"&amp;$DF$14,データシート1!$A:$BS,MATCH($DF$12&amp;"_"&amp;DJ$20,データシート1!$A$1:$BS$1,0),0)</f>
        <v>3</v>
      </c>
      <c r="DK36" s="74">
        <f>VLOOKUP($AX36&amp;"_"&amp;$DF$14,データシート1!$A:$BS,MATCH($DF$12&amp;"_"&amp;DK$20,データシート1!$A$1:$BS$1,0),0)</f>
        <v>0</v>
      </c>
      <c r="DL36" s="78">
        <f t="shared" si="12"/>
        <v>9</v>
      </c>
      <c r="DM36" s="18"/>
      <c r="DN36" s="139">
        <f t="shared" si="26"/>
        <v>0.77</v>
      </c>
      <c r="DO36" s="140">
        <f t="shared" si="27"/>
        <v>0</v>
      </c>
      <c r="DP36" s="140">
        <f t="shared" si="13"/>
        <v>0</v>
      </c>
      <c r="DQ36" s="140">
        <f t="shared" si="13"/>
        <v>0.06</v>
      </c>
      <c r="DR36" s="140">
        <f t="shared" si="13"/>
        <v>0.16</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03206</v>
      </c>
      <c r="AY37" s="20" t="str">
        <f>IF(IFERROR(比較地域マスタ!$Z22,"")=0,"",IFERROR(比較地域マスタ!$Z22,""))</f>
        <v>北上市</v>
      </c>
      <c r="BB37" s="122" t="str">
        <f t="shared" si="0"/>
        <v>03206</v>
      </c>
      <c r="BC37" s="123" t="str">
        <f t="shared" si="0"/>
        <v>北上市</v>
      </c>
      <c r="BD37" s="40">
        <f t="shared" si="14"/>
        <v>892.04639317577744</v>
      </c>
      <c r="BE37" s="40">
        <f t="shared" si="15"/>
        <v>441.18228161226256</v>
      </c>
      <c r="BF37" s="40">
        <f>VLOOKUP($AX37&amp;"_"&amp;$BC$14,データシート1!$A:$BS,MATCH($BC$12&amp;"_"&amp;BF$20,データシート1!$A$1:$BS$1,0),0)</f>
        <v>410.99620291781338</v>
      </c>
      <c r="BG37" s="40">
        <f>VLOOKUP($AX37&amp;"_"&amp;$BC$14,データシート1!$A:$BS,MATCH($BC$12&amp;"_"&amp;BG$20,データシート1!$A$1:$BS$1,0),0)</f>
        <v>11.565479422274437</v>
      </c>
      <c r="BH37" s="40">
        <f>VLOOKUP($AX37&amp;"_"&amp;$BC$14,データシート1!$A:$BS,MATCH($BC$12&amp;"_"&amp;BH$20,データシート1!$A$1:$BS$1,0),0)</f>
        <v>18.620599272174736</v>
      </c>
      <c r="BI37" s="40">
        <f>VLOOKUP($AX37&amp;"_"&amp;$BC$14,データシート1!$A:$BS,MATCH($BC$12&amp;"_"&amp;BI$20,データシート1!$A$1:$BS$1,0),0)</f>
        <v>125.50824056182228</v>
      </c>
      <c r="BJ37" s="40">
        <f>VLOOKUP($AX37&amp;"_"&amp;$BC$14,データシート1!$A:$BS,MATCH($BC$12&amp;"_"&amp;BJ$20,データシート1!$A$1:$BS$1,0),0)</f>
        <v>151.56409599049434</v>
      </c>
      <c r="BK37" s="40">
        <f t="shared" si="1"/>
        <v>168.06345199831529</v>
      </c>
      <c r="BL37" s="40">
        <f t="shared" si="2"/>
        <v>162.61702388822374</v>
      </c>
      <c r="BM37" s="40">
        <f>VLOOKUP($AX37&amp;"_"&amp;$BC$14,データシート1!$A:$BS,MATCH($BC$12&amp;"_"&amp;BM$20,データシート1!$A$1:$BS$1,0),0)</f>
        <v>87.42263452182641</v>
      </c>
      <c r="BN37" s="40">
        <f>VLOOKUP($AX37&amp;"_"&amp;$BC$14,データシート1!$A:$BS,MATCH($BC$12&amp;"_"&amp;BN$20,データシート1!$A$1:$BS$1,0),0)</f>
        <v>75.194389366397317</v>
      </c>
      <c r="BO37" s="40">
        <f>VLOOKUP($AX37&amp;"_"&amp;$BC$14,データシート1!$A:$BS,MATCH($BC$12&amp;"_"&amp;BO$20,データシート1!$A$1:$BS$1,0),0)</f>
        <v>5.4464281100915333</v>
      </c>
      <c r="BP37" s="40">
        <f>VLOOKUP($AX37&amp;"_"&amp;$BC$14,データシート1!$A:$BS,MATCH($BC$12&amp;"_"&amp;BP$20,データシート1!$A$1:$BS$1,0),0)</f>
        <v>0</v>
      </c>
      <c r="BQ37" s="40">
        <f>VLOOKUP($AX37&amp;"_"&amp;$BC$14,データシート1!$A:$BS,MATCH($BC$12&amp;"_"&amp;BQ$20,データシート1!$A$1:$BS$1,0),0)</f>
        <v>5.7283230128829796</v>
      </c>
      <c r="BR37" s="41">
        <f t="shared" si="3"/>
        <v>892.04639317577744</v>
      </c>
      <c r="BT37" s="134" t="str">
        <f t="shared" si="4"/>
        <v>北上市</v>
      </c>
      <c r="BU37" s="38">
        <f t="shared" si="25"/>
        <v>892.04639317577744</v>
      </c>
      <c r="BV37" s="69">
        <f t="shared" si="16"/>
        <v>0.49457324752091425</v>
      </c>
      <c r="BW37" s="69">
        <f t="shared" si="5"/>
        <v>0.4607341121066858</v>
      </c>
      <c r="BX37" s="69">
        <f t="shared" si="5"/>
        <v>1.2965109786611136E-2</v>
      </c>
      <c r="BY37" s="69">
        <f t="shared" si="5"/>
        <v>2.0874025627617279E-2</v>
      </c>
      <c r="BZ37" s="69">
        <f t="shared" si="5"/>
        <v>0.14069698787189752</v>
      </c>
      <c r="CA37" s="69">
        <f t="shared" si="5"/>
        <v>0.16990606895557359</v>
      </c>
      <c r="CB37" s="69">
        <f t="shared" si="5"/>
        <v>0.18840214285267384</v>
      </c>
      <c r="CC37" s="69">
        <f t="shared" si="5"/>
        <v>0.18229659929377698</v>
      </c>
      <c r="CD37" s="69">
        <f t="shared" si="5"/>
        <v>9.8002340674897853E-2</v>
      </c>
      <c r="CE37" s="69">
        <f t="shared" si="5"/>
        <v>8.4294258618879125E-2</v>
      </c>
      <c r="CF37" s="69">
        <f t="shared" si="5"/>
        <v>6.1055435588968478E-3</v>
      </c>
      <c r="CG37" s="69">
        <f t="shared" si="5"/>
        <v>0</v>
      </c>
      <c r="CH37" s="69">
        <f t="shared" si="5"/>
        <v>6.4215527989408229E-3</v>
      </c>
      <c r="CI37" s="135">
        <f t="shared" si="6"/>
        <v>1</v>
      </c>
      <c r="CK37" s="136" t="str">
        <f t="shared" si="7"/>
        <v>北上市</v>
      </c>
      <c r="CL37" s="137">
        <f t="shared" si="17"/>
        <v>441.18228161226256</v>
      </c>
      <c r="CM37" s="75">
        <f t="shared" si="18"/>
        <v>1</v>
      </c>
      <c r="CN37" s="76">
        <f t="shared" si="19"/>
        <v>410.99620291781338</v>
      </c>
      <c r="CO37" s="75">
        <f t="shared" si="20"/>
        <v>1</v>
      </c>
      <c r="CP37" s="76">
        <f t="shared" si="8"/>
        <v>11.565479422274437</v>
      </c>
      <c r="CQ37" s="75">
        <f t="shared" si="21"/>
        <v>0</v>
      </c>
      <c r="CR37" s="76">
        <f t="shared" si="9"/>
        <v>18.620599272174736</v>
      </c>
      <c r="CS37" s="75">
        <f t="shared" si="22"/>
        <v>0</v>
      </c>
      <c r="CT37" s="76">
        <f t="shared" si="10"/>
        <v>125.50824056182228</v>
      </c>
      <c r="CU37" s="77">
        <f t="shared" si="23"/>
        <v>0.10804071461204715</v>
      </c>
      <c r="CV37" s="18"/>
      <c r="CW37" s="1078">
        <f t="shared" si="24"/>
        <v>620.29899999999998</v>
      </c>
      <c r="CX37" s="1081">
        <f>VLOOKUP($AX37&amp;"_"&amp;$CW$14,データシート1!$A:$BS,MATCH($CW$12&amp;"_"&amp;CX$20,データシート1!$A$1:$BS$1,0),0)</f>
        <v>620.29899999999998</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13.56</v>
      </c>
      <c r="DB37" s="1081">
        <f>VLOOKUP($AX37&amp;"_"&amp;$CW$14,データシート1!$A:$BS,MATCH($CW$12&amp;"_"&amp;DB$20,データシート1!$A$1:$BS$1,0),0)</f>
        <v>1.254</v>
      </c>
      <c r="DC37" s="1081">
        <f>VLOOKUP($AX37&amp;"_"&amp;$CW$14,データシート1!$A:$BS,MATCH($CW$12&amp;"_"&amp;DC$20,データシート1!$A$1:$BS$1,0),0)</f>
        <v>0</v>
      </c>
      <c r="DD37" s="1080">
        <f t="shared" si="11"/>
        <v>635.11299999999994</v>
      </c>
      <c r="DE37" s="18"/>
      <c r="DF37" s="138">
        <f>VLOOKUP($AX37&amp;"_"&amp;$DF$14,データシート1!$A:$BS,MATCH($DF$12&amp;"_"&amp;DF$20,データシート1!$A$1:$BS$1,0),0)</f>
        <v>28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3</v>
      </c>
      <c r="DJ37" s="74">
        <f>VLOOKUP($AX37&amp;"_"&amp;$DF$14,データシート1!$A:$BS,MATCH($DF$12&amp;"_"&amp;DJ$20,データシート1!$A$1:$BS$1,0),0)</f>
        <v>1</v>
      </c>
      <c r="DK37" s="74">
        <f>VLOOKUP($AX37&amp;"_"&amp;$DF$14,データシート1!$A:$BS,MATCH($DF$12&amp;"_"&amp;DK$20,データシート1!$A$1:$BS$1,0),0)</f>
        <v>0</v>
      </c>
      <c r="DL37" s="78">
        <f t="shared" si="12"/>
        <v>32</v>
      </c>
      <c r="DM37" s="18"/>
      <c r="DN37" s="139">
        <f t="shared" si="26"/>
        <v>0.98</v>
      </c>
      <c r="DO37" s="140">
        <f t="shared" si="27"/>
        <v>0</v>
      </c>
      <c r="DP37" s="140">
        <f t="shared" ref="DP37:DP68" si="29">IF($DD37=0,0,ROUND(CZ37/$DD37,2))</f>
        <v>0</v>
      </c>
      <c r="DQ37" s="140">
        <f t="shared" ref="DQ37:DQ68" si="30">IF($DD37=0,0,ROUND(DA37/$DD37,2))</f>
        <v>0.02</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16211</v>
      </c>
      <c r="AY38" s="20" t="str">
        <f>IF(IFERROR(比較地域マスタ!$Z23,"")=0,"",IFERROR(比較地域マスタ!$Z23,""))</f>
        <v>射水市</v>
      </c>
      <c r="BB38" s="122" t="str">
        <f t="shared" si="0"/>
        <v>16211</v>
      </c>
      <c r="BC38" s="123" t="str">
        <f t="shared" si="0"/>
        <v>射水市</v>
      </c>
      <c r="BD38" s="40">
        <f t="shared" si="14"/>
        <v>905.68686671582077</v>
      </c>
      <c r="BE38" s="40">
        <f t="shared" si="15"/>
        <v>460.37092021531026</v>
      </c>
      <c r="BF38" s="40">
        <f>VLOOKUP($AX38&amp;"_"&amp;$BC$14,データシート1!$A:$BS,MATCH($BC$12&amp;"_"&amp;BF$20,データシート1!$A$1:$BS$1,0),0)</f>
        <v>414.91953309266592</v>
      </c>
      <c r="BG38" s="40">
        <f>VLOOKUP($AX38&amp;"_"&amp;$BC$14,データシート1!$A:$BS,MATCH($BC$12&amp;"_"&amp;BG$20,データシート1!$A$1:$BS$1,0),0)</f>
        <v>6.4673517685670641</v>
      </c>
      <c r="BH38" s="40">
        <f>VLOOKUP($AX38&amp;"_"&amp;$BC$14,データシート1!$A:$BS,MATCH($BC$12&amp;"_"&amp;BH$20,データシート1!$A$1:$BS$1,0),0)</f>
        <v>38.984035354077243</v>
      </c>
      <c r="BI38" s="40">
        <f>VLOOKUP($AX38&amp;"_"&amp;$BC$14,データシート1!$A:$BS,MATCH($BC$12&amp;"_"&amp;BI$20,データシート1!$A$1:$BS$1,0),0)</f>
        <v>106.56088467764845</v>
      </c>
      <c r="BJ38" s="40">
        <f>VLOOKUP($AX38&amp;"_"&amp;$BC$14,データシート1!$A:$BS,MATCH($BC$12&amp;"_"&amp;BJ$20,データシート1!$A$1:$BS$1,0),0)</f>
        <v>159.52222045114561</v>
      </c>
      <c r="BK38" s="40">
        <f t="shared" si="1"/>
        <v>168.0790485637165</v>
      </c>
      <c r="BL38" s="40">
        <f t="shared" si="2"/>
        <v>159.99092730471489</v>
      </c>
      <c r="BM38" s="40">
        <f>VLOOKUP($AX38&amp;"_"&amp;$BC$14,データシート1!$A:$BS,MATCH($BC$12&amp;"_"&amp;BM$20,データシート1!$A$1:$BS$1,0),0)</f>
        <v>90.979995446341889</v>
      </c>
      <c r="BN38" s="40">
        <f>VLOOKUP($AX38&amp;"_"&amp;$BC$14,データシート1!$A:$BS,MATCH($BC$12&amp;"_"&amp;BN$20,データシート1!$A$1:$BS$1,0),0)</f>
        <v>69.010931858373013</v>
      </c>
      <c r="BO38" s="40">
        <f>VLOOKUP($AX38&amp;"_"&amp;$BC$14,データシート1!$A:$BS,MATCH($BC$12&amp;"_"&amp;BO$20,データシート1!$A$1:$BS$1,0),0)</f>
        <v>5.4440106200783935</v>
      </c>
      <c r="BP38" s="40">
        <f>VLOOKUP($AX38&amp;"_"&amp;$BC$14,データシート1!$A:$BS,MATCH($BC$12&amp;"_"&amp;BP$20,データシート1!$A$1:$BS$1,0),0)</f>
        <v>2.6441106389232201</v>
      </c>
      <c r="BQ38" s="40">
        <f>VLOOKUP($AX38&amp;"_"&amp;$BC$14,データシート1!$A:$BS,MATCH($BC$12&amp;"_"&amp;BQ$20,データシート1!$A$1:$BS$1,0),0)</f>
        <v>11.153792808</v>
      </c>
      <c r="BR38" s="41">
        <f t="shared" si="3"/>
        <v>905.68686671582077</v>
      </c>
      <c r="BT38" s="134" t="str">
        <f t="shared" si="4"/>
        <v>射水市</v>
      </c>
      <c r="BU38" s="38">
        <f t="shared" si="25"/>
        <v>905.68686671582077</v>
      </c>
      <c r="BV38" s="69">
        <f t="shared" si="16"/>
        <v>0.50831135697561325</v>
      </c>
      <c r="BW38" s="69">
        <f t="shared" si="5"/>
        <v>0.45812691818888446</v>
      </c>
      <c r="BX38" s="69">
        <f t="shared" si="5"/>
        <v>7.1408253848472096E-3</v>
      </c>
      <c r="BY38" s="69">
        <f t="shared" si="5"/>
        <v>4.3043613401881585E-2</v>
      </c>
      <c r="BZ38" s="69">
        <f t="shared" si="5"/>
        <v>0.11765753550568407</v>
      </c>
      <c r="CA38" s="69">
        <f t="shared" si="5"/>
        <v>0.17613396673135068</v>
      </c>
      <c r="CB38" s="69">
        <f t="shared" si="5"/>
        <v>0.18558185476753192</v>
      </c>
      <c r="CC38" s="69">
        <f t="shared" si="5"/>
        <v>0.17665148207886686</v>
      </c>
      <c r="CD38" s="69">
        <f t="shared" si="5"/>
        <v>0.10045414015580384</v>
      </c>
      <c r="CE38" s="69">
        <f t="shared" si="5"/>
        <v>7.6197341923063031E-2</v>
      </c>
      <c r="CF38" s="69">
        <f t="shared" si="5"/>
        <v>6.0109192483041403E-3</v>
      </c>
      <c r="CG38" s="69">
        <f t="shared" si="5"/>
        <v>2.9194534403609368E-3</v>
      </c>
      <c r="CH38" s="69">
        <f t="shared" si="5"/>
        <v>1.2315286019820081E-2</v>
      </c>
      <c r="CI38" s="135">
        <f t="shared" si="6"/>
        <v>1</v>
      </c>
      <c r="CK38" s="136" t="str">
        <f t="shared" si="7"/>
        <v>射水市</v>
      </c>
      <c r="CL38" s="137">
        <f t="shared" si="17"/>
        <v>460.37092021531026</v>
      </c>
      <c r="CM38" s="75">
        <f t="shared" si="18"/>
        <v>1</v>
      </c>
      <c r="CN38" s="76">
        <f t="shared" si="19"/>
        <v>414.91953309266592</v>
      </c>
      <c r="CO38" s="75">
        <f t="shared" si="20"/>
        <v>1</v>
      </c>
      <c r="CP38" s="76">
        <f t="shared" si="8"/>
        <v>6.4673517685670641</v>
      </c>
      <c r="CQ38" s="75">
        <f t="shared" si="21"/>
        <v>0</v>
      </c>
      <c r="CR38" s="76">
        <f t="shared" si="9"/>
        <v>38.984035354077243</v>
      </c>
      <c r="CS38" s="75">
        <f t="shared" si="22"/>
        <v>0</v>
      </c>
      <c r="CT38" s="76">
        <f t="shared" si="10"/>
        <v>106.56088467764845</v>
      </c>
      <c r="CU38" s="77">
        <f t="shared" si="23"/>
        <v>0.24416088585136697</v>
      </c>
      <c r="CV38" s="18"/>
      <c r="CW38" s="1078">
        <f t="shared" si="24"/>
        <v>597.97699999999998</v>
      </c>
      <c r="CX38" s="1081">
        <f>VLOOKUP($AX38&amp;"_"&amp;$CW$14,データシート1!$A:$BS,MATCH($CW$12&amp;"_"&amp;CX$20,データシート1!$A$1:$BS$1,0),0)</f>
        <v>597.97699999999998</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26.018000000000001</v>
      </c>
      <c r="DB38" s="1081">
        <f>VLOOKUP($AX38&amp;"_"&amp;$CW$14,データシート1!$A:$BS,MATCH($CW$12&amp;"_"&amp;DB$20,データシート1!$A$1:$BS$1,0),0)</f>
        <v>222.9</v>
      </c>
      <c r="DC38" s="1081">
        <f>VLOOKUP($AX38&amp;"_"&amp;$CW$14,データシート1!$A:$BS,MATCH($CW$12&amp;"_"&amp;DC$20,データシート1!$A$1:$BS$1,0),0)</f>
        <v>0</v>
      </c>
      <c r="DD38" s="1080">
        <f t="shared" si="11"/>
        <v>846.89499999999998</v>
      </c>
      <c r="DE38" s="18"/>
      <c r="DF38" s="138">
        <f>VLOOKUP($AX38&amp;"_"&amp;$DF$14,データシート1!$A:$BS,MATCH($DF$12&amp;"_"&amp;DF$20,データシート1!$A$1:$BS$1,0),0)</f>
        <v>18</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3</v>
      </c>
      <c r="DJ38" s="74">
        <f>VLOOKUP($AX38&amp;"_"&amp;$DF$14,データシート1!$A:$BS,MATCH($DF$12&amp;"_"&amp;DJ$20,データシート1!$A$1:$BS$1,0),0)</f>
        <v>1</v>
      </c>
      <c r="DK38" s="74">
        <f>VLOOKUP($AX38&amp;"_"&amp;$DF$14,データシート1!$A:$BS,MATCH($DF$12&amp;"_"&amp;DK$20,データシート1!$A$1:$BS$1,0),0)</f>
        <v>0</v>
      </c>
      <c r="DL38" s="78">
        <f t="shared" si="12"/>
        <v>22</v>
      </c>
      <c r="DM38" s="18"/>
      <c r="DN38" s="139">
        <f t="shared" si="26"/>
        <v>0.71</v>
      </c>
      <c r="DO38" s="140">
        <f t="shared" si="27"/>
        <v>0</v>
      </c>
      <c r="DP38" s="140">
        <f t="shared" si="29"/>
        <v>0</v>
      </c>
      <c r="DQ38" s="140">
        <f t="shared" si="30"/>
        <v>0.03</v>
      </c>
      <c r="DR38" s="140">
        <f t="shared" si="31"/>
        <v>0.26</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11212</v>
      </c>
      <c r="AY39" s="20" t="str">
        <f>IF(IFERROR(比較地域マスタ!$Z24,"")=0,"",IFERROR(比較地域マスタ!$Z24,""))</f>
        <v>東松山市</v>
      </c>
      <c r="BB39" s="122" t="str">
        <f t="shared" si="0"/>
        <v>11212</v>
      </c>
      <c r="BC39" s="123" t="str">
        <f t="shared" si="0"/>
        <v>東松山市</v>
      </c>
      <c r="BD39" s="40">
        <f t="shared" si="14"/>
        <v>508.14265124146306</v>
      </c>
      <c r="BE39" s="40">
        <f t="shared" si="15"/>
        <v>157.05594040097694</v>
      </c>
      <c r="BF39" s="40">
        <f>VLOOKUP($AX39&amp;"_"&amp;$BC$14,データシート1!$A:$BS,MATCH($BC$12&amp;"_"&amp;BF$20,データシート1!$A$1:$BS$1,0),0)</f>
        <v>148.1917861597743</v>
      </c>
      <c r="BG39" s="40">
        <f>VLOOKUP($AX39&amp;"_"&amp;$BC$14,データシート1!$A:$BS,MATCH($BC$12&amp;"_"&amp;BG$20,データシート1!$A$1:$BS$1,0),0)</f>
        <v>4.1605708715676482</v>
      </c>
      <c r="BH39" s="40">
        <f>VLOOKUP($AX39&amp;"_"&amp;$BC$14,データシート1!$A:$BS,MATCH($BC$12&amp;"_"&amp;BH$20,データシート1!$A$1:$BS$1,0),0)</f>
        <v>4.7035833696349947</v>
      </c>
      <c r="BI39" s="40">
        <f>VLOOKUP($AX39&amp;"_"&amp;$BC$14,データシート1!$A:$BS,MATCH($BC$12&amp;"_"&amp;BI$20,データシート1!$A$1:$BS$1,0),0)</f>
        <v>110.07757503352279</v>
      </c>
      <c r="BJ39" s="40">
        <f>VLOOKUP($AX39&amp;"_"&amp;$BC$14,データシート1!$A:$BS,MATCH($BC$12&amp;"_"&amp;BJ$20,データシート1!$A$1:$BS$1,0),0)</f>
        <v>103.90226047663612</v>
      </c>
      <c r="BK39" s="40">
        <f t="shared" si="1"/>
        <v>130.91126208516721</v>
      </c>
      <c r="BL39" s="40">
        <f t="shared" si="2"/>
        <v>125.57768948446957</v>
      </c>
      <c r="BM39" s="40">
        <f>VLOOKUP($AX39&amp;"_"&amp;$BC$14,データシート1!$A:$BS,MATCH($BC$12&amp;"_"&amp;BM$20,データシート1!$A$1:$BS$1,0),0)</f>
        <v>76.31392837752901</v>
      </c>
      <c r="BN39" s="40">
        <f>VLOOKUP($AX39&amp;"_"&amp;$BC$14,データシート1!$A:$BS,MATCH($BC$12&amp;"_"&amp;BN$20,データシート1!$A$1:$BS$1,0),0)</f>
        <v>49.263761106940571</v>
      </c>
      <c r="BO39" s="40">
        <f>VLOOKUP($AX39&amp;"_"&amp;$BC$14,データシート1!$A:$BS,MATCH($BC$12&amp;"_"&amp;BO$20,データシート1!$A$1:$BS$1,0),0)</f>
        <v>5.3335726006976261</v>
      </c>
      <c r="BP39" s="40">
        <f>VLOOKUP($AX39&amp;"_"&amp;$BC$14,データシート1!$A:$BS,MATCH($BC$12&amp;"_"&amp;BP$20,データシート1!$A$1:$BS$1,0),0)</f>
        <v>0</v>
      </c>
      <c r="BQ39" s="40">
        <f>VLOOKUP($AX39&amp;"_"&amp;$BC$14,データシート1!$A:$BS,MATCH($BC$12&amp;"_"&amp;BQ$20,データシート1!$A$1:$BS$1,0),0)</f>
        <v>6.1956132451599997</v>
      </c>
      <c r="BR39" s="41">
        <f t="shared" si="3"/>
        <v>508.14265124146306</v>
      </c>
      <c r="BT39" s="134" t="str">
        <f t="shared" si="4"/>
        <v>東松山市</v>
      </c>
      <c r="BU39" s="38">
        <f t="shared" si="25"/>
        <v>508.14265124146306</v>
      </c>
      <c r="BV39" s="69">
        <f t="shared" si="16"/>
        <v>0.30907844483683367</v>
      </c>
      <c r="BW39" s="69">
        <f t="shared" si="5"/>
        <v>0.29163422081913648</v>
      </c>
      <c r="BX39" s="69">
        <f t="shared" si="5"/>
        <v>8.1878009283471789E-3</v>
      </c>
      <c r="BY39" s="69">
        <f t="shared" si="5"/>
        <v>9.2564230893499837E-3</v>
      </c>
      <c r="BZ39" s="69">
        <f t="shared" si="5"/>
        <v>0.21662730881690012</v>
      </c>
      <c r="CA39" s="69">
        <f t="shared" si="5"/>
        <v>0.20447459039855928</v>
      </c>
      <c r="CB39" s="69">
        <f t="shared" si="5"/>
        <v>0.25762699069903466</v>
      </c>
      <c r="CC39" s="69">
        <f t="shared" si="5"/>
        <v>0.24713077947238996</v>
      </c>
      <c r="CD39" s="69">
        <f t="shared" si="5"/>
        <v>0.15018209589587389</v>
      </c>
      <c r="CE39" s="69">
        <f t="shared" si="5"/>
        <v>9.6948683576516093E-2</v>
      </c>
      <c r="CF39" s="69">
        <f t="shared" si="5"/>
        <v>1.049621122664466E-2</v>
      </c>
      <c r="CG39" s="69">
        <f t="shared" si="5"/>
        <v>0</v>
      </c>
      <c r="CH39" s="69">
        <f t="shared" si="5"/>
        <v>1.2192665248672309E-2</v>
      </c>
      <c r="CI39" s="135">
        <f t="shared" si="6"/>
        <v>1</v>
      </c>
      <c r="CK39" s="136" t="str">
        <f t="shared" si="7"/>
        <v>東松山市</v>
      </c>
      <c r="CL39" s="137">
        <f t="shared" si="17"/>
        <v>157.05594040097694</v>
      </c>
      <c r="CM39" s="75">
        <f t="shared" si="18"/>
        <v>0.57701096672072327</v>
      </c>
      <c r="CN39" s="76">
        <f t="shared" si="19"/>
        <v>148.1917861597743</v>
      </c>
      <c r="CO39" s="75">
        <f t="shared" si="20"/>
        <v>0.61152512125263148</v>
      </c>
      <c r="CP39" s="76">
        <f t="shared" si="8"/>
        <v>4.1605708715676482</v>
      </c>
      <c r="CQ39" s="75">
        <f t="shared" si="21"/>
        <v>0</v>
      </c>
      <c r="CR39" s="76">
        <f t="shared" si="9"/>
        <v>4.7035833696349947</v>
      </c>
      <c r="CS39" s="75">
        <f t="shared" si="22"/>
        <v>0</v>
      </c>
      <c r="CT39" s="76">
        <f t="shared" si="10"/>
        <v>110.07757503352279</v>
      </c>
      <c r="CU39" s="77">
        <f t="shared" si="23"/>
        <v>0.16077752434690071</v>
      </c>
      <c r="CV39" s="18"/>
      <c r="CW39" s="1078">
        <f t="shared" si="24"/>
        <v>90.623000000000005</v>
      </c>
      <c r="CX39" s="1081">
        <f>VLOOKUP($AX39&amp;"_"&amp;$CW$14,データシート1!$A:$BS,MATCH($CW$12&amp;"_"&amp;CX$20,データシート1!$A$1:$BS$1,0),0)</f>
        <v>90.623000000000005</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17.698</v>
      </c>
      <c r="DB39" s="1081">
        <f>VLOOKUP($AX39&amp;"_"&amp;$CW$14,データシート1!$A:$BS,MATCH($CW$12&amp;"_"&amp;DB$20,データシート1!$A$1:$BS$1,0),0)</f>
        <v>0</v>
      </c>
      <c r="DC39" s="1081">
        <f>VLOOKUP($AX39&amp;"_"&amp;$CW$14,データシート1!$A:$BS,MATCH($CW$12&amp;"_"&amp;DC$20,データシート1!$A$1:$BS$1,0),0)</f>
        <v>0</v>
      </c>
      <c r="DD39" s="1080">
        <f t="shared" si="11"/>
        <v>108.321</v>
      </c>
      <c r="DE39" s="18"/>
      <c r="DF39" s="138">
        <f>VLOOKUP($AX39&amp;"_"&amp;$DF$14,データシート1!$A:$BS,MATCH($DF$12&amp;"_"&amp;DF$20,データシート1!$A$1:$BS$1,0),0)</f>
        <v>14</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3</v>
      </c>
      <c r="DJ39" s="74">
        <f>VLOOKUP($AX39&amp;"_"&amp;$DF$14,データシート1!$A:$BS,MATCH($DF$12&amp;"_"&amp;DJ$20,データシート1!$A$1:$BS$1,0),0)</f>
        <v>0</v>
      </c>
      <c r="DK39" s="74">
        <f>VLOOKUP($AX39&amp;"_"&amp;$DF$14,データシート1!$A:$BS,MATCH($DF$12&amp;"_"&amp;DK$20,データシート1!$A$1:$BS$1,0),0)</f>
        <v>0</v>
      </c>
      <c r="DL39" s="78">
        <f t="shared" si="12"/>
        <v>17</v>
      </c>
      <c r="DM39" s="18"/>
      <c r="DN39" s="139">
        <f t="shared" si="26"/>
        <v>0.84</v>
      </c>
      <c r="DO39" s="140">
        <f t="shared" si="27"/>
        <v>0</v>
      </c>
      <c r="DP39" s="140">
        <f t="shared" si="29"/>
        <v>0</v>
      </c>
      <c r="DQ39" s="140">
        <f t="shared" si="30"/>
        <v>0.16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18210</v>
      </c>
      <c r="AY40" s="20" t="str">
        <f>IF(IFERROR(比較地域マスタ!$Z25,"")=0,"",IFERROR(比較地域マスタ!$Z25,""))</f>
        <v>坂井市</v>
      </c>
      <c r="BB40" s="122" t="str">
        <f t="shared" si="0"/>
        <v>18210</v>
      </c>
      <c r="BC40" s="123" t="str">
        <f t="shared" si="0"/>
        <v>坂井市</v>
      </c>
      <c r="BD40" s="40">
        <f t="shared" si="14"/>
        <v>738.1006859546352</v>
      </c>
      <c r="BE40" s="40">
        <f t="shared" si="15"/>
        <v>326.95584240898631</v>
      </c>
      <c r="BF40" s="40">
        <f>VLOOKUP($AX40&amp;"_"&amp;$BC$14,データシート1!$A:$BS,MATCH($BC$12&amp;"_"&amp;BF$20,データシート1!$A$1:$BS$1,0),0)</f>
        <v>304.78398484272111</v>
      </c>
      <c r="BG40" s="40">
        <f>VLOOKUP($AX40&amp;"_"&amp;$BC$14,データシート1!$A:$BS,MATCH($BC$12&amp;"_"&amp;BG$20,データシート1!$A$1:$BS$1,0),0)</f>
        <v>5.2772721095619497</v>
      </c>
      <c r="BH40" s="40">
        <f>VLOOKUP($AX40&amp;"_"&amp;$BC$14,データシート1!$A:$BS,MATCH($BC$12&amp;"_"&amp;BH$20,データシート1!$A$1:$BS$1,0),0)</f>
        <v>16.894585456703208</v>
      </c>
      <c r="BI40" s="40">
        <f>VLOOKUP($AX40&amp;"_"&amp;$BC$14,データシート1!$A:$BS,MATCH($BC$12&amp;"_"&amp;BI$20,データシート1!$A$1:$BS$1,0),0)</f>
        <v>88.131750080864521</v>
      </c>
      <c r="BJ40" s="40">
        <f>VLOOKUP($AX40&amp;"_"&amp;$BC$14,データシート1!$A:$BS,MATCH($BC$12&amp;"_"&amp;BJ$20,データシート1!$A$1:$BS$1,0),0)</f>
        <v>145.65757216695286</v>
      </c>
      <c r="BK40" s="40">
        <f t="shared" si="1"/>
        <v>162.67659148387207</v>
      </c>
      <c r="BL40" s="40">
        <f t="shared" si="2"/>
        <v>153.86328152349944</v>
      </c>
      <c r="BM40" s="40">
        <f>VLOOKUP($AX40&amp;"_"&amp;$BC$14,データシート1!$A:$BS,MATCH($BC$12&amp;"_"&amp;BM$20,データシート1!$A$1:$BS$1,0),0)</f>
        <v>87.782289029143669</v>
      </c>
      <c r="BN40" s="40">
        <f>VLOOKUP($AX40&amp;"_"&amp;$BC$14,データシート1!$A:$BS,MATCH($BC$12&amp;"_"&amp;BN$20,データシート1!$A$1:$BS$1,0),0)</f>
        <v>66.080992494355769</v>
      </c>
      <c r="BO40" s="40">
        <f>VLOOKUP($AX40&amp;"_"&amp;$BC$14,データシート1!$A:$BS,MATCH($BC$12&amp;"_"&amp;BO$20,データシート1!$A$1:$BS$1,0),0)</f>
        <v>5.3547403791053654</v>
      </c>
      <c r="BP40" s="40">
        <f>VLOOKUP($AX40&amp;"_"&amp;$BC$14,データシート1!$A:$BS,MATCH($BC$12&amp;"_"&amp;BP$20,データシート1!$A$1:$BS$1,0),0)</f>
        <v>3.458569581267271</v>
      </c>
      <c r="BQ40" s="40">
        <f>VLOOKUP($AX40&amp;"_"&amp;$BC$14,データシート1!$A:$BS,MATCH($BC$12&amp;"_"&amp;BQ$20,データシート1!$A$1:$BS$1,0),0)</f>
        <v>14.67892981395936</v>
      </c>
      <c r="BR40" s="41">
        <f t="shared" si="3"/>
        <v>738.1006859546352</v>
      </c>
      <c r="BT40" s="134" t="str">
        <f t="shared" si="4"/>
        <v>坂井市</v>
      </c>
      <c r="BU40" s="38">
        <f t="shared" si="25"/>
        <v>738.1006859546352</v>
      </c>
      <c r="BV40" s="69">
        <f t="shared" si="16"/>
        <v>0.44296916210843562</v>
      </c>
      <c r="BW40" s="69">
        <f t="shared" si="5"/>
        <v>0.41293009292969768</v>
      </c>
      <c r="BX40" s="69">
        <f t="shared" si="5"/>
        <v>7.1497997630722955E-3</v>
      </c>
      <c r="BY40" s="69">
        <f t="shared" si="5"/>
        <v>2.2889269415665568E-2</v>
      </c>
      <c r="BZ40" s="69">
        <f t="shared" si="5"/>
        <v>0.11940342524797658</v>
      </c>
      <c r="CA40" s="69">
        <f t="shared" si="5"/>
        <v>0.19734106056081513</v>
      </c>
      <c r="CB40" s="69">
        <f t="shared" si="5"/>
        <v>0.22039891654276342</v>
      </c>
      <c r="CC40" s="69">
        <f t="shared" si="5"/>
        <v>0.208458391180734</v>
      </c>
      <c r="CD40" s="69">
        <f t="shared" si="5"/>
        <v>0.11892996538217403</v>
      </c>
      <c r="CE40" s="69">
        <f t="shared" si="5"/>
        <v>8.9528425798559963E-2</v>
      </c>
      <c r="CF40" s="69">
        <f t="shared" si="5"/>
        <v>7.2547559987425295E-3</v>
      </c>
      <c r="CG40" s="69">
        <f t="shared" si="5"/>
        <v>4.6857693632868947E-3</v>
      </c>
      <c r="CH40" s="69">
        <f t="shared" si="5"/>
        <v>1.9887435540009171E-2</v>
      </c>
      <c r="CI40" s="135">
        <f t="shared" si="6"/>
        <v>1</v>
      </c>
      <c r="CK40" s="136" t="str">
        <f t="shared" si="7"/>
        <v>坂井市</v>
      </c>
      <c r="CL40" s="137">
        <f t="shared" si="17"/>
        <v>326.95584240898631</v>
      </c>
      <c r="CM40" s="75">
        <f t="shared" si="18"/>
        <v>1</v>
      </c>
      <c r="CN40" s="76">
        <f t="shared" si="19"/>
        <v>304.78398484272111</v>
      </c>
      <c r="CO40" s="75">
        <f t="shared" si="20"/>
        <v>1</v>
      </c>
      <c r="CP40" s="76">
        <f t="shared" si="8"/>
        <v>5.2772721095619497</v>
      </c>
      <c r="CQ40" s="75">
        <f t="shared" si="21"/>
        <v>0</v>
      </c>
      <c r="CR40" s="76">
        <f t="shared" si="9"/>
        <v>16.894585456703208</v>
      </c>
      <c r="CS40" s="75">
        <f t="shared" si="22"/>
        <v>0</v>
      </c>
      <c r="CT40" s="76">
        <f t="shared" si="10"/>
        <v>88.131750080864521</v>
      </c>
      <c r="CU40" s="77">
        <f t="shared" si="23"/>
        <v>8.1310083975694336E-2</v>
      </c>
      <c r="CV40" s="18"/>
      <c r="CW40" s="1078">
        <f t="shared" si="24"/>
        <v>365.28899999999999</v>
      </c>
      <c r="CX40" s="1081">
        <f>VLOOKUP($AX40&amp;"_"&amp;$CW$14,データシート1!$A:$BS,MATCH($CW$12&amp;"_"&amp;CX$20,データシート1!$A$1:$BS$1,0),0)</f>
        <v>365.28899999999999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7.1660000000000004</v>
      </c>
      <c r="DB40" s="1081">
        <f>VLOOKUP($AX40&amp;"_"&amp;$CW$14,データシート1!$A:$BS,MATCH($CW$12&amp;"_"&amp;DB$20,データシート1!$A$1:$BS$1,0),0)</f>
        <v>26.3</v>
      </c>
      <c r="DC40" s="1081">
        <f>VLOOKUP($AX40&amp;"_"&amp;$CW$14,データシート1!$A:$BS,MATCH($CW$12&amp;"_"&amp;DC$20,データシート1!$A$1:$BS$1,0),0)</f>
        <v>0</v>
      </c>
      <c r="DD40" s="1080">
        <f t="shared" si="11"/>
        <v>398.755</v>
      </c>
      <c r="DE40" s="18"/>
      <c r="DF40" s="138">
        <f>VLOOKUP($AX40&amp;"_"&amp;$DF$14,データシート1!$A:$BS,MATCH($DF$12&amp;"_"&amp;DF$20,データシート1!$A$1:$BS$1,0),0)</f>
        <v>19</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2</v>
      </c>
      <c r="DJ40" s="74">
        <f>VLOOKUP($AX40&amp;"_"&amp;$DF$14,データシート1!$A:$BS,MATCH($DF$12&amp;"_"&amp;DJ$20,データシート1!$A$1:$BS$1,0),0)</f>
        <v>1</v>
      </c>
      <c r="DK40" s="74">
        <f>VLOOKUP($AX40&amp;"_"&amp;$DF$14,データシート1!$A:$BS,MATCH($DF$12&amp;"_"&amp;DK$20,データシート1!$A$1:$BS$1,0),0)</f>
        <v>0</v>
      </c>
      <c r="DL40" s="78">
        <f t="shared" si="12"/>
        <v>22</v>
      </c>
      <c r="DM40" s="18"/>
      <c r="DN40" s="139">
        <f t="shared" si="26"/>
        <v>0.92</v>
      </c>
      <c r="DO40" s="140">
        <f t="shared" si="27"/>
        <v>0</v>
      </c>
      <c r="DP40" s="140">
        <f t="shared" si="29"/>
        <v>0</v>
      </c>
      <c r="DQ40" s="140">
        <f t="shared" si="30"/>
        <v>0.02</v>
      </c>
      <c r="DR40" s="140">
        <f t="shared" si="31"/>
        <v>7.0000000000000007E-2</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34204</v>
      </c>
      <c r="AY41" s="20" t="str">
        <f>IF(IFERROR(比較地域マスタ!$Z26,"")=0,"",IFERROR(比較地域マスタ!$Z26,""))</f>
        <v>三原市</v>
      </c>
      <c r="BB41" s="122" t="str">
        <f t="shared" si="0"/>
        <v>34204</v>
      </c>
      <c r="BC41" s="123" t="str">
        <f t="shared" si="0"/>
        <v>三原市</v>
      </c>
      <c r="BD41" s="40">
        <f t="shared" si="14"/>
        <v>1343.2576401294036</v>
      </c>
      <c r="BE41" s="40">
        <f t="shared" si="15"/>
        <v>912.60690347161415</v>
      </c>
      <c r="BF41" s="40">
        <f>VLOOKUP($AX41&amp;"_"&amp;$BC$14,データシート1!$A:$BS,MATCH($BC$12&amp;"_"&amp;BF$20,データシート1!$A$1:$BS$1,0),0)</f>
        <v>882.11488816903454</v>
      </c>
      <c r="BG41" s="40">
        <f>VLOOKUP($AX41&amp;"_"&amp;$BC$14,データシート1!$A:$BS,MATCH($BC$12&amp;"_"&amp;BG$20,データシート1!$A$1:$BS$1,0),0)</f>
        <v>4.8351243201804683</v>
      </c>
      <c r="BH41" s="40">
        <f>VLOOKUP($AX41&amp;"_"&amp;$BC$14,データシート1!$A:$BS,MATCH($BC$12&amp;"_"&amp;BH$20,データシート1!$A$1:$BS$1,0),0)</f>
        <v>25.656890982399037</v>
      </c>
      <c r="BI41" s="40">
        <f>VLOOKUP($AX41&amp;"_"&amp;$BC$14,データシート1!$A:$BS,MATCH($BC$12&amp;"_"&amp;BI$20,データシート1!$A$1:$BS$1,0),0)</f>
        <v>124.23681596878785</v>
      </c>
      <c r="BJ41" s="40">
        <f>VLOOKUP($AX41&amp;"_"&amp;$BC$14,データシート1!$A:$BS,MATCH($BC$12&amp;"_"&amp;BJ$20,データシート1!$A$1:$BS$1,0),0)</f>
        <v>127.40957953405551</v>
      </c>
      <c r="BK41" s="40">
        <f t="shared" si="1"/>
        <v>167.71415172963609</v>
      </c>
      <c r="BL41" s="40">
        <f t="shared" si="2"/>
        <v>142.85116140669192</v>
      </c>
      <c r="BM41" s="40">
        <f>VLOOKUP($AX41&amp;"_"&amp;$BC$14,データシート1!$A:$BS,MATCH($BC$12&amp;"_"&amp;BM$20,データシート1!$A$1:$BS$1,0),0)</f>
        <v>76.66378684768199</v>
      </c>
      <c r="BN41" s="40">
        <f>VLOOKUP($AX41&amp;"_"&amp;$BC$14,データシート1!$A:$BS,MATCH($BC$12&amp;"_"&amp;BN$20,データシート1!$A$1:$BS$1,0),0)</f>
        <v>66.187374559009939</v>
      </c>
      <c r="BO41" s="40">
        <f>VLOOKUP($AX41&amp;"_"&amp;$BC$14,データシート1!$A:$BS,MATCH($BC$12&amp;"_"&amp;BO$20,データシート1!$A$1:$BS$1,0),0)</f>
        <v>5.4251424053416901</v>
      </c>
      <c r="BP41" s="40">
        <f>VLOOKUP($AX41&amp;"_"&amp;$BC$14,データシート1!$A:$BS,MATCH($BC$12&amp;"_"&amp;BP$20,データシート1!$A$1:$BS$1,0),0)</f>
        <v>19.437847917602493</v>
      </c>
      <c r="BQ41" s="40">
        <f>VLOOKUP($AX41&amp;"_"&amp;$BC$14,データシート1!$A:$BS,MATCH($BC$12&amp;"_"&amp;BQ$20,データシート1!$A$1:$BS$1,0),0)</f>
        <v>11.29018942531</v>
      </c>
      <c r="BR41" s="41">
        <f t="shared" si="3"/>
        <v>1343.2576401294036</v>
      </c>
      <c r="BT41" s="134" t="str">
        <f t="shared" si="4"/>
        <v>三原市</v>
      </c>
      <c r="BU41" s="38">
        <f t="shared" si="25"/>
        <v>1343.2576401294036</v>
      </c>
      <c r="BV41" s="69">
        <f t="shared" si="16"/>
        <v>0.67939826002679393</v>
      </c>
      <c r="BW41" s="69">
        <f t="shared" si="5"/>
        <v>0.65669821024360997</v>
      </c>
      <c r="BX41" s="69">
        <f t="shared" si="5"/>
        <v>3.5995509541376391E-3</v>
      </c>
      <c r="BY41" s="69">
        <f t="shared" si="5"/>
        <v>1.91004988290462E-2</v>
      </c>
      <c r="BZ41" s="69">
        <f t="shared" si="5"/>
        <v>9.2489193626934751E-2</v>
      </c>
      <c r="CA41" s="69">
        <f t="shared" si="5"/>
        <v>9.4851185452242373E-2</v>
      </c>
      <c r="CB41" s="69">
        <f t="shared" si="5"/>
        <v>0.12485627977777906</v>
      </c>
      <c r="CC41" s="69">
        <f t="shared" si="5"/>
        <v>0.10634680729821143</v>
      </c>
      <c r="CD41" s="69">
        <f t="shared" si="5"/>
        <v>5.7073032423099808E-2</v>
      </c>
      <c r="CE41" s="69">
        <f t="shared" si="5"/>
        <v>4.9273774875111621E-2</v>
      </c>
      <c r="CF41" s="69">
        <f t="shared" si="5"/>
        <v>4.0387951225939467E-3</v>
      </c>
      <c r="CG41" s="69">
        <f t="shared" si="5"/>
        <v>1.4470677356973704E-2</v>
      </c>
      <c r="CH41" s="69">
        <f t="shared" si="5"/>
        <v>8.4050811162498604E-3</v>
      </c>
      <c r="CI41" s="135">
        <f t="shared" si="6"/>
        <v>1</v>
      </c>
      <c r="CK41" s="136" t="str">
        <f t="shared" si="7"/>
        <v>三原市</v>
      </c>
      <c r="CL41" s="137">
        <f t="shared" si="17"/>
        <v>912.60690347161415</v>
      </c>
      <c r="CM41" s="75">
        <f t="shared" si="18"/>
        <v>0.29288513924584153</v>
      </c>
      <c r="CN41" s="76">
        <f t="shared" si="19"/>
        <v>882.11488816903454</v>
      </c>
      <c r="CO41" s="75">
        <f t="shared" si="20"/>
        <v>0.29053018312835727</v>
      </c>
      <c r="CP41" s="76">
        <f t="shared" si="8"/>
        <v>4.8351243201804683</v>
      </c>
      <c r="CQ41" s="75">
        <f t="shared" si="21"/>
        <v>0</v>
      </c>
      <c r="CR41" s="76">
        <f t="shared" si="9"/>
        <v>25.656890982399037</v>
      </c>
      <c r="CS41" s="75">
        <f t="shared" si="22"/>
        <v>0.42904652818424616</v>
      </c>
      <c r="CT41" s="76">
        <f t="shared" si="10"/>
        <v>124.23681596878785</v>
      </c>
      <c r="CU41" s="77">
        <f t="shared" si="23"/>
        <v>4.6000856955604734E-2</v>
      </c>
      <c r="CV41" s="18"/>
      <c r="CW41" s="1078">
        <f t="shared" si="24"/>
        <v>267.28899999999999</v>
      </c>
      <c r="CX41" s="1081">
        <f>VLOOKUP($AX41&amp;"_"&amp;$CW$14,データシート1!$A:$BS,MATCH($CW$12&amp;"_"&amp;CX$20,データシート1!$A$1:$BS$1,0),0)</f>
        <v>256.28100000000001</v>
      </c>
      <c r="CY41" s="1081">
        <f>VLOOKUP($AX41&amp;"_"&amp;$CW$14,データシート1!$A:$BS,MATCH($CW$12&amp;"_"&amp;CY$20,データシート1!$A$1:$BS$1,0),0)</f>
        <v>0</v>
      </c>
      <c r="CZ41" s="1081">
        <f>VLOOKUP($AX41&amp;"_"&amp;$CW$14,データシート1!$A:$BS,MATCH($CW$12&amp;"_"&amp;CZ$20,データシート1!$A$1:$BS$1,0),0)</f>
        <v>11.007999999999999</v>
      </c>
      <c r="DA41" s="1081">
        <f>VLOOKUP($AX41&amp;"_"&amp;$CW$14,データシート1!$A:$BS,MATCH($CW$12&amp;"_"&amp;DA$20,データシート1!$A$1:$BS$1,0),0)</f>
        <v>5.7149999999999999</v>
      </c>
      <c r="DB41" s="1081">
        <f>VLOOKUP($AX41&amp;"_"&amp;$CW$14,データシート1!$A:$BS,MATCH($CW$12&amp;"_"&amp;DB$20,データシート1!$A$1:$BS$1,0),0)</f>
        <v>0</v>
      </c>
      <c r="DC41" s="1081">
        <f>VLOOKUP($AX41&amp;"_"&amp;$CW$14,データシート1!$A:$BS,MATCH($CW$12&amp;"_"&amp;DC$20,データシート1!$A$1:$BS$1,0),0)</f>
        <v>0</v>
      </c>
      <c r="DD41" s="1080">
        <f t="shared" si="11"/>
        <v>273.00399999999996</v>
      </c>
      <c r="DE41" s="18"/>
      <c r="DF41" s="138">
        <f>VLOOKUP($AX41&amp;"_"&amp;$DF$14,データシート1!$A:$BS,MATCH($DF$12&amp;"_"&amp;DF$20,データシート1!$A$1:$BS$1,0),0)</f>
        <v>17</v>
      </c>
      <c r="DG41" s="74">
        <f>VLOOKUP($AX41&amp;"_"&amp;$DF$14,データシート1!$A:$BS,MATCH($DF$12&amp;"_"&amp;DG$20,データシート1!$A$1:$BS$1,0),0)</f>
        <v>0</v>
      </c>
      <c r="DH41" s="74">
        <f>VLOOKUP($AX41&amp;"_"&amp;$DF$14,データシート1!$A:$BS,MATCH($DF$12&amp;"_"&amp;DH$20,データシート1!$A$1:$BS$1,0),0)</f>
        <v>1</v>
      </c>
      <c r="DI41" s="74">
        <f>VLOOKUP($AX41&amp;"_"&amp;$DF$14,データシート1!$A:$BS,MATCH($DF$12&amp;"_"&amp;DI$20,データシート1!$A$1:$BS$1,0),0)</f>
        <v>2</v>
      </c>
      <c r="DJ41" s="74">
        <f>VLOOKUP($AX41&amp;"_"&amp;$DF$14,データシート1!$A:$BS,MATCH($DF$12&amp;"_"&amp;DJ$20,データシート1!$A$1:$BS$1,0),0)</f>
        <v>0</v>
      </c>
      <c r="DK41" s="74">
        <f>VLOOKUP($AX41&amp;"_"&amp;$DF$14,データシート1!$A:$BS,MATCH($DF$12&amp;"_"&amp;DK$20,データシート1!$A$1:$BS$1,0),0)</f>
        <v>0</v>
      </c>
      <c r="DL41" s="78">
        <f t="shared" si="12"/>
        <v>20</v>
      </c>
      <c r="DM41" s="18"/>
      <c r="DN41" s="139">
        <f t="shared" si="26"/>
        <v>0.94</v>
      </c>
      <c r="DO41" s="140">
        <f t="shared" si="27"/>
        <v>0</v>
      </c>
      <c r="DP41" s="140">
        <f t="shared" si="29"/>
        <v>0.04</v>
      </c>
      <c r="DQ41" s="140">
        <f t="shared" si="30"/>
        <v>0.02</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25209</v>
      </c>
      <c r="AY42" s="20" t="str">
        <f>IF(IFERROR(比較地域マスタ!$Z27,"")=0,"",IFERROR(比較地域マスタ!$Z27,""))</f>
        <v>甲賀市</v>
      </c>
      <c r="BB42" s="122" t="str">
        <f t="shared" si="0"/>
        <v>25209</v>
      </c>
      <c r="BC42" s="123" t="str">
        <f t="shared" si="0"/>
        <v>甲賀市</v>
      </c>
      <c r="BD42" s="40">
        <f t="shared" si="14"/>
        <v>804.61187399914695</v>
      </c>
      <c r="BE42" s="40">
        <f t="shared" si="15"/>
        <v>446.17207634442229</v>
      </c>
      <c r="BF42" s="40">
        <f>VLOOKUP($AX42&amp;"_"&amp;$BC$14,データシート1!$A:$BS,MATCH($BC$12&amp;"_"&amp;BF$20,データシート1!$A$1:$BS$1,0),0)</f>
        <v>417.18565062245028</v>
      </c>
      <c r="BG42" s="40">
        <f>VLOOKUP($AX42&amp;"_"&amp;$BC$14,データシート1!$A:$BS,MATCH($BC$12&amp;"_"&amp;BG$20,データシート1!$A$1:$BS$1,0),0)</f>
        <v>4.260735230646409</v>
      </c>
      <c r="BH42" s="40">
        <f>VLOOKUP($AX42&amp;"_"&amp;$BC$14,データシート1!$A:$BS,MATCH($BC$12&amp;"_"&amp;BH$20,データシート1!$A$1:$BS$1,0),0)</f>
        <v>24.725690491325604</v>
      </c>
      <c r="BI42" s="40">
        <f>VLOOKUP($AX42&amp;"_"&amp;$BC$14,データシート1!$A:$BS,MATCH($BC$12&amp;"_"&amp;BI$20,データシート1!$A$1:$BS$1,0),0)</f>
        <v>98.600454316276782</v>
      </c>
      <c r="BJ42" s="40">
        <f>VLOOKUP($AX42&amp;"_"&amp;$BC$14,データシート1!$A:$BS,MATCH($BC$12&amp;"_"&amp;BJ$20,データシート1!$A$1:$BS$1,0),0)</f>
        <v>84.447204706475759</v>
      </c>
      <c r="BK42" s="40">
        <f t="shared" si="1"/>
        <v>165.06320467033041</v>
      </c>
      <c r="BL42" s="40">
        <f t="shared" si="2"/>
        <v>159.74508042044846</v>
      </c>
      <c r="BM42" s="40">
        <f>VLOOKUP($AX42&amp;"_"&amp;$BC$14,データシート1!$A:$BS,MATCH($BC$12&amp;"_"&amp;BM$20,データシート1!$A$1:$BS$1,0),0)</f>
        <v>86.833472858088797</v>
      </c>
      <c r="BN42" s="40">
        <f>VLOOKUP($AX42&amp;"_"&amp;$BC$14,データシート1!$A:$BS,MATCH($BC$12&amp;"_"&amp;BN$20,データシート1!$A$1:$BS$1,0),0)</f>
        <v>72.911607562359677</v>
      </c>
      <c r="BO42" s="40">
        <f>VLOOKUP($AX42&amp;"_"&amp;$BC$14,データシート1!$A:$BS,MATCH($BC$12&amp;"_"&amp;BO$20,データシート1!$A$1:$BS$1,0),0)</f>
        <v>5.3181242498819508</v>
      </c>
      <c r="BP42" s="40">
        <f>VLOOKUP($AX42&amp;"_"&amp;$BC$14,データシート1!$A:$BS,MATCH($BC$12&amp;"_"&amp;BP$20,データシート1!$A$1:$BS$1,0),0)</f>
        <v>0</v>
      </c>
      <c r="BQ42" s="40">
        <f>VLOOKUP($AX42&amp;"_"&amp;$BC$14,データシート1!$A:$BS,MATCH($BC$12&amp;"_"&amp;BQ$20,データシート1!$A$1:$BS$1,0),0)</f>
        <v>10.328933961641679</v>
      </c>
      <c r="BR42" s="41">
        <f t="shared" si="3"/>
        <v>804.61187399914695</v>
      </c>
      <c r="BT42" s="134" t="str">
        <f t="shared" si="4"/>
        <v>甲賀市</v>
      </c>
      <c r="BU42" s="38">
        <f t="shared" si="25"/>
        <v>804.61187399914695</v>
      </c>
      <c r="BV42" s="69">
        <f t="shared" si="16"/>
        <v>0.55451838428237676</v>
      </c>
      <c r="BW42" s="69">
        <f t="shared" si="5"/>
        <v>0.51849303260828161</v>
      </c>
      <c r="BX42" s="69">
        <f t="shared" si="5"/>
        <v>5.2953919378163766E-3</v>
      </c>
      <c r="BY42" s="69">
        <f t="shared" si="5"/>
        <v>3.0729959736278786E-2</v>
      </c>
      <c r="BZ42" s="69">
        <f t="shared" si="5"/>
        <v>0.12254412034240166</v>
      </c>
      <c r="CA42" s="69">
        <f t="shared" ref="CA42:CH68" si="32">BJ42/$BR42</f>
        <v>0.10495396281781108</v>
      </c>
      <c r="CB42" s="69">
        <f t="shared" si="32"/>
        <v>0.20514636932950037</v>
      </c>
      <c r="CC42" s="69">
        <f t="shared" si="32"/>
        <v>0.19853681704505621</v>
      </c>
      <c r="CD42" s="69">
        <f t="shared" si="32"/>
        <v>0.10791970099384944</v>
      </c>
      <c r="CE42" s="69">
        <f t="shared" si="32"/>
        <v>9.06171160512068E-2</v>
      </c>
      <c r="CF42" s="69">
        <f t="shared" si="32"/>
        <v>6.6095522844441508E-3</v>
      </c>
      <c r="CG42" s="69">
        <f t="shared" si="32"/>
        <v>0</v>
      </c>
      <c r="CH42" s="69">
        <f t="shared" si="32"/>
        <v>1.2837163227910094E-2</v>
      </c>
      <c r="CI42" s="135">
        <f t="shared" si="6"/>
        <v>1</v>
      </c>
      <c r="CK42" s="136" t="str">
        <f t="shared" si="7"/>
        <v>甲賀市</v>
      </c>
      <c r="CL42" s="137">
        <f t="shared" si="17"/>
        <v>446.17207634442229</v>
      </c>
      <c r="CM42" s="75">
        <f t="shared" si="18"/>
        <v>0.65868756827608654</v>
      </c>
      <c r="CN42" s="76">
        <f t="shared" si="19"/>
        <v>417.18565062245028</v>
      </c>
      <c r="CO42" s="75">
        <f t="shared" si="20"/>
        <v>0.70445375952291867</v>
      </c>
      <c r="CP42" s="76">
        <f t="shared" si="8"/>
        <v>4.260735230646409</v>
      </c>
      <c r="CQ42" s="75">
        <f t="shared" si="21"/>
        <v>0</v>
      </c>
      <c r="CR42" s="76">
        <f t="shared" si="9"/>
        <v>24.725690491325604</v>
      </c>
      <c r="CS42" s="75">
        <f t="shared" si="22"/>
        <v>0</v>
      </c>
      <c r="CT42" s="76">
        <f t="shared" si="10"/>
        <v>98.600454316276782</v>
      </c>
      <c r="CU42" s="77">
        <f t="shared" si="23"/>
        <v>5.4015978292716593E-2</v>
      </c>
      <c r="CV42" s="18"/>
      <c r="CW42" s="1078">
        <f t="shared" si="24"/>
        <v>293.88799999999998</v>
      </c>
      <c r="CX42" s="1081">
        <f>VLOOKUP($AX42&amp;"_"&amp;$CW$14,データシート1!$A:$BS,MATCH($CW$12&amp;"_"&amp;CX$20,データシート1!$A$1:$BS$1,0),0)</f>
        <v>293.88799999999998</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5.3260000000000005</v>
      </c>
      <c r="DB42" s="1081">
        <f>VLOOKUP($AX42&amp;"_"&amp;$CW$14,データシート1!$A:$BS,MATCH($CW$12&amp;"_"&amp;DB$20,データシート1!$A$1:$BS$1,0),0)</f>
        <v>0</v>
      </c>
      <c r="DC42" s="1081">
        <f>VLOOKUP($AX42&amp;"_"&amp;$CW$14,データシート1!$A:$BS,MATCH($CW$12&amp;"_"&amp;DC$20,データシート1!$A$1:$BS$1,0),0)</f>
        <v>0</v>
      </c>
      <c r="DD42" s="1080">
        <f t="shared" si="11"/>
        <v>299.214</v>
      </c>
      <c r="DE42" s="18"/>
      <c r="DF42" s="138">
        <f>VLOOKUP($AX42&amp;"_"&amp;$DF$14,データシート1!$A:$BS,MATCH($DF$12&amp;"_"&amp;DF$20,データシート1!$A$1:$BS$1,0),0)</f>
        <v>35</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2</v>
      </c>
      <c r="DJ42" s="74">
        <f>VLOOKUP($AX42&amp;"_"&amp;$DF$14,データシート1!$A:$BS,MATCH($DF$12&amp;"_"&amp;DJ$20,データシート1!$A$1:$BS$1,0),0)</f>
        <v>0</v>
      </c>
      <c r="DK42" s="74">
        <f>VLOOKUP($AX42&amp;"_"&amp;$DF$14,データシート1!$A:$BS,MATCH($DF$12&amp;"_"&amp;DK$20,データシート1!$A$1:$BS$1,0),0)</f>
        <v>0</v>
      </c>
      <c r="DL42" s="78">
        <f t="shared" si="12"/>
        <v>37</v>
      </c>
      <c r="DM42" s="18"/>
      <c r="DN42" s="139">
        <f t="shared" si="26"/>
        <v>0.98</v>
      </c>
      <c r="DO42" s="140">
        <f t="shared" si="27"/>
        <v>0</v>
      </c>
      <c r="DP42" s="140">
        <f t="shared" si="29"/>
        <v>0</v>
      </c>
      <c r="DQ42" s="140">
        <f t="shared" si="30"/>
        <v>0.02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23237</v>
      </c>
      <c r="AY43" s="20" t="str">
        <f>IF(IFERROR(比較地域マスタ!$Z28,"")=0,"",IFERROR(比較地域マスタ!$Z28,""))</f>
        <v>あま市</v>
      </c>
      <c r="AZ43" s="26"/>
      <c r="BB43" s="122" t="str">
        <f t="shared" si="0"/>
        <v>23237</v>
      </c>
      <c r="BC43" s="123" t="str">
        <f t="shared" si="0"/>
        <v>あま市</v>
      </c>
      <c r="BD43" s="40">
        <f t="shared" si="14"/>
        <v>386.64900414126532</v>
      </c>
      <c r="BE43" s="40">
        <f t="shared" si="15"/>
        <v>109.54814060603273</v>
      </c>
      <c r="BF43" s="40">
        <f>VLOOKUP($AX43&amp;"_"&amp;$BC$14,データシート1!$A:$BS,MATCH($BC$12&amp;"_"&amp;BF$20,データシート1!$A$1:$BS$1,0),0)</f>
        <v>102.4570423780837</v>
      </c>
      <c r="BG43" s="40">
        <f>VLOOKUP($AX43&amp;"_"&amp;$BC$14,データシート1!$A:$BS,MATCH($BC$12&amp;"_"&amp;BG$20,データシート1!$A$1:$BS$1,0),0)</f>
        <v>5.0369375287269325</v>
      </c>
      <c r="BH43" s="40">
        <f>VLOOKUP($AX43&amp;"_"&amp;$BC$14,データシート1!$A:$BS,MATCH($BC$12&amp;"_"&amp;BH$20,データシート1!$A$1:$BS$1,0),0)</f>
        <v>2.0541606992220953</v>
      </c>
      <c r="BI43" s="40">
        <f>VLOOKUP($AX43&amp;"_"&amp;$BC$14,データシート1!$A:$BS,MATCH($BC$12&amp;"_"&amp;BI$20,データシート1!$A$1:$BS$1,0),0)</f>
        <v>55.438089436738245</v>
      </c>
      <c r="BJ43" s="40">
        <f>VLOOKUP($AX43&amp;"_"&amp;$BC$14,データシート1!$A:$BS,MATCH($BC$12&amp;"_"&amp;BJ$20,データシート1!$A$1:$BS$1,0),0)</f>
        <v>97.502466958949952</v>
      </c>
      <c r="BK43" s="40">
        <f t="shared" si="1"/>
        <v>120.24456096922428</v>
      </c>
      <c r="BL43" s="40">
        <f t="shared" si="2"/>
        <v>114.99141413384186</v>
      </c>
      <c r="BM43" s="40">
        <f>VLOOKUP($AX43&amp;"_"&amp;$BC$14,データシート1!$A:$BS,MATCH($BC$12&amp;"_"&amp;BM$20,データシート1!$A$1:$BS$1,0),0)</f>
        <v>70.776368511947652</v>
      </c>
      <c r="BN43" s="40">
        <f>VLOOKUP($AX43&amp;"_"&amp;$BC$14,データシート1!$A:$BS,MATCH($BC$12&amp;"_"&amp;BN$20,データシート1!$A$1:$BS$1,0),0)</f>
        <v>44.215045621894198</v>
      </c>
      <c r="BO43" s="40">
        <f>VLOOKUP($AX43&amp;"_"&amp;$BC$14,データシート1!$A:$BS,MATCH($BC$12&amp;"_"&amp;BO$20,データシート1!$A$1:$BS$1,0),0)</f>
        <v>5.2531468353824282</v>
      </c>
      <c r="BP43" s="40">
        <f>VLOOKUP($AX43&amp;"_"&amp;$BC$14,データシート1!$A:$BS,MATCH($BC$12&amp;"_"&amp;BP$20,データシート1!$A$1:$BS$1,0),0)</f>
        <v>0</v>
      </c>
      <c r="BQ43" s="40">
        <f>VLOOKUP($AX43&amp;"_"&amp;$BC$14,データシート1!$A:$BS,MATCH($BC$12&amp;"_"&amp;BQ$20,データシート1!$A$1:$BS$1,0),0)</f>
        <v>3.9157461703201109</v>
      </c>
      <c r="BR43" s="41">
        <f t="shared" si="3"/>
        <v>386.64900414126532</v>
      </c>
      <c r="BT43" s="134" t="str">
        <f t="shared" si="4"/>
        <v>あま市</v>
      </c>
      <c r="BU43" s="38">
        <f t="shared" si="25"/>
        <v>386.64900414126532</v>
      </c>
      <c r="BV43" s="69">
        <f t="shared" si="16"/>
        <v>0.28332709882270496</v>
      </c>
      <c r="BW43" s="69">
        <f t="shared" si="16"/>
        <v>0.2649872139348643</v>
      </c>
      <c r="BX43" s="69">
        <f t="shared" si="16"/>
        <v>1.3027157641111231E-2</v>
      </c>
      <c r="BY43" s="69">
        <f t="shared" si="16"/>
        <v>5.312727246729417E-3</v>
      </c>
      <c r="BZ43" s="69">
        <f t="shared" si="16"/>
        <v>0.14338091872204459</v>
      </c>
      <c r="CA43" s="69">
        <f t="shared" si="32"/>
        <v>0.25217307147990647</v>
      </c>
      <c r="CB43" s="69">
        <f t="shared" si="32"/>
        <v>0.31099151861591751</v>
      </c>
      <c r="CC43" s="69">
        <f t="shared" si="32"/>
        <v>0.29740517343173817</v>
      </c>
      <c r="CD43" s="69">
        <f t="shared" si="32"/>
        <v>0.18305069392106577</v>
      </c>
      <c r="CE43" s="69">
        <f t="shared" si="32"/>
        <v>0.11435447951067236</v>
      </c>
      <c r="CF43" s="69">
        <f t="shared" si="32"/>
        <v>1.3586345184179368E-2</v>
      </c>
      <c r="CG43" s="69">
        <f t="shared" si="32"/>
        <v>0</v>
      </c>
      <c r="CH43" s="69">
        <f t="shared" si="32"/>
        <v>1.0127392359426488E-2</v>
      </c>
      <c r="CI43" s="135">
        <f t="shared" si="6"/>
        <v>1</v>
      </c>
      <c r="CJ43" s="26"/>
      <c r="CK43" s="136" t="str">
        <f t="shared" si="7"/>
        <v>あま市</v>
      </c>
      <c r="CL43" s="137">
        <f t="shared" si="17"/>
        <v>109.54814060603273</v>
      </c>
      <c r="CM43" s="75">
        <f t="shared" si="18"/>
        <v>0.23395193983409912</v>
      </c>
      <c r="CN43" s="76">
        <f t="shared" si="19"/>
        <v>102.4570423780837</v>
      </c>
      <c r="CO43" s="75">
        <f t="shared" si="20"/>
        <v>0.25014385936912648</v>
      </c>
      <c r="CP43" s="76">
        <f t="shared" si="8"/>
        <v>5.0369375287269325</v>
      </c>
      <c r="CQ43" s="75">
        <f t="shared" si="21"/>
        <v>0</v>
      </c>
      <c r="CR43" s="76">
        <f t="shared" si="9"/>
        <v>2.0541606992220953</v>
      </c>
      <c r="CS43" s="75">
        <f t="shared" si="22"/>
        <v>0</v>
      </c>
      <c r="CT43" s="76">
        <f t="shared" si="10"/>
        <v>55.438089436738245</v>
      </c>
      <c r="CU43" s="77">
        <f t="shared" si="23"/>
        <v>0.99339642761037072</v>
      </c>
      <c r="CV43" s="18"/>
      <c r="CW43" s="1078">
        <f t="shared" si="24"/>
        <v>25.629000000000001</v>
      </c>
      <c r="CX43" s="1081">
        <f>VLOOKUP($AX43&amp;"_"&amp;$CW$14,データシート1!$A:$BS,MATCH($CW$12&amp;"_"&amp;CX$20,データシート1!$A$1:$BS$1,0),0)</f>
        <v>25.629000000000001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55.072000000000003</v>
      </c>
      <c r="DB43" s="1081">
        <f>VLOOKUP($AX43&amp;"_"&amp;$CW$14,データシート1!$A:$BS,MATCH($CW$12&amp;"_"&amp;DB$20,データシート1!$A$1:$BS$1,0),0)</f>
        <v>0</v>
      </c>
      <c r="DC43" s="1081">
        <f>VLOOKUP($AX43&amp;"_"&amp;$CW$14,データシート1!$A:$BS,MATCH($CW$12&amp;"_"&amp;DC$20,データシート1!$A$1:$BS$1,0),0)</f>
        <v>0</v>
      </c>
      <c r="DD43" s="1080">
        <f t="shared" si="11"/>
        <v>80.701000000000008</v>
      </c>
      <c r="DE43" s="18"/>
      <c r="DF43" s="138">
        <f>VLOOKUP($AX43&amp;"_"&amp;$DF$14,データシート1!$A:$BS,MATCH($DF$12&amp;"_"&amp;DF$20,データシート1!$A$1:$BS$1,0),0)</f>
        <v>4</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5</v>
      </c>
      <c r="DM43" s="18"/>
      <c r="DN43" s="139">
        <f t="shared" si="26"/>
        <v>0.32</v>
      </c>
      <c r="DO43" s="140">
        <f t="shared" si="27"/>
        <v>0</v>
      </c>
      <c r="DP43" s="140">
        <f t="shared" si="29"/>
        <v>0</v>
      </c>
      <c r="DQ43" s="140">
        <f t="shared" si="30"/>
        <v>0.68</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22216</v>
      </c>
      <c r="AY44" s="20" t="str">
        <f>IF(IFERROR(比較地域マスタ!$Z29,"")=0,"",IFERROR(比較地域マスタ!$Z29,""))</f>
        <v>袋井市</v>
      </c>
      <c r="BB44" s="122" t="str">
        <f t="shared" si="0"/>
        <v>22216</v>
      </c>
      <c r="BC44" s="123" t="str">
        <f t="shared" si="0"/>
        <v>袋井市</v>
      </c>
      <c r="BD44" s="40">
        <f t="shared" si="14"/>
        <v>636.93846153573327</v>
      </c>
      <c r="BE44" s="40">
        <f t="shared" si="15"/>
        <v>287.72839856120856</v>
      </c>
      <c r="BF44" s="40">
        <f>VLOOKUP($AX44&amp;"_"&amp;$BC$14,データシート1!$A:$BS,MATCH($BC$12&amp;"_"&amp;BF$20,データシート1!$A$1:$BS$1,0),0)</f>
        <v>269.97988466482491</v>
      </c>
      <c r="BG44" s="40">
        <f>VLOOKUP($AX44&amp;"_"&amp;$BC$14,データシート1!$A:$BS,MATCH($BC$12&amp;"_"&amp;BG$20,データシート1!$A$1:$BS$1,0),0)</f>
        <v>3.8359279314684729</v>
      </c>
      <c r="BH44" s="40">
        <f>VLOOKUP($AX44&amp;"_"&amp;$BC$14,データシート1!$A:$BS,MATCH($BC$12&amp;"_"&amp;BH$20,データシート1!$A$1:$BS$1,0),0)</f>
        <v>13.912585964915188</v>
      </c>
      <c r="BI44" s="40">
        <f>VLOOKUP($AX44&amp;"_"&amp;$BC$14,データシート1!$A:$BS,MATCH($BC$12&amp;"_"&amp;BI$20,データシート1!$A$1:$BS$1,0),0)</f>
        <v>90.114176435356143</v>
      </c>
      <c r="BJ44" s="40">
        <f>VLOOKUP($AX44&amp;"_"&amp;$BC$14,データシート1!$A:$BS,MATCH($BC$12&amp;"_"&amp;BJ$20,データシート1!$A$1:$BS$1,0),0)</f>
        <v>95.418284183281671</v>
      </c>
      <c r="BK44" s="40">
        <f t="shared" si="1"/>
        <v>155.40385163841478</v>
      </c>
      <c r="BL44" s="40">
        <f t="shared" si="2"/>
        <v>150.19822911890043</v>
      </c>
      <c r="BM44" s="40">
        <f>VLOOKUP($AX44&amp;"_"&amp;$BC$14,データシート1!$A:$BS,MATCH($BC$12&amp;"_"&amp;BM$20,データシート1!$A$1:$BS$1,0),0)</f>
        <v>84.830882974933132</v>
      </c>
      <c r="BN44" s="40">
        <f>VLOOKUP($AX44&amp;"_"&amp;$BC$14,データシート1!$A:$BS,MATCH($BC$12&amp;"_"&amp;BN$20,データシート1!$A$1:$BS$1,0),0)</f>
        <v>65.367346143967296</v>
      </c>
      <c r="BO44" s="40">
        <f>VLOOKUP($AX44&amp;"_"&amp;$BC$14,データシート1!$A:$BS,MATCH($BC$12&amp;"_"&amp;BO$20,データシート1!$A$1:$BS$1,0),0)</f>
        <v>5.2056225195143568</v>
      </c>
      <c r="BP44" s="40">
        <f>VLOOKUP($AX44&amp;"_"&amp;$BC$14,データシート1!$A:$BS,MATCH($BC$12&amp;"_"&amp;BP$20,データシート1!$A$1:$BS$1,0),0)</f>
        <v>0</v>
      </c>
      <c r="BQ44" s="40">
        <f>VLOOKUP($AX44&amp;"_"&amp;$BC$14,データシート1!$A:$BS,MATCH($BC$12&amp;"_"&amp;BQ$20,データシート1!$A$1:$BS$1,0),0)</f>
        <v>8.2737507174720371</v>
      </c>
      <c r="BR44" s="41">
        <f t="shared" si="3"/>
        <v>636.93846153573327</v>
      </c>
      <c r="BT44" s="134" t="str">
        <f t="shared" si="4"/>
        <v>袋井市</v>
      </c>
      <c r="BU44" s="38">
        <f t="shared" si="25"/>
        <v>636.93846153573327</v>
      </c>
      <c r="BV44" s="69">
        <f t="shared" si="16"/>
        <v>0.45173657415421525</v>
      </c>
      <c r="BW44" s="69">
        <f t="shared" si="16"/>
        <v>0.42387122299675822</v>
      </c>
      <c r="BX44" s="69">
        <f t="shared" si="16"/>
        <v>6.0224466932324999E-3</v>
      </c>
      <c r="BY44" s="69">
        <f t="shared" si="16"/>
        <v>2.1842904464224554E-2</v>
      </c>
      <c r="BZ44" s="69">
        <f t="shared" si="16"/>
        <v>0.14148019295000699</v>
      </c>
      <c r="CA44" s="69">
        <f t="shared" si="32"/>
        <v>0.14980769720392925</v>
      </c>
      <c r="CB44" s="69">
        <f t="shared" si="32"/>
        <v>0.24398566113234532</v>
      </c>
      <c r="CC44" s="69">
        <f t="shared" si="32"/>
        <v>0.23581277970991876</v>
      </c>
      <c r="CD44" s="69">
        <f t="shared" si="32"/>
        <v>0.13318536734364561</v>
      </c>
      <c r="CE44" s="69">
        <f t="shared" si="32"/>
        <v>0.10262741236627314</v>
      </c>
      <c r="CF44" s="69">
        <f t="shared" si="32"/>
        <v>8.1728814224265728E-3</v>
      </c>
      <c r="CG44" s="69">
        <f t="shared" si="32"/>
        <v>0</v>
      </c>
      <c r="CH44" s="69">
        <f t="shared" si="32"/>
        <v>1.2989874559503055E-2</v>
      </c>
      <c r="CI44" s="135">
        <f t="shared" si="6"/>
        <v>1</v>
      </c>
      <c r="CK44" s="136" t="str">
        <f t="shared" si="7"/>
        <v>袋井市</v>
      </c>
      <c r="CL44" s="137">
        <f t="shared" si="17"/>
        <v>287.72839856120856</v>
      </c>
      <c r="CM44" s="75">
        <f t="shared" si="18"/>
        <v>0.68747124367677204</v>
      </c>
      <c r="CN44" s="76">
        <f t="shared" si="19"/>
        <v>269.97988466482491</v>
      </c>
      <c r="CO44" s="75">
        <f t="shared" si="20"/>
        <v>0.73266569561495776</v>
      </c>
      <c r="CP44" s="76">
        <f t="shared" si="8"/>
        <v>3.8359279314684729</v>
      </c>
      <c r="CQ44" s="75">
        <f t="shared" si="21"/>
        <v>0</v>
      </c>
      <c r="CR44" s="76">
        <f t="shared" si="9"/>
        <v>13.912585964915188</v>
      </c>
      <c r="CS44" s="75">
        <f t="shared" si="22"/>
        <v>0</v>
      </c>
      <c r="CT44" s="76">
        <f t="shared" si="10"/>
        <v>90.114176435356143</v>
      </c>
      <c r="CU44" s="77">
        <f t="shared" si="23"/>
        <v>7.1653542821111624E-2</v>
      </c>
      <c r="CV44" s="18"/>
      <c r="CW44" s="1078">
        <f t="shared" si="24"/>
        <v>197.80500000000001</v>
      </c>
      <c r="CX44" s="1081">
        <f>VLOOKUP($AX44&amp;"_"&amp;$CW$14,データシート1!$A:$BS,MATCH($CW$12&amp;"_"&amp;CX$20,データシート1!$A$1:$BS$1,0),0)</f>
        <v>197.80500000000001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6.4569999999999999</v>
      </c>
      <c r="DB44" s="1081">
        <f>VLOOKUP($AX44&amp;"_"&amp;$CW$14,データシート1!$A:$BS,MATCH($CW$12&amp;"_"&amp;DB$20,データシート1!$A$1:$BS$1,0),0)</f>
        <v>0</v>
      </c>
      <c r="DC44" s="1081">
        <f>VLOOKUP($AX44&amp;"_"&amp;$CW$14,データシート1!$A:$BS,MATCH($CW$12&amp;"_"&amp;DC$20,データシート1!$A$1:$BS$1,0),0)</f>
        <v>0</v>
      </c>
      <c r="DD44" s="1080">
        <f t="shared" si="11"/>
        <v>204.262</v>
      </c>
      <c r="DE44" s="18"/>
      <c r="DF44" s="138">
        <f>VLOOKUP($AX44&amp;"_"&amp;$DF$14,データシート1!$A:$BS,MATCH($DF$12&amp;"_"&amp;DF$20,データシート1!$A$1:$BS$1,0),0)</f>
        <v>29</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30</v>
      </c>
      <c r="DM44" s="18"/>
      <c r="DN44" s="139">
        <f t="shared" si="26"/>
        <v>0.97</v>
      </c>
      <c r="DO44" s="140">
        <f t="shared" si="27"/>
        <v>0</v>
      </c>
      <c r="DP44" s="140">
        <f t="shared" si="29"/>
        <v>0</v>
      </c>
      <c r="DQ44" s="140">
        <f t="shared" si="30"/>
        <v>0.03</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28216</v>
      </c>
      <c r="AY45" s="20" t="str">
        <f>IF(IFERROR(比較地域マスタ!$Z30,"")=0,"",IFERROR(比較地域マスタ!$Z30,""))</f>
        <v>高砂市</v>
      </c>
      <c r="BB45" s="122" t="str">
        <f t="shared" si="0"/>
        <v>28216</v>
      </c>
      <c r="BC45" s="123" t="str">
        <f t="shared" si="0"/>
        <v>高砂市</v>
      </c>
      <c r="BD45" s="40">
        <f t="shared" si="14"/>
        <v>1757.2623909202155</v>
      </c>
      <c r="BE45" s="40">
        <f t="shared" si="15"/>
        <v>1475.4634511364357</v>
      </c>
      <c r="BF45" s="40">
        <f>VLOOKUP($AX45&amp;"_"&amp;$BC$14,データシート1!$A:$BS,MATCH($BC$12&amp;"_"&amp;BF$20,データシート1!$A$1:$BS$1,0),0)</f>
        <v>1468.240123958913</v>
      </c>
      <c r="BG45" s="40">
        <f>VLOOKUP($AX45&amp;"_"&amp;$BC$14,データシート1!$A:$BS,MATCH($BC$12&amp;"_"&amp;BG$20,データシート1!$A$1:$BS$1,0),0)</f>
        <v>6.2446761625295739</v>
      </c>
      <c r="BH45" s="40">
        <f>VLOOKUP($AX45&amp;"_"&amp;$BC$14,データシート1!$A:$BS,MATCH($BC$12&amp;"_"&amp;BH$20,データシート1!$A$1:$BS$1,0),0)</f>
        <v>0.97865101499286744</v>
      </c>
      <c r="BI45" s="40">
        <f>VLOOKUP($AX45&amp;"_"&amp;$BC$14,データシート1!$A:$BS,MATCH($BC$12&amp;"_"&amp;BI$20,データシート1!$A$1:$BS$1,0),0)</f>
        <v>78.445565942282855</v>
      </c>
      <c r="BJ45" s="40">
        <f>VLOOKUP($AX45&amp;"_"&amp;$BC$14,データシート1!$A:$BS,MATCH($BC$12&amp;"_"&amp;BJ$20,データシート1!$A$1:$BS$1,0),0)</f>
        <v>78.028565145259222</v>
      </c>
      <c r="BK45" s="40">
        <f t="shared" si="1"/>
        <v>125.32480869623775</v>
      </c>
      <c r="BL45" s="40">
        <f t="shared" si="2"/>
        <v>108.77234505845212</v>
      </c>
      <c r="BM45" s="40">
        <f>VLOOKUP($AX45&amp;"_"&amp;$BC$14,データシート1!$A:$BS,MATCH($BC$12&amp;"_"&amp;BM$20,データシート1!$A$1:$BS$1,0),0)</f>
        <v>68.449109968490049</v>
      </c>
      <c r="BN45" s="40">
        <f>VLOOKUP($AX45&amp;"_"&amp;$BC$14,データシート1!$A:$BS,MATCH($BC$12&amp;"_"&amp;BN$20,データシート1!$A$1:$BS$1,0),0)</f>
        <v>40.323235089962061</v>
      </c>
      <c r="BO45" s="40">
        <f>VLOOKUP($AX45&amp;"_"&amp;$BC$14,データシート1!$A:$BS,MATCH($BC$12&amp;"_"&amp;BO$20,データシート1!$A$1:$BS$1,0),0)</f>
        <v>5.2926521599874015</v>
      </c>
      <c r="BP45" s="40">
        <f>VLOOKUP($AX45&amp;"_"&amp;$BC$14,データシート1!$A:$BS,MATCH($BC$12&amp;"_"&amp;BP$20,データシート1!$A$1:$BS$1,0),0)</f>
        <v>11.259811477798239</v>
      </c>
      <c r="BQ45" s="40">
        <f>VLOOKUP($AX45&amp;"_"&amp;$BC$14,データシート1!$A:$BS,MATCH($BC$12&amp;"_"&amp;BQ$20,データシート1!$A$1:$BS$1,0),0)</f>
        <v>0</v>
      </c>
      <c r="BR45" s="41">
        <f t="shared" si="3"/>
        <v>1757.2623909202155</v>
      </c>
      <c r="BT45" s="134" t="str">
        <f t="shared" si="4"/>
        <v>高砂市</v>
      </c>
      <c r="BU45" s="38">
        <f t="shared" si="25"/>
        <v>1757.2623909202155</v>
      </c>
      <c r="BV45" s="69">
        <f t="shared" si="16"/>
        <v>0.83963752866968733</v>
      </c>
      <c r="BW45" s="69">
        <f t="shared" si="16"/>
        <v>0.83552697169490331</v>
      </c>
      <c r="BX45" s="69">
        <f t="shared" si="16"/>
        <v>3.5536389982485542E-3</v>
      </c>
      <c r="BY45" s="69">
        <f t="shared" si="16"/>
        <v>5.5691797653529868E-4</v>
      </c>
      <c r="BZ45" s="69">
        <f t="shared" si="16"/>
        <v>4.4640781221752385E-2</v>
      </c>
      <c r="CA45" s="69">
        <f t="shared" si="32"/>
        <v>4.4403479837975962E-2</v>
      </c>
      <c r="CB45" s="69">
        <f t="shared" si="32"/>
        <v>7.1318210270584367E-2</v>
      </c>
      <c r="CC45" s="69">
        <f t="shared" si="32"/>
        <v>6.1898749794270583E-2</v>
      </c>
      <c r="CD45" s="69">
        <f t="shared" si="32"/>
        <v>3.895212822067267E-2</v>
      </c>
      <c r="CE45" s="69">
        <f t="shared" si="32"/>
        <v>2.2946621573597909E-2</v>
      </c>
      <c r="CF45" s="69">
        <f t="shared" si="32"/>
        <v>3.0118735752466819E-3</v>
      </c>
      <c r="CG45" s="69">
        <f t="shared" si="32"/>
        <v>6.4075869010671071E-3</v>
      </c>
      <c r="CH45" s="69">
        <f t="shared" si="32"/>
        <v>0</v>
      </c>
      <c r="CI45" s="135">
        <f t="shared" si="6"/>
        <v>1</v>
      </c>
      <c r="CK45" s="136" t="str">
        <f t="shared" si="7"/>
        <v>高砂市</v>
      </c>
      <c r="CL45" s="137">
        <f t="shared" si="17"/>
        <v>1475.4634511364357</v>
      </c>
      <c r="CM45" s="75">
        <f t="shared" si="18"/>
        <v>0.92438616419098318</v>
      </c>
      <c r="CN45" s="76">
        <f t="shared" si="19"/>
        <v>1468.240123958913</v>
      </c>
      <c r="CO45" s="75">
        <f t="shared" si="20"/>
        <v>0.92893388332313886</v>
      </c>
      <c r="CP45" s="76">
        <f t="shared" si="8"/>
        <v>6.2446761625295739</v>
      </c>
      <c r="CQ45" s="75">
        <f t="shared" si="21"/>
        <v>0</v>
      </c>
      <c r="CR45" s="76">
        <f t="shared" si="9"/>
        <v>0.97865101499286744</v>
      </c>
      <c r="CS45" s="75">
        <f t="shared" si="22"/>
        <v>0</v>
      </c>
      <c r="CT45" s="76">
        <f t="shared" si="10"/>
        <v>78.445565942282855</v>
      </c>
      <c r="CU45" s="77">
        <f t="shared" si="23"/>
        <v>0.10989786224938439</v>
      </c>
      <c r="CV45" s="18"/>
      <c r="CW45" s="1078">
        <f t="shared" si="24"/>
        <v>1363.8979999999999</v>
      </c>
      <c r="CX45" s="1081">
        <f>VLOOKUP($AX45&amp;"_"&amp;$CW$14,データシート1!$A:$BS,MATCH($CW$12&amp;"_"&amp;CX$20,データシート1!$A$1:$BS$1,0),0)</f>
        <v>1363.8979999999999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8.6210000000000004</v>
      </c>
      <c r="DB45" s="1081">
        <f>VLOOKUP($AX45&amp;"_"&amp;$CW$14,データシート1!$A:$BS,MATCH($CW$12&amp;"_"&amp;DB$20,データシート1!$A$1:$BS$1,0),0)</f>
        <v>200.08600000000001</v>
      </c>
      <c r="DC45" s="1081">
        <f>VLOOKUP($AX45&amp;"_"&amp;$CW$14,データシート1!$A:$BS,MATCH($CW$12&amp;"_"&amp;DC$20,データシート1!$A$1:$BS$1,0),0)</f>
        <v>0</v>
      </c>
      <c r="DD45" s="1080">
        <f t="shared" si="11"/>
        <v>1572.605</v>
      </c>
      <c r="DE45" s="18"/>
      <c r="DF45" s="138">
        <f>VLOOKUP($AX45&amp;"_"&amp;$DF$14,データシート1!$A:$BS,MATCH($DF$12&amp;"_"&amp;DF$20,データシート1!$A$1:$BS$1,0),0)</f>
        <v>13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2</v>
      </c>
      <c r="DJ45" s="74">
        <f>VLOOKUP($AX45&amp;"_"&amp;$DF$14,データシート1!$A:$BS,MATCH($DF$12&amp;"_"&amp;DJ$20,データシート1!$A$1:$BS$1,0),0)</f>
        <v>1</v>
      </c>
      <c r="DK45" s="74">
        <f>VLOOKUP($AX45&amp;"_"&amp;$DF$14,データシート1!$A:$BS,MATCH($DF$12&amp;"_"&amp;DK$20,データシート1!$A$1:$BS$1,0),0)</f>
        <v>0</v>
      </c>
      <c r="DL45" s="78">
        <f t="shared" si="12"/>
        <v>16</v>
      </c>
      <c r="DM45" s="18"/>
      <c r="DN45" s="139">
        <f t="shared" si="26"/>
        <v>0.87</v>
      </c>
      <c r="DO45" s="140">
        <f t="shared" si="27"/>
        <v>0</v>
      </c>
      <c r="DP45" s="140">
        <f t="shared" si="29"/>
        <v>0</v>
      </c>
      <c r="DQ45" s="140">
        <f t="shared" si="30"/>
        <v>0.01</v>
      </c>
      <c r="DR45" s="140">
        <f t="shared" si="31"/>
        <v>0.13</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12210</v>
      </c>
      <c r="AY46" s="20" t="str">
        <f>IF(IFERROR(比較地域マスタ!$Z31,"")=0,"",IFERROR(比較地域マスタ!$Z31,""))</f>
        <v>茂原市</v>
      </c>
      <c r="BB46" s="122" t="str">
        <f t="shared" si="0"/>
        <v>12210</v>
      </c>
      <c r="BC46" s="123" t="str">
        <f t="shared" si="0"/>
        <v>茂原市</v>
      </c>
      <c r="BD46" s="40">
        <f t="shared" si="14"/>
        <v>899.57245619404398</v>
      </c>
      <c r="BE46" s="40">
        <f t="shared" si="15"/>
        <v>529.24649694447317</v>
      </c>
      <c r="BF46" s="40">
        <f>VLOOKUP($AX46&amp;"_"&amp;$BC$14,データシート1!$A:$BS,MATCH($BC$12&amp;"_"&amp;BF$20,データシート1!$A$1:$BS$1,0),0)</f>
        <v>513.85047955023379</v>
      </c>
      <c r="BG46" s="40">
        <f>VLOOKUP($AX46&amp;"_"&amp;$BC$14,データシート1!$A:$BS,MATCH($BC$12&amp;"_"&amp;BG$20,データシート1!$A$1:$BS$1,0),0)</f>
        <v>5.0818046549068994</v>
      </c>
      <c r="BH46" s="40">
        <f>VLOOKUP($AX46&amp;"_"&amp;$BC$14,データシート1!$A:$BS,MATCH($BC$12&amp;"_"&amp;BH$20,データシート1!$A$1:$BS$1,0),0)</f>
        <v>10.31421273933246</v>
      </c>
      <c r="BI46" s="40">
        <f>VLOOKUP($AX46&amp;"_"&amp;$BC$14,データシート1!$A:$BS,MATCH($BC$12&amp;"_"&amp;BI$20,データシート1!$A$1:$BS$1,0),0)</f>
        <v>110.22116981555014</v>
      </c>
      <c r="BJ46" s="40">
        <f>VLOOKUP($AX46&amp;"_"&amp;$BC$14,データシート1!$A:$BS,MATCH($BC$12&amp;"_"&amp;BJ$20,データシート1!$A$1:$BS$1,0),0)</f>
        <v>95.760687739838403</v>
      </c>
      <c r="BK46" s="40">
        <f t="shared" si="1"/>
        <v>147.81476817841246</v>
      </c>
      <c r="BL46" s="40">
        <f t="shared" si="2"/>
        <v>142.60949943792443</v>
      </c>
      <c r="BM46" s="40">
        <f>VLOOKUP($AX46&amp;"_"&amp;$BC$14,データシート1!$A:$BS,MATCH($BC$12&amp;"_"&amp;BM$20,データシート1!$A$1:$BS$1,0),0)</f>
        <v>83.456638904172237</v>
      </c>
      <c r="BN46" s="40">
        <f>VLOOKUP($AX46&amp;"_"&amp;$BC$14,データシート1!$A:$BS,MATCH($BC$12&amp;"_"&amp;BN$20,データシート1!$A$1:$BS$1,0),0)</f>
        <v>59.15286053375219</v>
      </c>
      <c r="BO46" s="40">
        <f>VLOOKUP($AX46&amp;"_"&amp;$BC$14,データシート1!$A:$BS,MATCH($BC$12&amp;"_"&amp;BO$20,データシート1!$A$1:$BS$1,0),0)</f>
        <v>5.2052687404880436</v>
      </c>
      <c r="BP46" s="40">
        <f>VLOOKUP($AX46&amp;"_"&amp;$BC$14,データシート1!$A:$BS,MATCH($BC$12&amp;"_"&amp;BP$20,データシート1!$A$1:$BS$1,0),0)</f>
        <v>0</v>
      </c>
      <c r="BQ46" s="40">
        <f>VLOOKUP($AX46&amp;"_"&amp;$BC$14,データシート1!$A:$BS,MATCH($BC$12&amp;"_"&amp;BQ$20,データシート1!$A$1:$BS$1,0),0)</f>
        <v>16.529333515769679</v>
      </c>
      <c r="BR46" s="41">
        <f t="shared" si="3"/>
        <v>899.57245619404398</v>
      </c>
      <c r="BT46" s="134" t="str">
        <f t="shared" si="4"/>
        <v>茂原市</v>
      </c>
      <c r="BU46" s="38">
        <f t="shared" si="25"/>
        <v>899.57245619404398</v>
      </c>
      <c r="BV46" s="69">
        <f t="shared" si="16"/>
        <v>0.58833114920351792</v>
      </c>
      <c r="BW46" s="69">
        <f t="shared" si="16"/>
        <v>0.57121633283911122</v>
      </c>
      <c r="BX46" s="69">
        <f t="shared" si="16"/>
        <v>5.6491332298092495E-3</v>
      </c>
      <c r="BY46" s="69">
        <f t="shared" si="16"/>
        <v>1.1465683134597457E-2</v>
      </c>
      <c r="BZ46" s="69">
        <f t="shared" si="16"/>
        <v>0.12252617235734335</v>
      </c>
      <c r="CA46" s="69">
        <f t="shared" si="32"/>
        <v>0.10645133372022916</v>
      </c>
      <c r="CB46" s="69">
        <f t="shared" si="32"/>
        <v>0.16431668973480421</v>
      </c>
      <c r="CC46" s="69">
        <f t="shared" si="32"/>
        <v>0.15853030898843193</v>
      </c>
      <c r="CD46" s="69">
        <f t="shared" si="32"/>
        <v>9.2773670791638896E-2</v>
      </c>
      <c r="CE46" s="69">
        <f t="shared" si="32"/>
        <v>6.5756638196793019E-2</v>
      </c>
      <c r="CF46" s="69">
        <f t="shared" si="32"/>
        <v>5.7863807463722867E-3</v>
      </c>
      <c r="CG46" s="69">
        <f t="shared" si="32"/>
        <v>0</v>
      </c>
      <c r="CH46" s="69">
        <f t="shared" si="32"/>
        <v>1.8374654984105235E-2</v>
      </c>
      <c r="CI46" s="135">
        <f t="shared" si="6"/>
        <v>1</v>
      </c>
      <c r="CK46" s="136" t="str">
        <f t="shared" si="7"/>
        <v>茂原市</v>
      </c>
      <c r="CL46" s="137">
        <f t="shared" si="17"/>
        <v>529.24649694447317</v>
      </c>
      <c r="CM46" s="75">
        <f t="shared" si="18"/>
        <v>0.56385635374608656</v>
      </c>
      <c r="CN46" s="76">
        <f t="shared" si="19"/>
        <v>513.85047955023379</v>
      </c>
      <c r="CO46" s="75">
        <f t="shared" si="20"/>
        <v>0.56147266857186051</v>
      </c>
      <c r="CP46" s="76">
        <f t="shared" si="8"/>
        <v>5.0818046549068994</v>
      </c>
      <c r="CQ46" s="75">
        <f t="shared" si="21"/>
        <v>1</v>
      </c>
      <c r="CR46" s="76">
        <f t="shared" si="9"/>
        <v>10.31421273933246</v>
      </c>
      <c r="CS46" s="75">
        <f t="shared" si="22"/>
        <v>0</v>
      </c>
      <c r="CT46" s="76">
        <f t="shared" si="10"/>
        <v>110.22116981555014</v>
      </c>
      <c r="CU46" s="77">
        <f t="shared" si="23"/>
        <v>0</v>
      </c>
      <c r="CV46" s="18"/>
      <c r="CW46" s="1078">
        <f t="shared" si="24"/>
        <v>298.41899999999998</v>
      </c>
      <c r="CX46" s="1081">
        <f>VLOOKUP($AX46&amp;"_"&amp;$CW$14,データシート1!$A:$BS,MATCH($CW$12&amp;"_"&amp;CX$20,データシート1!$A$1:$BS$1,0),0)</f>
        <v>288.51299999999998</v>
      </c>
      <c r="CY46" s="1081">
        <f>VLOOKUP($AX46&amp;"_"&amp;$CW$14,データシート1!$A:$BS,MATCH($CW$12&amp;"_"&amp;CY$20,データシート1!$A$1:$BS$1,0),0)</f>
        <v>9.9060000000000006</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298.41899999999998</v>
      </c>
      <c r="DE46" s="18"/>
      <c r="DF46" s="138">
        <f>VLOOKUP($AX46&amp;"_"&amp;$DF$14,データシート1!$A:$BS,MATCH($DF$12&amp;"_"&amp;DF$20,データシート1!$A$1:$BS$1,0),0)</f>
        <v>6</v>
      </c>
      <c r="DG46" s="74">
        <f>VLOOKUP($AX46&amp;"_"&amp;$DF$14,データシート1!$A:$BS,MATCH($DF$12&amp;"_"&amp;DG$20,データシート1!$A$1:$BS$1,0),0)</f>
        <v>2</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8</v>
      </c>
      <c r="DM46" s="18"/>
      <c r="DN46" s="139">
        <f t="shared" si="26"/>
        <v>0.97</v>
      </c>
      <c r="DO46" s="140">
        <f t="shared" si="27"/>
        <v>0.03</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24216</v>
      </c>
      <c r="AY47" s="20" t="str">
        <f>IF(IFERROR(比較地域マスタ!$Z32,"")=0,"",IFERROR(比較地域マスタ!$Z32,""))</f>
        <v>伊賀市</v>
      </c>
      <c r="BB47" s="122" t="str">
        <f t="shared" si="0"/>
        <v>24216</v>
      </c>
      <c r="BC47" s="123" t="str">
        <f t="shared" si="0"/>
        <v>伊賀市</v>
      </c>
      <c r="BD47" s="40">
        <f t="shared" si="14"/>
        <v>1334.5410525441305</v>
      </c>
      <c r="BE47" s="40">
        <f t="shared" si="15"/>
        <v>933.29484919973049</v>
      </c>
      <c r="BF47" s="40">
        <f>VLOOKUP($AX47&amp;"_"&amp;$BC$14,データシート1!$A:$BS,MATCH($BC$12&amp;"_"&amp;BF$20,データシート1!$A$1:$BS$1,0),0)</f>
        <v>868.12513319506661</v>
      </c>
      <c r="BG47" s="40">
        <f>VLOOKUP($AX47&amp;"_"&amp;$BC$14,データシート1!$A:$BS,MATCH($BC$12&amp;"_"&amp;BG$20,データシート1!$A$1:$BS$1,0),0)</f>
        <v>4.5309848123816465</v>
      </c>
      <c r="BH47" s="40">
        <f>VLOOKUP($AX47&amp;"_"&amp;$BC$14,データシート1!$A:$BS,MATCH($BC$12&amp;"_"&amp;BH$20,データシート1!$A$1:$BS$1,0),0)</f>
        <v>60.638731192282208</v>
      </c>
      <c r="BI47" s="40">
        <f>VLOOKUP($AX47&amp;"_"&amp;$BC$14,データシート1!$A:$BS,MATCH($BC$12&amp;"_"&amp;BI$20,データシート1!$A$1:$BS$1,0),0)</f>
        <v>101.79972476041033</v>
      </c>
      <c r="BJ47" s="40">
        <f>VLOOKUP($AX47&amp;"_"&amp;$BC$14,データシート1!$A:$BS,MATCH($BC$12&amp;"_"&amp;BJ$20,データシート1!$A$1:$BS$1,0),0)</f>
        <v>115.55335209331933</v>
      </c>
      <c r="BK47" s="40">
        <f t="shared" si="1"/>
        <v>182.90513997503049</v>
      </c>
      <c r="BL47" s="40">
        <f t="shared" si="2"/>
        <v>177.61242885187204</v>
      </c>
      <c r="BM47" s="40">
        <f>VLOOKUP($AX47&amp;"_"&amp;$BC$14,データシート1!$A:$BS,MATCH($BC$12&amp;"_"&amp;BM$20,データシート1!$A$1:$BS$1,0),0)</f>
        <v>86.575977024056201</v>
      </c>
      <c r="BN47" s="40">
        <f>VLOOKUP($AX47&amp;"_"&amp;$BC$14,データシート1!$A:$BS,MATCH($BC$12&amp;"_"&amp;BN$20,データシート1!$A$1:$BS$1,0),0)</f>
        <v>91.036451827815853</v>
      </c>
      <c r="BO47" s="40">
        <f>VLOOKUP($AX47&amp;"_"&amp;$BC$14,データシート1!$A:$BS,MATCH($BC$12&amp;"_"&amp;BO$20,データシート1!$A$1:$BS$1,0),0)</f>
        <v>5.2927111231584538</v>
      </c>
      <c r="BP47" s="40">
        <f>VLOOKUP($AX47&amp;"_"&amp;$BC$14,データシート1!$A:$BS,MATCH($BC$12&amp;"_"&amp;BP$20,データシート1!$A$1:$BS$1,0),0)</f>
        <v>0</v>
      </c>
      <c r="BQ47" s="40">
        <f>VLOOKUP($AX47&amp;"_"&amp;$BC$14,データシート1!$A:$BS,MATCH($BC$12&amp;"_"&amp;BQ$20,データシート1!$A$1:$BS$1,0),0)</f>
        <v>0.98798651563975548</v>
      </c>
      <c r="BR47" s="41">
        <f t="shared" si="3"/>
        <v>1334.5410525441305</v>
      </c>
      <c r="BT47" s="134" t="str">
        <f t="shared" si="4"/>
        <v>伊賀市</v>
      </c>
      <c r="BU47" s="38">
        <f t="shared" si="25"/>
        <v>1334.5410525441305</v>
      </c>
      <c r="BV47" s="69">
        <f t="shared" si="16"/>
        <v>0.69933768423273612</v>
      </c>
      <c r="BW47" s="69">
        <f t="shared" si="16"/>
        <v>0.65050462969280565</v>
      </c>
      <c r="BX47" s="69">
        <f t="shared" si="16"/>
        <v>3.3951633063246034E-3</v>
      </c>
      <c r="BY47" s="69">
        <f t="shared" si="16"/>
        <v>4.5437891233605955E-2</v>
      </c>
      <c r="BZ47" s="69">
        <f t="shared" si="16"/>
        <v>7.6280699320820655E-2</v>
      </c>
      <c r="CA47" s="69">
        <f t="shared" si="32"/>
        <v>8.658658485854126E-2</v>
      </c>
      <c r="CB47" s="69">
        <f t="shared" si="32"/>
        <v>0.13705471227456467</v>
      </c>
      <c r="CC47" s="69">
        <f t="shared" si="32"/>
        <v>0.13308877123957846</v>
      </c>
      <c r="CD47" s="69">
        <f t="shared" si="32"/>
        <v>6.4873221291327277E-2</v>
      </c>
      <c r="CE47" s="69">
        <f t="shared" si="32"/>
        <v>6.8215549948251186E-2</v>
      </c>
      <c r="CF47" s="69">
        <f t="shared" si="32"/>
        <v>3.965941034986209E-3</v>
      </c>
      <c r="CG47" s="69">
        <f t="shared" si="32"/>
        <v>0</v>
      </c>
      <c r="CH47" s="69">
        <f t="shared" si="32"/>
        <v>7.4031931333718554E-4</v>
      </c>
      <c r="CI47" s="135">
        <f t="shared" si="6"/>
        <v>1</v>
      </c>
      <c r="CK47" s="136" t="str">
        <f t="shared" si="7"/>
        <v>伊賀市</v>
      </c>
      <c r="CL47" s="137">
        <f t="shared" si="17"/>
        <v>933.29484919973049</v>
      </c>
      <c r="CM47" s="75">
        <f t="shared" si="18"/>
        <v>0.33810965556123967</v>
      </c>
      <c r="CN47" s="76">
        <f t="shared" si="19"/>
        <v>868.12513319506661</v>
      </c>
      <c r="CO47" s="75">
        <f t="shared" si="20"/>
        <v>0.35532435153065439</v>
      </c>
      <c r="CP47" s="76">
        <f t="shared" si="8"/>
        <v>4.5309848123816465</v>
      </c>
      <c r="CQ47" s="75">
        <f t="shared" si="21"/>
        <v>0</v>
      </c>
      <c r="CR47" s="76">
        <f t="shared" si="9"/>
        <v>60.638731192282208</v>
      </c>
      <c r="CS47" s="75">
        <f t="shared" si="22"/>
        <v>0.11692197149570932</v>
      </c>
      <c r="CT47" s="76">
        <f t="shared" si="10"/>
        <v>101.79972476041033</v>
      </c>
      <c r="CU47" s="77">
        <f t="shared" si="23"/>
        <v>1</v>
      </c>
      <c r="CV47" s="18"/>
      <c r="CW47" s="1078">
        <f t="shared" si="24"/>
        <v>315.55599999999998</v>
      </c>
      <c r="CX47" s="1081">
        <f>VLOOKUP($AX47&amp;"_"&amp;$CW$14,データシート1!$A:$BS,MATCH($CW$12&amp;"_"&amp;CX$20,データシート1!$A$1:$BS$1,0),0)</f>
        <v>308.46600000000001</v>
      </c>
      <c r="CY47" s="1081">
        <f>VLOOKUP($AX47&amp;"_"&amp;$CW$14,データシート1!$A:$BS,MATCH($CW$12&amp;"_"&amp;CY$20,データシート1!$A$1:$BS$1,0),0)</f>
        <v>0</v>
      </c>
      <c r="CZ47" s="1081">
        <f>VLOOKUP($AX47&amp;"_"&amp;$CW$14,データシート1!$A:$BS,MATCH($CW$12&amp;"_"&amp;CZ$20,データシート1!$A$1:$BS$1,0),0)</f>
        <v>7.09</v>
      </c>
      <c r="DA47" s="1081">
        <f>VLOOKUP($AX47&amp;"_"&amp;$CW$14,データシート1!$A:$BS,MATCH($CW$12&amp;"_"&amp;DA$20,データシート1!$A$1:$BS$1,0),0)</f>
        <v>135.72499999999999</v>
      </c>
      <c r="DB47" s="1081">
        <f>VLOOKUP($AX47&amp;"_"&amp;$CW$14,データシート1!$A:$BS,MATCH($CW$12&amp;"_"&amp;DB$20,データシート1!$A$1:$BS$1,0),0)</f>
        <v>0</v>
      </c>
      <c r="DC47" s="1081">
        <f>VLOOKUP($AX47&amp;"_"&amp;$CW$14,データシート1!$A:$BS,MATCH($CW$12&amp;"_"&amp;DC$20,データシート1!$A$1:$BS$1,0),0)</f>
        <v>0</v>
      </c>
      <c r="DD47" s="1080">
        <f t="shared" si="11"/>
        <v>451.28099999999995</v>
      </c>
      <c r="DE47" s="18"/>
      <c r="DF47" s="138">
        <f>VLOOKUP($AX47&amp;"_"&amp;$DF$14,データシート1!$A:$BS,MATCH($DF$12&amp;"_"&amp;DF$20,データシート1!$A$1:$BS$1,0),0)</f>
        <v>35</v>
      </c>
      <c r="DG47" s="74">
        <f>VLOOKUP($AX47&amp;"_"&amp;$DF$14,データシート1!$A:$BS,MATCH($DF$12&amp;"_"&amp;DG$20,データシート1!$A$1:$BS$1,0),0)</f>
        <v>0</v>
      </c>
      <c r="DH47" s="74">
        <f>VLOOKUP($AX47&amp;"_"&amp;$DF$14,データシート1!$A:$BS,MATCH($DF$12&amp;"_"&amp;DH$20,データシート1!$A$1:$BS$1,0),0)</f>
        <v>2</v>
      </c>
      <c r="DI47" s="74">
        <f>VLOOKUP($AX47&amp;"_"&amp;$DF$14,データシート1!$A:$BS,MATCH($DF$12&amp;"_"&amp;DI$20,データシート1!$A$1:$BS$1,0),0)</f>
        <v>2</v>
      </c>
      <c r="DJ47" s="74">
        <f>VLOOKUP($AX47&amp;"_"&amp;$DF$14,データシート1!$A:$BS,MATCH($DF$12&amp;"_"&amp;DJ$20,データシート1!$A$1:$BS$1,0),0)</f>
        <v>0</v>
      </c>
      <c r="DK47" s="74">
        <f>VLOOKUP($AX47&amp;"_"&amp;$DF$14,データシート1!$A:$BS,MATCH($DF$12&amp;"_"&amp;DK$20,データシート1!$A$1:$BS$1,0),0)</f>
        <v>0</v>
      </c>
      <c r="DL47" s="78">
        <f t="shared" si="12"/>
        <v>39</v>
      </c>
      <c r="DM47" s="18"/>
      <c r="DN47" s="139">
        <f t="shared" si="26"/>
        <v>0.68</v>
      </c>
      <c r="DO47" s="140">
        <f t="shared" si="27"/>
        <v>0</v>
      </c>
      <c r="DP47" s="140">
        <f t="shared" si="29"/>
        <v>0.02</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26206</v>
      </c>
      <c r="AY48" s="20" t="str">
        <f>IF(IFERROR(比較地域マスタ!$Z33,"")=0,"",IFERROR(比較地域マスタ!$Z33,""))</f>
        <v>亀岡市</v>
      </c>
      <c r="BB48" s="122" t="str">
        <f t="shared" si="0"/>
        <v>26206</v>
      </c>
      <c r="BC48" s="123" t="str">
        <f t="shared" si="0"/>
        <v>亀岡市</v>
      </c>
      <c r="BD48" s="40">
        <f t="shared" si="14"/>
        <v>378.89698773256799</v>
      </c>
      <c r="BE48" s="40">
        <f t="shared" si="15"/>
        <v>66.545953112236646</v>
      </c>
      <c r="BF48" s="40">
        <f>VLOOKUP($AX48&amp;"_"&amp;$BC$14,データシート1!$A:$BS,MATCH($BC$12&amp;"_"&amp;BF$20,データシート1!$A$1:$BS$1,0),0)</f>
        <v>48.259303347183682</v>
      </c>
      <c r="BG48" s="40">
        <f>VLOOKUP($AX48&amp;"_"&amp;$BC$14,データシート1!$A:$BS,MATCH($BC$12&amp;"_"&amp;BG$20,データシート1!$A$1:$BS$1,0),0)</f>
        <v>3.3146481365812086</v>
      </c>
      <c r="BH48" s="40">
        <f>VLOOKUP($AX48&amp;"_"&amp;$BC$14,データシート1!$A:$BS,MATCH($BC$12&amp;"_"&amp;BH$20,データシート1!$A$1:$BS$1,0),0)</f>
        <v>14.972001628471762</v>
      </c>
      <c r="BI48" s="40">
        <f>VLOOKUP($AX48&amp;"_"&amp;$BC$14,データシート1!$A:$BS,MATCH($BC$12&amp;"_"&amp;BI$20,データシート1!$A$1:$BS$1,0),0)</f>
        <v>73.844409934261947</v>
      </c>
      <c r="BJ48" s="40">
        <f>VLOOKUP($AX48&amp;"_"&amp;$BC$14,データシート1!$A:$BS,MATCH($BC$12&amp;"_"&amp;BJ$20,データシート1!$A$1:$BS$1,0),0)</f>
        <v>96.85122941692677</v>
      </c>
      <c r="BK48" s="40">
        <f t="shared" si="1"/>
        <v>129.87829941308738</v>
      </c>
      <c r="BL48" s="40">
        <f t="shared" si="2"/>
        <v>124.69856172566493</v>
      </c>
      <c r="BM48" s="40">
        <f>VLOOKUP($AX48&amp;"_"&amp;$BC$14,データシート1!$A:$BS,MATCH($BC$12&amp;"_"&amp;BM$20,データシート1!$A$1:$BS$1,0),0)</f>
        <v>67.735398689377973</v>
      </c>
      <c r="BN48" s="40">
        <f>VLOOKUP($AX48&amp;"_"&amp;$BC$14,データシート1!$A:$BS,MATCH($BC$12&amp;"_"&amp;BN$20,データシート1!$A$1:$BS$1,0),0)</f>
        <v>56.963163036286957</v>
      </c>
      <c r="BO48" s="40">
        <f>VLOOKUP($AX48&amp;"_"&amp;$BC$14,データシート1!$A:$BS,MATCH($BC$12&amp;"_"&amp;BO$20,データシート1!$A$1:$BS$1,0),0)</f>
        <v>5.1797376874224419</v>
      </c>
      <c r="BP48" s="40">
        <f>VLOOKUP($AX48&amp;"_"&amp;$BC$14,データシート1!$A:$BS,MATCH($BC$12&amp;"_"&amp;BP$20,データシート1!$A$1:$BS$1,0),0)</f>
        <v>0</v>
      </c>
      <c r="BQ48" s="40">
        <f>VLOOKUP($AX48&amp;"_"&amp;$BC$14,データシート1!$A:$BS,MATCH($BC$12&amp;"_"&amp;BQ$20,データシート1!$A$1:$BS$1,0),0)</f>
        <v>11.77709585605529</v>
      </c>
      <c r="BR48" s="41">
        <f t="shared" si="3"/>
        <v>378.89698773256799</v>
      </c>
      <c r="BT48" s="134" t="str">
        <f t="shared" si="4"/>
        <v>亀岡市</v>
      </c>
      <c r="BU48" s="38">
        <f t="shared" si="25"/>
        <v>378.89698773256799</v>
      </c>
      <c r="BV48" s="69">
        <f t="shared" si="16"/>
        <v>0.17563072620468001</v>
      </c>
      <c r="BW48" s="69">
        <f t="shared" si="16"/>
        <v>0.12736787282470011</v>
      </c>
      <c r="BX48" s="69">
        <f t="shared" si="16"/>
        <v>8.7481511964955082E-3</v>
      </c>
      <c r="BY48" s="69">
        <f t="shared" si="16"/>
        <v>3.9514702183484386E-2</v>
      </c>
      <c r="BZ48" s="69">
        <f t="shared" si="16"/>
        <v>0.19489310373294019</v>
      </c>
      <c r="CA48" s="69">
        <f t="shared" si="32"/>
        <v>0.25561361676827588</v>
      </c>
      <c r="CB48" s="69">
        <f t="shared" si="32"/>
        <v>0.3427799734970649</v>
      </c>
      <c r="CC48" s="69">
        <f t="shared" si="32"/>
        <v>0.32910940377725917</v>
      </c>
      <c r="CD48" s="69">
        <f t="shared" si="32"/>
        <v>0.17876995828002407</v>
      </c>
      <c r="CE48" s="69">
        <f t="shared" si="32"/>
        <v>0.15033944549723507</v>
      </c>
      <c r="CF48" s="69">
        <f t="shared" si="32"/>
        <v>1.3670569719805716E-2</v>
      </c>
      <c r="CG48" s="69">
        <f t="shared" si="32"/>
        <v>0</v>
      </c>
      <c r="CH48" s="69">
        <f t="shared" si="32"/>
        <v>3.10825797970391E-2</v>
      </c>
      <c r="CI48" s="135">
        <f t="shared" si="6"/>
        <v>1</v>
      </c>
      <c r="CK48" s="136" t="str">
        <f t="shared" si="7"/>
        <v>亀岡市</v>
      </c>
      <c r="CL48" s="137">
        <f t="shared" si="17"/>
        <v>66.545953112236646</v>
      </c>
      <c r="CM48" s="75">
        <f t="shared" si="18"/>
        <v>0.33997559493726509</v>
      </c>
      <c r="CN48" s="76">
        <f t="shared" si="19"/>
        <v>48.259303347183682</v>
      </c>
      <c r="CO48" s="75">
        <f t="shared" si="20"/>
        <v>0.40570415737554555</v>
      </c>
      <c r="CP48" s="76">
        <f t="shared" si="8"/>
        <v>3.3146481365812086</v>
      </c>
      <c r="CQ48" s="75">
        <f t="shared" si="21"/>
        <v>0</v>
      </c>
      <c r="CR48" s="76">
        <f t="shared" si="9"/>
        <v>14.972001628471762</v>
      </c>
      <c r="CS48" s="75">
        <f t="shared" si="22"/>
        <v>0.20337961987723965</v>
      </c>
      <c r="CT48" s="76">
        <f t="shared" si="10"/>
        <v>73.844409934261947</v>
      </c>
      <c r="CU48" s="77">
        <f t="shared" si="23"/>
        <v>0.20849242364731313</v>
      </c>
      <c r="CV48" s="18"/>
      <c r="CW48" s="1078">
        <f t="shared" si="24"/>
        <v>22.624000000000002</v>
      </c>
      <c r="CX48" s="1081">
        <f>VLOOKUP($AX48&amp;"_"&amp;$CW$14,データシート1!$A:$BS,MATCH($CW$12&amp;"_"&amp;CX$20,データシート1!$A$1:$BS$1,0),0)</f>
        <v>19.579000000000001</v>
      </c>
      <c r="CY48" s="1081">
        <f>VLOOKUP($AX48&amp;"_"&amp;$CW$14,データシート1!$A:$BS,MATCH($CW$12&amp;"_"&amp;CY$20,データシート1!$A$1:$BS$1,0),0)</f>
        <v>0</v>
      </c>
      <c r="CZ48" s="1081">
        <f>VLOOKUP($AX48&amp;"_"&amp;$CW$14,データシート1!$A:$BS,MATCH($CW$12&amp;"_"&amp;CZ$20,データシート1!$A$1:$BS$1,0),0)</f>
        <v>3.0449999999999999</v>
      </c>
      <c r="DA48" s="1081">
        <f>VLOOKUP($AX48&amp;"_"&amp;$CW$14,データシート1!$A:$BS,MATCH($CW$12&amp;"_"&amp;DA$20,データシート1!$A$1:$BS$1,0),0)</f>
        <v>15.396000000000001</v>
      </c>
      <c r="DB48" s="1081">
        <f>VLOOKUP($AX48&amp;"_"&amp;$CW$14,データシート1!$A:$BS,MATCH($CW$12&amp;"_"&amp;DB$20,データシート1!$A$1:$BS$1,0),0)</f>
        <v>0</v>
      </c>
      <c r="DC48" s="1081">
        <f>VLOOKUP($AX48&amp;"_"&amp;$CW$14,データシート1!$A:$BS,MATCH($CW$12&amp;"_"&amp;DC$20,データシート1!$A$1:$BS$1,0),0)</f>
        <v>0</v>
      </c>
      <c r="DD48" s="1080">
        <f t="shared" si="11"/>
        <v>38.020000000000003</v>
      </c>
      <c r="DE48" s="18"/>
      <c r="DF48" s="138">
        <f>VLOOKUP($AX48&amp;"_"&amp;$DF$14,データシート1!$A:$BS,MATCH($DF$12&amp;"_"&amp;DF$20,データシート1!$A$1:$BS$1,0),0)</f>
        <v>7</v>
      </c>
      <c r="DG48" s="74">
        <f>VLOOKUP($AX48&amp;"_"&amp;$DF$14,データシート1!$A:$BS,MATCH($DF$12&amp;"_"&amp;DG$20,データシート1!$A$1:$BS$1,0),0)</f>
        <v>0</v>
      </c>
      <c r="DH48" s="74">
        <f>VLOOKUP($AX48&amp;"_"&amp;$DF$14,データシート1!$A:$BS,MATCH($DF$12&amp;"_"&amp;DH$20,データシート1!$A$1:$BS$1,0),0)</f>
        <v>1</v>
      </c>
      <c r="DI48" s="74">
        <f>VLOOKUP($AX48&amp;"_"&amp;$DF$14,データシート1!$A:$BS,MATCH($DF$12&amp;"_"&amp;DI$20,データシート1!$A$1:$BS$1,0),0)</f>
        <v>2</v>
      </c>
      <c r="DJ48" s="74">
        <f>VLOOKUP($AX48&amp;"_"&amp;$DF$14,データシート1!$A:$BS,MATCH($DF$12&amp;"_"&amp;DJ$20,データシート1!$A$1:$BS$1,0),0)</f>
        <v>0</v>
      </c>
      <c r="DK48" s="74">
        <f>VLOOKUP($AX48&amp;"_"&amp;$DF$14,データシート1!$A:$BS,MATCH($DF$12&amp;"_"&amp;DK$20,データシート1!$A$1:$BS$1,0),0)</f>
        <v>0</v>
      </c>
      <c r="DL48" s="78">
        <f t="shared" si="12"/>
        <v>10</v>
      </c>
      <c r="DM48" s="18"/>
      <c r="DN48" s="139">
        <f t="shared" si="26"/>
        <v>0.51</v>
      </c>
      <c r="DO48" s="140">
        <f t="shared" si="27"/>
        <v>0</v>
      </c>
      <c r="DP48" s="140">
        <f t="shared" si="29"/>
        <v>0.08</v>
      </c>
      <c r="DQ48" s="140">
        <f t="shared" si="30"/>
        <v>0.4</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27224</v>
      </c>
      <c r="AY49" s="20" t="str">
        <f>IF(IFERROR(比較地域マスタ!$Z34,"")=0,"",IFERROR(比較地域マスタ!$Z34,""))</f>
        <v>摂津市</v>
      </c>
      <c r="BB49" s="122" t="str">
        <f t="shared" si="0"/>
        <v>27224</v>
      </c>
      <c r="BC49" s="123" t="str">
        <f t="shared" si="0"/>
        <v>摂津市</v>
      </c>
      <c r="BD49" s="40">
        <f t="shared" si="14"/>
        <v>587.68289420085364</v>
      </c>
      <c r="BE49" s="40">
        <f t="shared" si="15"/>
        <v>256.38646402862838</v>
      </c>
      <c r="BF49" s="40">
        <f>VLOOKUP($AX49&amp;"_"&amp;$BC$14,データシート1!$A:$BS,MATCH($BC$12&amp;"_"&amp;BF$20,データシート1!$A$1:$BS$1,0),0)</f>
        <v>249.04646308074879</v>
      </c>
      <c r="BG49" s="40">
        <f>VLOOKUP($AX49&amp;"_"&amp;$BC$14,データシート1!$A:$BS,MATCH($BC$12&amp;"_"&amp;BG$20,データシート1!$A$1:$BS$1,0),0)</f>
        <v>6.0270340008055339</v>
      </c>
      <c r="BH49" s="40">
        <f>VLOOKUP($AX49&amp;"_"&amp;$BC$14,データシート1!$A:$BS,MATCH($BC$12&amp;"_"&amp;BH$20,データシート1!$A$1:$BS$1,0),0)</f>
        <v>1.3129669470740661</v>
      </c>
      <c r="BI49" s="40">
        <f>VLOOKUP($AX49&amp;"_"&amp;$BC$14,データシート1!$A:$BS,MATCH($BC$12&amp;"_"&amp;BI$20,データシート1!$A$1:$BS$1,0),0)</f>
        <v>97.268608051077408</v>
      </c>
      <c r="BJ49" s="40">
        <f>VLOOKUP($AX49&amp;"_"&amp;$BC$14,データシート1!$A:$BS,MATCH($BC$12&amp;"_"&amp;BJ$20,データシート1!$A$1:$BS$1,0),0)</f>
        <v>97.33817453517689</v>
      </c>
      <c r="BK49" s="40">
        <f t="shared" si="1"/>
        <v>125.88774075597091</v>
      </c>
      <c r="BL49" s="40">
        <f t="shared" si="2"/>
        <v>120.77327529890326</v>
      </c>
      <c r="BM49" s="40">
        <f>VLOOKUP($AX49&amp;"_"&amp;$BC$14,データシート1!$A:$BS,MATCH($BC$12&amp;"_"&amp;BM$20,データシート1!$A$1:$BS$1,0),0)</f>
        <v>46.465403137957452</v>
      </c>
      <c r="BN49" s="40">
        <f>VLOOKUP($AX49&amp;"_"&amp;$BC$14,データシート1!$A:$BS,MATCH($BC$12&amp;"_"&amp;BN$20,データシート1!$A$1:$BS$1,0),0)</f>
        <v>74.307872160945806</v>
      </c>
      <c r="BO49" s="40">
        <f>VLOOKUP($AX49&amp;"_"&amp;$BC$14,データシート1!$A:$BS,MATCH($BC$12&amp;"_"&amp;BO$20,データシート1!$A$1:$BS$1,0),0)</f>
        <v>5.1144654570676584</v>
      </c>
      <c r="BP49" s="40">
        <f>VLOOKUP($AX49&amp;"_"&amp;$BC$14,データシート1!$A:$BS,MATCH($BC$12&amp;"_"&amp;BP$20,データシート1!$A$1:$BS$1,0),0)</f>
        <v>0</v>
      </c>
      <c r="BQ49" s="40">
        <f>VLOOKUP($AX49&amp;"_"&amp;$BC$14,データシート1!$A:$BS,MATCH($BC$12&amp;"_"&amp;BQ$20,データシート1!$A$1:$BS$1,0),0)</f>
        <v>10.80190683</v>
      </c>
      <c r="BR49" s="41">
        <f t="shared" si="3"/>
        <v>587.68289420085364</v>
      </c>
      <c r="BT49" s="134" t="str">
        <f t="shared" si="4"/>
        <v>摂津市</v>
      </c>
      <c r="BU49" s="38">
        <f t="shared" si="25"/>
        <v>587.68289420085364</v>
      </c>
      <c r="BV49" s="69">
        <f t="shared" si="16"/>
        <v>0.43626667809902703</v>
      </c>
      <c r="BW49" s="69">
        <f t="shared" si="16"/>
        <v>0.4237769476333127</v>
      </c>
      <c r="BX49" s="69">
        <f t="shared" si="16"/>
        <v>1.0255588618078208E-2</v>
      </c>
      <c r="BY49" s="69">
        <f t="shared" si="16"/>
        <v>2.2341418476361685E-3</v>
      </c>
      <c r="BZ49" s="69">
        <f t="shared" si="16"/>
        <v>0.16551206273128941</v>
      </c>
      <c r="CA49" s="69">
        <f t="shared" si="32"/>
        <v>0.16563043691707219</v>
      </c>
      <c r="CB49" s="69">
        <f t="shared" si="32"/>
        <v>0.21421031988204509</v>
      </c>
      <c r="CC49" s="69">
        <f t="shared" si="32"/>
        <v>0.20550755601476861</v>
      </c>
      <c r="CD49" s="69">
        <f t="shared" si="32"/>
        <v>7.9065434091190129E-2</v>
      </c>
      <c r="CE49" s="69">
        <f t="shared" si="32"/>
        <v>0.12644212192357848</v>
      </c>
      <c r="CF49" s="69">
        <f t="shared" si="32"/>
        <v>8.7027638672764855E-3</v>
      </c>
      <c r="CG49" s="69">
        <f t="shared" si="32"/>
        <v>0</v>
      </c>
      <c r="CH49" s="69">
        <f t="shared" si="32"/>
        <v>1.8380502370566206E-2</v>
      </c>
      <c r="CI49" s="135">
        <f t="shared" si="6"/>
        <v>1</v>
      </c>
      <c r="CK49" s="136" t="str">
        <f t="shared" si="7"/>
        <v>摂津市</v>
      </c>
      <c r="CL49" s="137">
        <f t="shared" si="17"/>
        <v>256.38646402862838</v>
      </c>
      <c r="CM49" s="75">
        <f t="shared" si="18"/>
        <v>0.93119190556542597</v>
      </c>
      <c r="CN49" s="76">
        <f t="shared" si="19"/>
        <v>249.04646308074879</v>
      </c>
      <c r="CO49" s="75">
        <f t="shared" si="20"/>
        <v>0.9586363807246332</v>
      </c>
      <c r="CP49" s="76">
        <f t="shared" si="8"/>
        <v>6.0270340008055339</v>
      </c>
      <c r="CQ49" s="75">
        <f t="shared" si="21"/>
        <v>0</v>
      </c>
      <c r="CR49" s="76">
        <f t="shared" si="9"/>
        <v>1.3129669470740661</v>
      </c>
      <c r="CS49" s="75">
        <f t="shared" si="22"/>
        <v>0</v>
      </c>
      <c r="CT49" s="76">
        <f t="shared" si="10"/>
        <v>97.268608051077408</v>
      </c>
      <c r="CU49" s="77">
        <f t="shared" si="23"/>
        <v>0.15528134207563277</v>
      </c>
      <c r="CV49" s="18"/>
      <c r="CW49" s="1078">
        <f t="shared" si="24"/>
        <v>238.745</v>
      </c>
      <c r="CX49" s="1081">
        <f>VLOOKUP($AX49&amp;"_"&amp;$CW$14,データシート1!$A:$BS,MATCH($CW$12&amp;"_"&amp;CX$20,データシート1!$A$1:$BS$1,0),0)</f>
        <v>238.745</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15.103999999999999</v>
      </c>
      <c r="DB49" s="1081">
        <f>VLOOKUP($AX49&amp;"_"&amp;$CW$14,データシート1!$A:$BS,MATCH($CW$12&amp;"_"&amp;DB$20,データシート1!$A$1:$BS$1,0),0)</f>
        <v>0</v>
      </c>
      <c r="DC49" s="1081">
        <f>VLOOKUP($AX49&amp;"_"&amp;$CW$14,データシート1!$A:$BS,MATCH($CW$12&amp;"_"&amp;DC$20,データシート1!$A$1:$BS$1,0),0)</f>
        <v>0</v>
      </c>
      <c r="DD49" s="1080">
        <f t="shared" si="11"/>
        <v>253.84899999999999</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0</v>
      </c>
      <c r="DK49" s="74">
        <f>VLOOKUP($AX49&amp;"_"&amp;$DF$14,データシート1!$A:$BS,MATCH($DF$12&amp;"_"&amp;DK$20,データシート1!$A$1:$BS$1,0),0)</f>
        <v>0</v>
      </c>
      <c r="DL49" s="78">
        <f t="shared" si="12"/>
        <v>9</v>
      </c>
      <c r="DM49" s="18"/>
      <c r="DN49" s="139">
        <f t="shared" si="26"/>
        <v>0.94</v>
      </c>
      <c r="DO49" s="140">
        <f t="shared" si="27"/>
        <v>0</v>
      </c>
      <c r="DP49" s="140">
        <f t="shared" si="29"/>
        <v>0</v>
      </c>
      <c r="DQ49" s="140">
        <f t="shared" si="30"/>
        <v>0.06</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坂井市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福井県</v>
      </c>
      <c r="AY4" s="261" t="str">
        <f>年度マスタ!$J4</f>
        <v>坂井市</v>
      </c>
      <c r="AZ4" s="261" t="str">
        <f>年度マスタ!$K4</f>
        <v>18210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20205</v>
      </c>
      <c r="AY13" s="20" t="str">
        <f>IF(IFERROR(比較地域マスタ!$Z6,"")=0,"",IFERROR(比較地域マスタ!$Z6,""))</f>
        <v>飯田市</v>
      </c>
      <c r="BC13" s="960" t="str">
        <f t="shared" ref="BC13:BC59" si="0">AX13</f>
        <v>20205</v>
      </c>
      <c r="BD13" s="123" t="str">
        <f>AY13</f>
        <v>飯田市</v>
      </c>
      <c r="BE13" s="40">
        <f>VLOOKUP($BC13&amp;"_"&amp;$AZ$7,データシート1!$A:$BS,MATCH("cb_"&amp;BE$12,データシート1!$A$1:$BS$1,0),0)</f>
        <v>24845.799999999974</v>
      </c>
      <c r="BF13" s="40">
        <f>VLOOKUP($BC13&amp;"_"&amp;$AZ$7,データシート1!$A:$BS,MATCH("cb_"&amp;BF$12,データシート1!$A$1:$BS$1,0),0)</f>
        <v>43674.699999999983</v>
      </c>
      <c r="BG13" s="40">
        <f>VLOOKUP($BC13&amp;"_"&amp;$AZ$7,データシート1!$A:$BS,MATCH("cb_"&amp;BG$12,データシート1!$A$1:$BS$1,0),0)</f>
        <v>0</v>
      </c>
      <c r="BH13" s="40">
        <f>VLOOKUP($BC13&amp;"_"&amp;$AZ$7,データシート1!$A:$BS,MATCH("cb_"&amp;BH$12,データシート1!$A$1:$BS$1,0),0)</f>
        <v>2</v>
      </c>
      <c r="BI13" s="40">
        <f>VLOOKUP($BC13&amp;"_"&amp;$AZ$7,データシート1!$A:$BS,MATCH("cb_"&amp;BI$12,データシート1!$A$1:$BS$1,0),0)</f>
        <v>0</v>
      </c>
      <c r="BJ13" s="40">
        <f>VLOOKUP($BC13&amp;"_"&amp;$AZ$7,データシート1!$A:$BS,MATCH("cb_"&amp;BJ$12,データシート1!$A$1:$BS$1,0),0)</f>
        <v>1002.5</v>
      </c>
      <c r="BK13" s="40">
        <f>SUM(BE13:BJ13)</f>
        <v>69524.999999999956</v>
      </c>
      <c r="BL13" s="42"/>
      <c r="BM13" s="960" t="str">
        <f>AX13</f>
        <v>20205</v>
      </c>
      <c r="BN13" s="123" t="str">
        <f>AY13</f>
        <v>飯田市</v>
      </c>
      <c r="BO13" s="40">
        <f>BE13*VLOOKUP(BO$12,別紙!$B$4:$E$10,MATCH("設備利用率",別紙!$B$4:$E$4,0),0)/100*8760/10^3</f>
        <v>29817.941495999967</v>
      </c>
      <c r="BP13" s="40">
        <f>BF13*VLOOKUP(BP$12,別紙!$B$4:$E$10,MATCH("設備利用率",別紙!$B$4:$E$4,0),0)/100*8760/10^3</f>
        <v>57771.146171999979</v>
      </c>
      <c r="BQ13" s="40">
        <f>BG13*VLOOKUP(BQ$12,別紙!$B$4:$E$10,MATCH("設備利用率",別紙!$B$4:$E$4,0),0)/100*8760/10^3</f>
        <v>0</v>
      </c>
      <c r="BR13" s="40">
        <f>BH13*VLOOKUP(BR$12,別紙!$B$4:$E$10,MATCH("設備利用率",別紙!$B$4:$E$4,0),0)/100*8760/10^3</f>
        <v>10.512</v>
      </c>
      <c r="BS13" s="40">
        <f>BI13*VLOOKUP(BS$12,別紙!$B$4:$E$10,MATCH("設備利用率",別紙!$B$4:$E$4,0),0)/100*8760/10^3</f>
        <v>0</v>
      </c>
      <c r="BT13" s="40">
        <f>BJ13*VLOOKUP(BT$12,別紙!$B$4:$E$10,MATCH("設備利用率",別紙!$B$4:$E$4,0),0)/100*8760/10^3</f>
        <v>7025.52</v>
      </c>
      <c r="BU13" s="40">
        <f>SUM(BO13:BT13)</f>
        <v>94625.119667999956</v>
      </c>
      <c r="BV13" s="42"/>
      <c r="BW13" s="38" t="str">
        <f>AX13</f>
        <v>20205</v>
      </c>
      <c r="BX13" s="38" t="str">
        <f>AY13</f>
        <v>飯田市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582516.21627012803</v>
      </c>
      <c r="BZ13" s="42"/>
      <c r="CA13" s="38" t="str">
        <f>AX13</f>
        <v>20205</v>
      </c>
      <c r="CB13" s="38" t="str">
        <f>AY13</f>
        <v>飯田市</v>
      </c>
      <c r="CC13" s="260">
        <f>BO13/$BY13</f>
        <v>5.1188174102560276E-2</v>
      </c>
      <c r="CD13" s="260">
        <f t="shared" ref="CD13:CH28" si="1">BP13/$BY13</f>
        <v>9.9175172395904565E-2</v>
      </c>
      <c r="CE13" s="260">
        <f t="shared" si="1"/>
        <v>0</v>
      </c>
      <c r="CF13" s="260">
        <f t="shared" si="1"/>
        <v>1.8045849551294399E-5</v>
      </c>
      <c r="CG13" s="260">
        <f t="shared" si="1"/>
        <v>0</v>
      </c>
      <c r="CH13" s="260">
        <f t="shared" si="1"/>
        <v>1.2060642783448422E-2</v>
      </c>
      <c r="CI13" s="260">
        <f>BU13/BY13</f>
        <v>0.16244203513146457</v>
      </c>
      <c r="CK13" s="20" t="str">
        <f>AX13</f>
        <v>20205</v>
      </c>
      <c r="CL13" s="20" t="str">
        <f>AY13</f>
        <v>飯田市</v>
      </c>
      <c r="CM13" s="20">
        <f>VLOOKUP($CK13&amp;"_"&amp;$AZ$7,データシート1!$A:$BS,MATCH("ca_太陽光発電（10kW未満）",データシート1!$A$1:$BS$1,0),0)</f>
        <v>5351</v>
      </c>
      <c r="CN13" s="20">
        <f>VLOOKUP($CK13&amp;"_"&amp;$AZ$5,データシート1!$A:$BS,MATCH("ab_家庭",データシート1!$A$1:$BS$1,0),0)</f>
        <v>40077</v>
      </c>
      <c r="CO13" s="260">
        <f>CM13/CN13</f>
        <v>0.13351797789255682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40220</v>
      </c>
      <c r="AY14" s="20" t="str">
        <f>IF(IFERROR(比較地域マスタ!$Z7,"")=0,"",IFERROR(比較地域マスタ!$Z7,""))</f>
        <v>宗像市</v>
      </c>
      <c r="BC14" s="960" t="str">
        <f t="shared" si="0"/>
        <v>40220</v>
      </c>
      <c r="BD14" s="123" t="str">
        <f t="shared" ref="BD14:BD60" si="2">AY14</f>
        <v>宗像市</v>
      </c>
      <c r="BE14" s="40">
        <f>VLOOKUP($BC14&amp;"_"&amp;$AZ$7,データシート1!$A:$BS,MATCH("cb_"&amp;BE$12,データシート1!$A$1:$BS$1,0),0)</f>
        <v>20062.165999999968</v>
      </c>
      <c r="BF14" s="40">
        <f>VLOOKUP($BC14&amp;"_"&amp;$AZ$7,データシート1!$A:$BS,MATCH("cb_"&amp;BF$12,データシート1!$A$1:$BS$1,0),0)</f>
        <v>75839.000000000029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1152</v>
      </c>
      <c r="BK14" s="40">
        <f t="shared" ref="BK14:BK60" si="3">SUM(BE14:BJ14)</f>
        <v>97053.165999999997</v>
      </c>
      <c r="BL14" s="42"/>
      <c r="BM14" s="960" t="str">
        <f t="shared" ref="BM14:BM60" si="4">AX14</f>
        <v>40220</v>
      </c>
      <c r="BN14" s="123" t="str">
        <f t="shared" ref="BN14:BN60" si="5">AY14</f>
        <v>宗像市</v>
      </c>
      <c r="BO14" s="40">
        <f>BE14*VLOOKUP(BO$12,別紙!$B$4:$E$10,MATCH("設備利用率",別紙!$B$4:$E$4,0),0)/100*8760/10^3</f>
        <v>24077.00665991996</v>
      </c>
      <c r="BP14" s="40">
        <f>BF14*VLOOKUP(BP$12,別紙!$B$4:$E$10,MATCH("設備利用率",別紙!$B$4:$E$4,0),0)/100*8760/10^3</f>
        <v>100316.79564000003</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8073.2160000000003</v>
      </c>
      <c r="BU14" s="40">
        <f t="shared" ref="BU14:BU60" si="6">SUM(BO14:BT14)</f>
        <v>132467.01829991999</v>
      </c>
      <c r="BV14" s="42"/>
      <c r="BW14" s="38" t="str">
        <f t="shared" ref="BW14:BW60" si="7">AX14</f>
        <v>40220</v>
      </c>
      <c r="BX14" s="38" t="str">
        <f t="shared" ref="BX14:BX60" si="8">AY14</f>
        <v>宗像市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363695.18290103204</v>
      </c>
      <c r="BZ14" s="42"/>
      <c r="CA14" s="38" t="str">
        <f t="shared" ref="CA14:CA60" si="9">AX14</f>
        <v>40220</v>
      </c>
      <c r="CB14" s="38" t="str">
        <f t="shared" ref="CB14:CB60" si="10">AY14</f>
        <v>宗像市</v>
      </c>
      <c r="CC14" s="260">
        <f t="shared" ref="CC14:CC60" si="11">BO14/$BY14</f>
        <v>6.6201060096173298E-2</v>
      </c>
      <c r="CD14" s="260">
        <f t="shared" si="1"/>
        <v>0.27582657224057328</v>
      </c>
      <c r="CE14" s="260">
        <f t="shared" si="1"/>
        <v>0</v>
      </c>
      <c r="CF14" s="260">
        <f t="shared" si="1"/>
        <v>0</v>
      </c>
      <c r="CG14" s="260">
        <f t="shared" si="1"/>
        <v>0</v>
      </c>
      <c r="CH14" s="260">
        <f t="shared" si="1"/>
        <v>2.2197753447278586E-2</v>
      </c>
      <c r="CI14" s="260">
        <f t="shared" ref="CI14:CI60" si="12">BU14/BY14</f>
        <v>0.36422538578402519</v>
      </c>
      <c r="CK14" s="20" t="str">
        <f t="shared" ref="CK14:CK60" si="13">AX14</f>
        <v>40220</v>
      </c>
      <c r="CL14" s="20" t="str">
        <f t="shared" ref="CL14:CL60" si="14">AY14</f>
        <v>宗像市</v>
      </c>
      <c r="CM14" s="20">
        <f>VLOOKUP($CK14&amp;"_"&amp;$AZ$7,データシート1!$A:$BS,MATCH("ca_太陽光発電（10kW未満）",データシート1!$A$1:$BS$1,0),0)</f>
        <v>4429</v>
      </c>
      <c r="CN14" s="20">
        <f>VLOOKUP($CK14&amp;"_"&amp;$AZ$5,データシート1!$A:$BS,MATCH("ab_家庭",データシート1!$A$1:$BS$1,0),0)</f>
        <v>44044</v>
      </c>
      <c r="CO14" s="260">
        <f t="shared" ref="CO14:CO60" si="15">CM14/CN14</f>
        <v>0.10055853237671419</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20220</v>
      </c>
      <c r="AY15" s="20" t="str">
        <f>IF(IFERROR(比較地域マスタ!$Z8,"")=0,"",IFERROR(比較地域マスタ!$Z8,""))</f>
        <v>安曇野市</v>
      </c>
      <c r="BC15" s="960" t="str">
        <f t="shared" si="0"/>
        <v>20220</v>
      </c>
      <c r="BD15" s="123" t="str">
        <f t="shared" si="2"/>
        <v>安曇野市</v>
      </c>
      <c r="BE15" s="40">
        <f>VLOOKUP($BC15&amp;"_"&amp;$AZ$7,データシート1!$A:$BS,MATCH("cb_"&amp;BE$12,データシート1!$A$1:$BS$1,0),0)</f>
        <v>24591.799999999937</v>
      </c>
      <c r="BF15" s="40">
        <f>VLOOKUP($BC15&amp;"_"&amp;$AZ$7,データシート1!$A:$BS,MATCH("cb_"&amp;BF$12,データシート1!$A$1:$BS$1,0),0)</f>
        <v>33492.300000000017</v>
      </c>
      <c r="BG15" s="40">
        <f>VLOOKUP($BC15&amp;"_"&amp;$AZ$7,データシート1!$A:$BS,MATCH("cb_"&amp;BG$12,データシート1!$A$1:$BS$1,0),0)</f>
        <v>0</v>
      </c>
      <c r="BH15" s="40">
        <f>VLOOKUP($BC15&amp;"_"&amp;$AZ$7,データシート1!$A:$BS,MATCH("cb_"&amp;BH$12,データシート1!$A$1:$BS$1,0),0)</f>
        <v>211.2</v>
      </c>
      <c r="BI15" s="40">
        <f>VLOOKUP($BC15&amp;"_"&amp;$AZ$7,データシート1!$A:$BS,MATCH("cb_"&amp;BI$12,データシート1!$A$1:$BS$1,0),0)</f>
        <v>0</v>
      </c>
      <c r="BJ15" s="40">
        <f>VLOOKUP($BC15&amp;"_"&amp;$AZ$7,データシート1!$A:$BS,MATCH("cb_"&amp;BJ$12,データシート1!$A$1:$BS$1,0),0)</f>
        <v>3468.37</v>
      </c>
      <c r="BK15" s="40">
        <f t="shared" si="3"/>
        <v>61763.669999999955</v>
      </c>
      <c r="BL15" s="42"/>
      <c r="BM15" s="960" t="str">
        <f t="shared" si="4"/>
        <v>20220</v>
      </c>
      <c r="BN15" s="123" t="str">
        <f t="shared" si="5"/>
        <v>安曇野市</v>
      </c>
      <c r="BO15" s="40">
        <f>BE15*VLOOKUP(BO$12,別紙!$B$4:$E$10,MATCH("設備利用率",別紙!$B$4:$E$4,0),0)/100*8760/10^3</f>
        <v>29513.111015999926</v>
      </c>
      <c r="BP15" s="40">
        <f>BF15*VLOOKUP(BP$12,別紙!$B$4:$E$10,MATCH("設備利用率",別紙!$B$4:$E$4,0),0)/100*8760/10^3</f>
        <v>44302.274748000025</v>
      </c>
      <c r="BQ15" s="40">
        <f>BG15*VLOOKUP(BQ$12,別紙!$B$4:$E$10,MATCH("設備利用率",別紙!$B$4:$E$4,0),0)/100*8760/10^3</f>
        <v>0</v>
      </c>
      <c r="BR15" s="40">
        <f>BH15*VLOOKUP(BR$12,別紙!$B$4:$E$10,MATCH("設備利用率",別紙!$B$4:$E$4,0),0)/100*8760/10^3</f>
        <v>1110.0672</v>
      </c>
      <c r="BS15" s="40">
        <f>BI15*VLOOKUP(BS$12,別紙!$B$4:$E$10,MATCH("設備利用率",別紙!$B$4:$E$4,0),0)/100*8760/10^3</f>
        <v>0</v>
      </c>
      <c r="BT15" s="40">
        <f>BJ15*VLOOKUP(BT$12,別紙!$B$4:$E$10,MATCH("設備利用率",別紙!$B$4:$E$4,0),0)/100*8760/10^3</f>
        <v>24306.336960000001</v>
      </c>
      <c r="BU15" s="40">
        <f t="shared" si="6"/>
        <v>99231.789923999953</v>
      </c>
      <c r="BV15" s="42"/>
      <c r="BW15" s="38" t="str">
        <f t="shared" si="7"/>
        <v>20220</v>
      </c>
      <c r="BX15" s="38" t="str">
        <f t="shared" si="8"/>
        <v>安曇野市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668719.58195492451</v>
      </c>
      <c r="BZ15" s="42"/>
      <c r="CA15" s="38" t="str">
        <f t="shared" si="9"/>
        <v>20220</v>
      </c>
      <c r="CB15" s="38" t="str">
        <f t="shared" si="10"/>
        <v>安曇野市</v>
      </c>
      <c r="CC15" s="260">
        <f t="shared" si="11"/>
        <v>4.4133762211242197E-2</v>
      </c>
      <c r="CD15" s="260">
        <f t="shared" si="1"/>
        <v>6.6249405495929156E-2</v>
      </c>
      <c r="CE15" s="260">
        <f t="shared" si="1"/>
        <v>0</v>
      </c>
      <c r="CF15" s="260">
        <f t="shared" si="1"/>
        <v>1.6599890745756939E-3</v>
      </c>
      <c r="CG15" s="260">
        <f t="shared" si="1"/>
        <v>0</v>
      </c>
      <c r="CH15" s="260">
        <f t="shared" si="1"/>
        <v>3.634757769309406E-2</v>
      </c>
      <c r="CI15" s="260">
        <f t="shared" si="12"/>
        <v>0.14839073447484111</v>
      </c>
      <c r="CK15" s="20" t="str">
        <f t="shared" si="13"/>
        <v>20220</v>
      </c>
      <c r="CL15" s="20" t="str">
        <f t="shared" si="14"/>
        <v>安曇野市</v>
      </c>
      <c r="CM15" s="20">
        <f>VLOOKUP($CK15&amp;"_"&amp;$AZ$7,データシート1!$A:$BS,MATCH("ca_太陽光発電（10kW未満）",データシート1!$A$1:$BS$1,0),0)</f>
        <v>5242</v>
      </c>
      <c r="CN15" s="20">
        <f>VLOOKUP($CK15&amp;"_"&amp;$AZ$5,データシート1!$A:$BS,MATCH("ab_家庭",データシート1!$A$1:$BS$1,0),0)</f>
        <v>40653</v>
      </c>
      <c r="CO15" s="260">
        <f t="shared" si="15"/>
        <v>0.12894497331070279</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22209</v>
      </c>
      <c r="AY16" s="20" t="str">
        <f>IF(IFERROR(比較地域マスタ!$Z9,"")=0,"",IFERROR(比較地域マスタ!$Z9,""))</f>
        <v>島田市</v>
      </c>
      <c r="BC16" s="960" t="str">
        <f t="shared" si="0"/>
        <v>22209</v>
      </c>
      <c r="BD16" s="123" t="str">
        <f t="shared" si="2"/>
        <v>島田市</v>
      </c>
      <c r="BE16" s="40">
        <f>VLOOKUP($BC16&amp;"_"&amp;$AZ$7,データシート1!$A:$BS,MATCH("cb_"&amp;BE$12,データシート1!$A$1:$BS$1,0),0)</f>
        <v>21729.399999999921</v>
      </c>
      <c r="BF16" s="40">
        <f>VLOOKUP($BC16&amp;"_"&amp;$AZ$7,データシート1!$A:$BS,MATCH("cb_"&amp;BF$12,データシート1!$A$1:$BS$1,0),0)</f>
        <v>35171.000000000036</v>
      </c>
      <c r="BG16" s="40">
        <f>VLOOKUP($BC16&amp;"_"&amp;$AZ$7,データシート1!$A:$BS,MATCH("cb_"&amp;BG$12,データシート1!$A$1:$BS$1,0),0)</f>
        <v>0</v>
      </c>
      <c r="BH16" s="40">
        <f>VLOOKUP($BC16&amp;"_"&amp;$AZ$7,データシート1!$A:$BS,MATCH("cb_"&amp;BH$12,データシート1!$A$1:$BS$1,0),0)</f>
        <v>7257.9</v>
      </c>
      <c r="BI16" s="40">
        <f>VLOOKUP($BC16&amp;"_"&amp;$AZ$7,データシート1!$A:$BS,MATCH("cb_"&amp;BI$12,データシート1!$A$1:$BS$1,0),0)</f>
        <v>0</v>
      </c>
      <c r="BJ16" s="40">
        <f>VLOOKUP($BC16&amp;"_"&amp;$AZ$7,データシート1!$A:$BS,MATCH("cb_"&amp;BJ$12,データシート1!$A$1:$BS$1,0),0)</f>
        <v>855.7</v>
      </c>
      <c r="BK16" s="40">
        <f t="shared" si="3"/>
        <v>65013.999999999956</v>
      </c>
      <c r="BL16" s="42"/>
      <c r="BM16" s="960" t="str">
        <f t="shared" si="4"/>
        <v>22209</v>
      </c>
      <c r="BN16" s="123" t="str">
        <f t="shared" si="5"/>
        <v>島田市</v>
      </c>
      <c r="BO16" s="40">
        <f>BE16*VLOOKUP(BO$12,別紙!$B$4:$E$10,MATCH("設備利用率",別紙!$B$4:$E$4,0),0)/100*8760/10^3</f>
        <v>26077.887527999905</v>
      </c>
      <c r="BP16" s="40">
        <f>BF16*VLOOKUP(BP$12,別紙!$B$4:$E$10,MATCH("設備利用率",別紙!$B$4:$E$4,0),0)/100*8760/10^3</f>
        <v>46522.791960000046</v>
      </c>
      <c r="BQ16" s="40">
        <f>BG16*VLOOKUP(BQ$12,別紙!$B$4:$E$10,MATCH("設備利用率",別紙!$B$4:$E$4,0),0)/100*8760/10^3</f>
        <v>0</v>
      </c>
      <c r="BR16" s="40">
        <f>BH16*VLOOKUP(BR$12,別紙!$B$4:$E$10,MATCH("設備利用率",別紙!$B$4:$E$4,0),0)/100*8760/10^3</f>
        <v>38147.522400000002</v>
      </c>
      <c r="BS16" s="40">
        <f>BI16*VLOOKUP(BS$12,別紙!$B$4:$E$10,MATCH("設備利用率",別紙!$B$4:$E$4,0),0)/100*8760/10^3</f>
        <v>0</v>
      </c>
      <c r="BT16" s="40">
        <f>BJ16*VLOOKUP(BT$12,別紙!$B$4:$E$10,MATCH("設備利用率",別紙!$B$4:$E$4,0),0)/100*8760/10^3</f>
        <v>5996.7455999999993</v>
      </c>
      <c r="BU16" s="40">
        <f t="shared" si="6"/>
        <v>116744.94748799995</v>
      </c>
      <c r="BV16" s="42"/>
      <c r="BW16" s="38" t="str">
        <f t="shared" si="7"/>
        <v>22209</v>
      </c>
      <c r="BX16" s="38" t="str">
        <f t="shared" si="8"/>
        <v>島田市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574618.86410683428</v>
      </c>
      <c r="BZ16" s="42"/>
      <c r="CA16" s="38" t="str">
        <f t="shared" si="9"/>
        <v>22209</v>
      </c>
      <c r="CB16" s="38" t="str">
        <f t="shared" si="10"/>
        <v>島田市</v>
      </c>
      <c r="CC16" s="260">
        <f t="shared" si="11"/>
        <v>4.5382929724269286E-2</v>
      </c>
      <c r="CD16" s="260">
        <f t="shared" si="1"/>
        <v>8.0962869244317809E-2</v>
      </c>
      <c r="CE16" s="260">
        <f t="shared" si="1"/>
        <v>0</v>
      </c>
      <c r="CF16" s="260">
        <f t="shared" si="1"/>
        <v>6.638752185641357E-2</v>
      </c>
      <c r="CG16" s="260">
        <f t="shared" si="1"/>
        <v>0</v>
      </c>
      <c r="CH16" s="260">
        <f t="shared" si="1"/>
        <v>1.0436040260044565E-2</v>
      </c>
      <c r="CI16" s="260">
        <f t="shared" si="12"/>
        <v>0.20316936108504521</v>
      </c>
      <c r="CK16" s="20" t="str">
        <f t="shared" si="13"/>
        <v>22209</v>
      </c>
      <c r="CL16" s="20" t="str">
        <f t="shared" si="14"/>
        <v>島田市</v>
      </c>
      <c r="CM16" s="20">
        <f>VLOOKUP($CK16&amp;"_"&amp;$AZ$7,データシート1!$A:$BS,MATCH("ca_太陽光発電（10kW未満）",データシート1!$A$1:$BS$1,0),0)</f>
        <v>4718</v>
      </c>
      <c r="CN16" s="20">
        <f>VLOOKUP($CK16&amp;"_"&amp;$AZ$5,データシート1!$A:$BS,MATCH("ab_家庭",データシート1!$A$1:$BS$1,0),0)</f>
        <v>38706</v>
      </c>
      <c r="CO16" s="260">
        <f t="shared" si="15"/>
        <v>0.12189324652508655</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12228</v>
      </c>
      <c r="AY17" s="20" t="str">
        <f>IF(IFERROR(比較地域マスタ!$Z10,"")=0,"",IFERROR(比較地域マスタ!$Z10,""))</f>
        <v>四街道市</v>
      </c>
      <c r="BC17" s="960" t="str">
        <f t="shared" si="0"/>
        <v>12228</v>
      </c>
      <c r="BD17" s="123" t="str">
        <f t="shared" si="2"/>
        <v>四街道市</v>
      </c>
      <c r="BE17" s="40">
        <f>VLOOKUP($BC17&amp;"_"&amp;$AZ$7,データシート1!$A:$BS,MATCH("cb_"&amp;BE$12,データシート1!$A$1:$BS$1,0),0)</f>
        <v>14187.099999999948</v>
      </c>
      <c r="BF17" s="40">
        <f>VLOOKUP($BC17&amp;"_"&amp;$AZ$7,データシート1!$A:$BS,MATCH("cb_"&amp;BF$12,データシート1!$A$1:$BS$1,0),0)</f>
        <v>13195.100000000006</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27382.199999999953</v>
      </c>
      <c r="BL17" s="42"/>
      <c r="BM17" s="960" t="str">
        <f t="shared" si="4"/>
        <v>12228</v>
      </c>
      <c r="BN17" s="123" t="str">
        <f t="shared" si="5"/>
        <v>四街道市</v>
      </c>
      <c r="BO17" s="40">
        <f>BE17*VLOOKUP(BO$12,別紙!$B$4:$E$10,MATCH("設備利用率",別紙!$B$4:$E$4,0),0)/100*8760/10^3</f>
        <v>17026.222451999936</v>
      </c>
      <c r="BP17" s="40">
        <f>BF17*VLOOKUP(BP$12,別紙!$B$4:$E$10,MATCH("設備利用率",別紙!$B$4:$E$4,0),0)/100*8760/10^3</f>
        <v>17453.950476000005</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34480.172927999942</v>
      </c>
      <c r="BV17" s="42"/>
      <c r="BW17" s="38" t="str">
        <f t="shared" si="7"/>
        <v>12228</v>
      </c>
      <c r="BX17" s="38" t="str">
        <f t="shared" si="8"/>
        <v>四街道市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379211.35480402695</v>
      </c>
      <c r="BZ17" s="42"/>
      <c r="CA17" s="38" t="str">
        <f t="shared" si="9"/>
        <v>12228</v>
      </c>
      <c r="CB17" s="38" t="str">
        <f t="shared" si="10"/>
        <v>四街道市</v>
      </c>
      <c r="CC17" s="260">
        <f t="shared" si="11"/>
        <v>4.4899031203321789E-2</v>
      </c>
      <c r="CD17" s="260">
        <f t="shared" si="1"/>
        <v>4.6026972174976276E-2</v>
      </c>
      <c r="CE17" s="260">
        <f t="shared" si="1"/>
        <v>0</v>
      </c>
      <c r="CF17" s="260">
        <f t="shared" si="1"/>
        <v>0</v>
      </c>
      <c r="CG17" s="260">
        <f t="shared" si="1"/>
        <v>0</v>
      </c>
      <c r="CH17" s="260">
        <f t="shared" si="1"/>
        <v>0</v>
      </c>
      <c r="CI17" s="260">
        <f t="shared" si="12"/>
        <v>9.0926003378298065E-2</v>
      </c>
      <c r="CK17" s="20" t="str">
        <f t="shared" si="13"/>
        <v>12228</v>
      </c>
      <c r="CL17" s="20" t="str">
        <f t="shared" si="14"/>
        <v>四街道市</v>
      </c>
      <c r="CM17" s="20">
        <f>VLOOKUP($CK17&amp;"_"&amp;$AZ$7,データシート1!$A:$BS,MATCH("ca_太陽光発電（10kW未満）",データシート1!$A$1:$BS$1,0),0)</f>
        <v>3356</v>
      </c>
      <c r="CN17" s="20">
        <f>VLOOKUP($CK17&amp;"_"&amp;$AZ$5,データシート1!$A:$BS,MATCH("ab_家庭",データシート1!$A$1:$BS$1,0),0)</f>
        <v>42795</v>
      </c>
      <c r="CO17" s="260">
        <f t="shared" si="15"/>
        <v>7.842037621217432E-2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28206</v>
      </c>
      <c r="AY18" s="20" t="str">
        <f>IF(IFERROR(比較地域マスタ!$Z11,"")=0,"",IFERROR(比較地域マスタ!$Z11,""))</f>
        <v>芦屋市</v>
      </c>
      <c r="BC18" s="960" t="str">
        <f t="shared" si="0"/>
        <v>28206</v>
      </c>
      <c r="BD18" s="123" t="str">
        <f t="shared" si="2"/>
        <v>芦屋市</v>
      </c>
      <c r="BE18" s="40">
        <f>VLOOKUP($BC18&amp;"_"&amp;$AZ$7,データシート1!$A:$BS,MATCH("cb_"&amp;BE$12,データシート1!$A$1:$BS$1,0),0)</f>
        <v>6740.4000000000233</v>
      </c>
      <c r="BF18" s="40">
        <f>VLOOKUP($BC18&amp;"_"&amp;$AZ$7,データシート1!$A:$BS,MATCH("cb_"&amp;BF$12,データシート1!$A$1:$BS$1,0),0)</f>
        <v>1269.7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8010.1000000000231</v>
      </c>
      <c r="BL18" s="42"/>
      <c r="BM18" s="960" t="str">
        <f t="shared" si="4"/>
        <v>28206</v>
      </c>
      <c r="BN18" s="123" t="str">
        <f t="shared" si="5"/>
        <v>芦屋市</v>
      </c>
      <c r="BO18" s="40">
        <f>BE18*VLOOKUP(BO$12,別紙!$B$4:$E$10,MATCH("設備利用率",別紙!$B$4:$E$4,0),0)/100*8760/10^3</f>
        <v>8089.2888480000283</v>
      </c>
      <c r="BP18" s="40">
        <f>BF18*VLOOKUP(BP$12,別紙!$B$4:$E$10,MATCH("設備利用率",別紙!$B$4:$E$4,0),0)/100*8760/10^3</f>
        <v>1679.5083720000002</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9768.7972200000295</v>
      </c>
      <c r="BV18" s="42"/>
      <c r="BW18" s="38" t="str">
        <f t="shared" si="7"/>
        <v>28206</v>
      </c>
      <c r="BX18" s="38" t="str">
        <f t="shared" si="8"/>
        <v>芦屋市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342611.8211970941</v>
      </c>
      <c r="BZ18" s="42"/>
      <c r="CA18" s="38" t="str">
        <f t="shared" si="9"/>
        <v>28206</v>
      </c>
      <c r="CB18" s="38" t="str">
        <f t="shared" si="10"/>
        <v>芦屋市</v>
      </c>
      <c r="CC18" s="260">
        <f t="shared" si="11"/>
        <v>2.3610653070100893E-2</v>
      </c>
      <c r="CD18" s="260">
        <f t="shared" si="1"/>
        <v>4.9020736241141847E-3</v>
      </c>
      <c r="CE18" s="260">
        <f t="shared" si="1"/>
        <v>0</v>
      </c>
      <c r="CF18" s="260">
        <f t="shared" si="1"/>
        <v>0</v>
      </c>
      <c r="CG18" s="260">
        <f t="shared" si="1"/>
        <v>0</v>
      </c>
      <c r="CH18" s="260">
        <f t="shared" si="1"/>
        <v>0</v>
      </c>
      <c r="CI18" s="260">
        <f t="shared" si="12"/>
        <v>2.851272669421508E-2</v>
      </c>
      <c r="CK18" s="20" t="str">
        <f t="shared" si="13"/>
        <v>28206</v>
      </c>
      <c r="CL18" s="20" t="str">
        <f t="shared" si="14"/>
        <v>芦屋市</v>
      </c>
      <c r="CM18" s="20">
        <f>VLOOKUP($CK18&amp;"_"&amp;$AZ$7,データシート1!$A:$BS,MATCH("ca_太陽光発電（10kW未満）",データシート1!$A$1:$BS$1,0),0)</f>
        <v>1617</v>
      </c>
      <c r="CN18" s="20">
        <f>VLOOKUP($CK18&amp;"_"&amp;$AZ$5,データシート1!$A:$BS,MATCH("ab_家庭",データシート1!$A$1:$BS$1,0),0)</f>
        <v>45188</v>
      </c>
      <c r="CO18" s="260">
        <f t="shared" si="15"/>
        <v>3.5783836416747809E-2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08232</v>
      </c>
      <c r="AY19" s="20" t="str">
        <f>IF(IFERROR(比較地域マスタ!$Z12,"")=0,"",IFERROR(比較地域マスタ!$Z12,""))</f>
        <v>神栖市</v>
      </c>
      <c r="BC19" s="960" t="str">
        <f t="shared" si="0"/>
        <v>08232</v>
      </c>
      <c r="BD19" s="123" t="str">
        <f t="shared" si="2"/>
        <v>神栖市</v>
      </c>
      <c r="BE19" s="40">
        <f>VLOOKUP($BC19&amp;"_"&amp;$AZ$7,データシート1!$A:$BS,MATCH("cb_"&amp;BE$12,データシート1!$A$1:$BS$1,0),0)</f>
        <v>19374.099999999911</v>
      </c>
      <c r="BF19" s="40">
        <f>VLOOKUP($BC19&amp;"_"&amp;$AZ$7,データシート1!$A:$BS,MATCH("cb_"&amp;BF$12,データシート1!$A$1:$BS$1,0),0)</f>
        <v>185312.10000000027</v>
      </c>
      <c r="BG19" s="40">
        <f>VLOOKUP($BC19&amp;"_"&amp;$AZ$7,データシート1!$A:$BS,MATCH("cb_"&amp;BG$12,データシート1!$A$1:$BS$1,0),0)</f>
        <v>74628.600000000006</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170448.054</v>
      </c>
      <c r="BK19" s="40">
        <f t="shared" si="3"/>
        <v>449762.85400000017</v>
      </c>
      <c r="BL19" s="42"/>
      <c r="BM19" s="960" t="str">
        <f t="shared" si="4"/>
        <v>08232</v>
      </c>
      <c r="BN19" s="123" t="str">
        <f t="shared" si="5"/>
        <v>神栖市</v>
      </c>
      <c r="BO19" s="40">
        <f>BE19*VLOOKUP(BO$12,別紙!$B$4:$E$10,MATCH("設備利用率",別紙!$B$4:$E$4,0),0)/100*8760/10^3</f>
        <v>23251.24489199989</v>
      </c>
      <c r="BP19" s="40">
        <f>BF19*VLOOKUP(BP$12,別紙!$B$4:$E$10,MATCH("設備利用率",別紙!$B$4:$E$4,0),0)/100*8760/10^3</f>
        <v>245123.43339600036</v>
      </c>
      <c r="BQ19" s="40">
        <f>BG19*VLOOKUP(BQ$12,別紙!$B$4:$E$10,MATCH("設備利用率",別紙!$B$4:$E$4,0),0)/100*8760/10^3</f>
        <v>162129.14092800001</v>
      </c>
      <c r="BR19" s="40">
        <f>BH19*VLOOKUP(BR$12,別紙!$B$4:$E$10,MATCH("設備利用率",別紙!$B$4:$E$4,0),0)/100*8760/10^3</f>
        <v>0</v>
      </c>
      <c r="BS19" s="40">
        <f>BI19*VLOOKUP(BS$12,別紙!$B$4:$E$10,MATCH("設備利用率",別紙!$B$4:$E$4,0),0)/100*8760/10^3</f>
        <v>0</v>
      </c>
      <c r="BT19" s="40">
        <f>BJ19*VLOOKUP(BT$12,別紙!$B$4:$E$10,MATCH("設備利用率",別紙!$B$4:$E$4,0),0)/100*8760/10^3</f>
        <v>1194499.9624320001</v>
      </c>
      <c r="BU19" s="40">
        <f t="shared" si="6"/>
        <v>1625003.7816480002</v>
      </c>
      <c r="BV19" s="42"/>
      <c r="BW19" s="38" t="str">
        <f t="shared" si="7"/>
        <v>08232</v>
      </c>
      <c r="BX19" s="38" t="str">
        <f t="shared" si="8"/>
        <v>神栖市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2189154.4756880226</v>
      </c>
      <c r="BZ19" s="42"/>
      <c r="CA19" s="38" t="str">
        <f t="shared" si="9"/>
        <v>08232</v>
      </c>
      <c r="CB19" s="38" t="str">
        <f t="shared" si="10"/>
        <v>神栖市</v>
      </c>
      <c r="CC19" s="260">
        <f t="shared" si="11"/>
        <v>1.0621107441352364E-2</v>
      </c>
      <c r="CD19" s="260">
        <f t="shared" si="1"/>
        <v>0.11197173891484349</v>
      </c>
      <c r="CE19" s="260">
        <f t="shared" si="1"/>
        <v>7.4060164656514216E-2</v>
      </c>
      <c r="CF19" s="260">
        <f t="shared" si="1"/>
        <v>0</v>
      </c>
      <c r="CG19" s="260">
        <f t="shared" si="1"/>
        <v>0</v>
      </c>
      <c r="CH19" s="260">
        <f t="shared" si="1"/>
        <v>0.54564443747469416</v>
      </c>
      <c r="CI19" s="260">
        <f t="shared" si="12"/>
        <v>0.7422974484874042</v>
      </c>
      <c r="CK19" s="20" t="str">
        <f t="shared" si="13"/>
        <v>08232</v>
      </c>
      <c r="CL19" s="20" t="str">
        <f t="shared" si="14"/>
        <v>神栖市</v>
      </c>
      <c r="CM19" s="20">
        <f>VLOOKUP($CK19&amp;"_"&amp;$AZ$7,データシート1!$A:$BS,MATCH("ca_太陽光発電（10kW未満）",データシート1!$A$1:$BS$1,0),0)</f>
        <v>4015</v>
      </c>
      <c r="CN19" s="20">
        <f>VLOOKUP($CK19&amp;"_"&amp;$AZ$5,データシート1!$A:$BS,MATCH("ab_家庭",データシート1!$A$1:$BS$1,0),0)</f>
        <v>42980</v>
      </c>
      <c r="CO19" s="260">
        <f t="shared" si="15"/>
        <v>9.3415542112610522E-2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09205</v>
      </c>
      <c r="AY20" s="20" t="str">
        <f>IF(IFERROR(比較地域マスタ!$Z13,"")=0,"",IFERROR(比較地域マスタ!$Z13,""))</f>
        <v>鹿沼市</v>
      </c>
      <c r="BC20" s="960" t="str">
        <f t="shared" si="0"/>
        <v>09205</v>
      </c>
      <c r="BD20" s="123" t="str">
        <f t="shared" si="2"/>
        <v>鹿沼市</v>
      </c>
      <c r="BE20" s="40">
        <f>VLOOKUP($BC20&amp;"_"&amp;$AZ$7,データシート1!$A:$BS,MATCH("cb_"&amp;BE$12,データシート1!$A$1:$BS$1,0),0)</f>
        <v>16944.899999999943</v>
      </c>
      <c r="BF20" s="40">
        <f>VLOOKUP($BC20&amp;"_"&amp;$AZ$7,データシート1!$A:$BS,MATCH("cb_"&amp;BF$12,データシート1!$A$1:$BS$1,0),0)</f>
        <v>94990.499999999796</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250</v>
      </c>
      <c r="BK20" s="40">
        <f t="shared" si="3"/>
        <v>112185.39999999973</v>
      </c>
      <c r="BL20" s="42"/>
      <c r="BM20" s="960" t="str">
        <f t="shared" si="4"/>
        <v>09205</v>
      </c>
      <c r="BN20" s="123" t="str">
        <f t="shared" si="5"/>
        <v>鹿沼市</v>
      </c>
      <c r="BO20" s="40">
        <f>BE20*VLOOKUP(BO$12,別紙!$B$4:$E$10,MATCH("設備利用率",別紙!$B$4:$E$4,0),0)/100*8760/10^3</f>
        <v>20335.913387999928</v>
      </c>
      <c r="BP20" s="40">
        <f>BF20*VLOOKUP(BP$12,別紙!$B$4:$E$10,MATCH("設備利用率",別紙!$B$4:$E$4,0),0)/100*8760/10^3</f>
        <v>125649.63377999971</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1752</v>
      </c>
      <c r="BU20" s="40">
        <f t="shared" si="6"/>
        <v>147737.54716799964</v>
      </c>
      <c r="BV20" s="42"/>
      <c r="BW20" s="38" t="str">
        <f t="shared" si="7"/>
        <v>09205</v>
      </c>
      <c r="BX20" s="38" t="str">
        <f t="shared" si="8"/>
        <v>鹿沼市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743310.55625436641</v>
      </c>
      <c r="BZ20" s="42"/>
      <c r="CA20" s="38" t="str">
        <f t="shared" si="9"/>
        <v>09205</v>
      </c>
      <c r="CB20" s="38" t="str">
        <f t="shared" si="10"/>
        <v>鹿沼市</v>
      </c>
      <c r="CC20" s="260">
        <f t="shared" si="11"/>
        <v>2.7358569331337235E-2</v>
      </c>
      <c r="CD20" s="260">
        <f t="shared" si="1"/>
        <v>0.16904056147562832</v>
      </c>
      <c r="CE20" s="260">
        <f t="shared" si="1"/>
        <v>0</v>
      </c>
      <c r="CF20" s="260">
        <f t="shared" si="1"/>
        <v>0</v>
      </c>
      <c r="CG20" s="260">
        <f t="shared" si="1"/>
        <v>0</v>
      </c>
      <c r="CH20" s="260">
        <f t="shared" si="1"/>
        <v>2.3570228960941228E-3</v>
      </c>
      <c r="CI20" s="260">
        <f t="shared" si="12"/>
        <v>0.19875615370305968</v>
      </c>
      <c r="CK20" s="20" t="str">
        <f t="shared" si="13"/>
        <v>09205</v>
      </c>
      <c r="CL20" s="20" t="str">
        <f t="shared" si="14"/>
        <v>鹿沼市</v>
      </c>
      <c r="CM20" s="20">
        <f>VLOOKUP($CK20&amp;"_"&amp;$AZ$7,データシート1!$A:$BS,MATCH("ca_太陽光発電（10kW未満）",データシート1!$A$1:$BS$1,0),0)</f>
        <v>3562</v>
      </c>
      <c r="CN20" s="20">
        <f>VLOOKUP($CK20&amp;"_"&amp;$AZ$5,データシート1!$A:$BS,MATCH("ab_家庭",データシート1!$A$1:$BS$1,0),0)</f>
        <v>40207</v>
      </c>
      <c r="CO20" s="260">
        <f t="shared" si="15"/>
        <v>8.8591538786778418E-2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15206</v>
      </c>
      <c r="AY21" s="20" t="str">
        <f>IF(IFERROR(比較地域マスタ!$Z14,"")=0,"",IFERROR(比較地域マスタ!$Z14,""))</f>
        <v>新発田市</v>
      </c>
      <c r="BC21" s="960" t="str">
        <f t="shared" si="0"/>
        <v>15206</v>
      </c>
      <c r="BD21" s="123" t="str">
        <f t="shared" si="2"/>
        <v>新発田市</v>
      </c>
      <c r="BE21" s="40">
        <f>VLOOKUP($BC21&amp;"_"&amp;$AZ$7,データシート1!$A:$BS,MATCH("cb_"&amp;BE$12,データシート1!$A$1:$BS$1,0),0)</f>
        <v>5796.3000000000084</v>
      </c>
      <c r="BF21" s="40">
        <f>VLOOKUP($BC21&amp;"_"&amp;$AZ$7,データシート1!$A:$BS,MATCH("cb_"&amp;BF$12,データシート1!$A$1:$BS$1,0),0)</f>
        <v>9108.6</v>
      </c>
      <c r="BG21" s="40">
        <f>VLOOKUP($BC21&amp;"_"&amp;$AZ$7,データシート1!$A:$BS,MATCH("cb_"&amp;BG$12,データシート1!$A$1:$BS$1,0),0)</f>
        <v>1920</v>
      </c>
      <c r="BH21" s="40">
        <f>VLOOKUP($BC21&amp;"_"&amp;$AZ$7,データシート1!$A:$BS,MATCH("cb_"&amp;BH$12,データシート1!$A$1:$BS$1,0),0)</f>
        <v>750</v>
      </c>
      <c r="BI21" s="40">
        <f>VLOOKUP($BC21&amp;"_"&amp;$AZ$7,データシート1!$A:$BS,MATCH("cb_"&amp;BI$12,データシート1!$A$1:$BS$1,0),0)</f>
        <v>0</v>
      </c>
      <c r="BJ21" s="40">
        <f>VLOOKUP($BC21&amp;"_"&amp;$AZ$7,データシート1!$A:$BS,MATCH("cb_"&amp;BJ$12,データシート1!$A$1:$BS$1,0),0)</f>
        <v>1140</v>
      </c>
      <c r="BK21" s="40">
        <f t="shared" si="3"/>
        <v>18714.900000000009</v>
      </c>
      <c r="BL21" s="42"/>
      <c r="BM21" s="960" t="str">
        <f t="shared" si="4"/>
        <v>15206</v>
      </c>
      <c r="BN21" s="123" t="str">
        <f t="shared" si="5"/>
        <v>新発田市</v>
      </c>
      <c r="BO21" s="40">
        <f>BE21*VLOOKUP(BO$12,別紙!$B$4:$E$10,MATCH("設備利用率",別紙!$B$4:$E$4,0),0)/100*8760/10^3</f>
        <v>6956.2555560000101</v>
      </c>
      <c r="BP21" s="40">
        <f>BF21*VLOOKUP(BP$12,別紙!$B$4:$E$10,MATCH("設備利用率",別紙!$B$4:$E$4,0),0)/100*8760/10^3</f>
        <v>12048.491736000002</v>
      </c>
      <c r="BQ21" s="40">
        <f>BG21*VLOOKUP(BQ$12,別紙!$B$4:$E$10,MATCH("設備利用率",別紙!$B$4:$E$4,0),0)/100*8760/10^3</f>
        <v>4171.1616000000004</v>
      </c>
      <c r="BR21" s="40">
        <f>BH21*VLOOKUP(BR$12,別紙!$B$4:$E$10,MATCH("設備利用率",別紙!$B$4:$E$4,0),0)/100*8760/10^3</f>
        <v>3942</v>
      </c>
      <c r="BS21" s="40">
        <f>BI21*VLOOKUP(BS$12,別紙!$B$4:$E$10,MATCH("設備利用率",別紙!$B$4:$E$4,0),0)/100*8760/10^3</f>
        <v>0</v>
      </c>
      <c r="BT21" s="40">
        <f>BJ21*VLOOKUP(BT$12,別紙!$B$4:$E$10,MATCH("設備利用率",別紙!$B$4:$E$4,0),0)/100*8760/10^3</f>
        <v>7989.12</v>
      </c>
      <c r="BU21" s="40">
        <f t="shared" si="6"/>
        <v>35107.028892000009</v>
      </c>
      <c r="BV21" s="42"/>
      <c r="BW21" s="38" t="str">
        <f t="shared" si="7"/>
        <v>15206</v>
      </c>
      <c r="BX21" s="38" t="str">
        <f t="shared" si="8"/>
        <v>新発田市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515537.46626061451</v>
      </c>
      <c r="BZ21" s="42"/>
      <c r="CA21" s="38" t="str">
        <f t="shared" si="9"/>
        <v>15206</v>
      </c>
      <c r="CB21" s="38" t="str">
        <f t="shared" si="10"/>
        <v>新発田市</v>
      </c>
      <c r="CC21" s="260">
        <f t="shared" si="11"/>
        <v>1.3493210506030388E-2</v>
      </c>
      <c r="CD21" s="260">
        <f t="shared" si="1"/>
        <v>2.3370739324519333E-2</v>
      </c>
      <c r="CE21" s="260">
        <f t="shared" si="1"/>
        <v>8.0908990577445144E-3</v>
      </c>
      <c r="CF21" s="260">
        <f t="shared" si="1"/>
        <v>7.6463889784631868E-3</v>
      </c>
      <c r="CG21" s="260">
        <f t="shared" si="1"/>
        <v>0</v>
      </c>
      <c r="CH21" s="260">
        <f t="shared" si="1"/>
        <v>1.5496681663018725E-2</v>
      </c>
      <c r="CI21" s="260">
        <f t="shared" si="12"/>
        <v>6.8097919529776146E-2</v>
      </c>
      <c r="CK21" s="20" t="str">
        <f t="shared" si="13"/>
        <v>15206</v>
      </c>
      <c r="CL21" s="20" t="str">
        <f t="shared" si="14"/>
        <v>新発田市</v>
      </c>
      <c r="CM21" s="20">
        <f>VLOOKUP($CK21&amp;"_"&amp;$AZ$7,データシート1!$A:$BS,MATCH("ca_太陽光発電（10kW未満）",データシート1!$A$1:$BS$1,0),0)</f>
        <v>1226</v>
      </c>
      <c r="CN21" s="20">
        <f>VLOOKUP($CK21&amp;"_"&amp;$AZ$5,データシート1!$A:$BS,MATCH("ab_家庭",データシート1!$A$1:$BS$1,0),0)</f>
        <v>37131</v>
      </c>
      <c r="CO21" s="260">
        <f t="shared" si="15"/>
        <v>3.3018232743529663E-2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23230</v>
      </c>
      <c r="AY22" s="20" t="str">
        <f>IF(IFERROR(比較地域マスタ!$Z15,"")=0,"",IFERROR(比較地域マスタ!$Z15,""))</f>
        <v>日進市</v>
      </c>
      <c r="BC22" s="960" t="str">
        <f t="shared" si="0"/>
        <v>23230</v>
      </c>
      <c r="BD22" s="123" t="str">
        <f t="shared" si="2"/>
        <v>日進市</v>
      </c>
      <c r="BE22" s="40">
        <f>VLOOKUP($BC22&amp;"_"&amp;$AZ$7,データシート1!$A:$BS,MATCH("cb_"&amp;BE$12,データシート1!$A$1:$BS$1,0),0)</f>
        <v>17573.399999999958</v>
      </c>
      <c r="BF22" s="40">
        <f>VLOOKUP($BC22&amp;"_"&amp;$AZ$7,データシート1!$A:$BS,MATCH("cb_"&amp;BF$12,データシート1!$A$1:$BS$1,0),0)</f>
        <v>10912.300000000003</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28485.699999999961</v>
      </c>
      <c r="BL22" s="42"/>
      <c r="BM22" s="960" t="str">
        <f t="shared" si="4"/>
        <v>23230</v>
      </c>
      <c r="BN22" s="123" t="str">
        <f t="shared" si="5"/>
        <v>日進市</v>
      </c>
      <c r="BO22" s="40">
        <f>BE22*VLOOKUP(BO$12,別紙!$B$4:$E$10,MATCH("設備利用率",別紙!$B$4:$E$4,0),0)/100*8760/10^3</f>
        <v>21090.188807999952</v>
      </c>
      <c r="BP22" s="40">
        <f>BF22*VLOOKUP(BP$12,別紙!$B$4:$E$10,MATCH("設備利用率",別紙!$B$4:$E$4,0),0)/100*8760/10^3</f>
        <v>14434.353948000005</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35524.542755999959</v>
      </c>
      <c r="BV22" s="42"/>
      <c r="BW22" s="38" t="str">
        <f t="shared" si="7"/>
        <v>23230</v>
      </c>
      <c r="BX22" s="38" t="str">
        <f t="shared" si="8"/>
        <v>日進市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377581.32262355601</v>
      </c>
      <c r="BZ22" s="42"/>
      <c r="CA22" s="38" t="str">
        <f t="shared" si="9"/>
        <v>23230</v>
      </c>
      <c r="CB22" s="38" t="str">
        <f t="shared" si="10"/>
        <v>日進市</v>
      </c>
      <c r="CC22" s="260">
        <f t="shared" si="11"/>
        <v>5.5856017086487651E-2</v>
      </c>
      <c r="CD22" s="260">
        <f t="shared" si="1"/>
        <v>3.8228463864964216E-2</v>
      </c>
      <c r="CE22" s="260">
        <f t="shared" si="1"/>
        <v>0</v>
      </c>
      <c r="CF22" s="260">
        <f t="shared" si="1"/>
        <v>0</v>
      </c>
      <c r="CG22" s="260">
        <f t="shared" si="1"/>
        <v>0</v>
      </c>
      <c r="CH22" s="260">
        <f t="shared" si="1"/>
        <v>0</v>
      </c>
      <c r="CI22" s="260">
        <f t="shared" si="12"/>
        <v>9.4084480951451874E-2</v>
      </c>
      <c r="CK22" s="20" t="str">
        <f t="shared" si="13"/>
        <v>23230</v>
      </c>
      <c r="CL22" s="20" t="str">
        <f t="shared" si="14"/>
        <v>日進市</v>
      </c>
      <c r="CM22" s="20">
        <f>VLOOKUP($CK22&amp;"_"&amp;$AZ$7,データシート1!$A:$BS,MATCH("ca_太陽光発電（10kW未満）",データシート1!$A$1:$BS$1,0),0)</f>
        <v>3884</v>
      </c>
      <c r="CN22" s="20">
        <f>VLOOKUP($CK22&amp;"_"&amp;$AZ$5,データシート1!$A:$BS,MATCH("ab_家庭",データシート1!$A$1:$BS$1,0),0)</f>
        <v>38560</v>
      </c>
      <c r="CO22" s="260">
        <f t="shared" si="15"/>
        <v>0.10072614107883818</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13225</v>
      </c>
      <c r="AY23" s="20" t="str">
        <f>IF(IFERROR(比較地域マスタ!$Z16,"")=0,"",IFERROR(比較地域マスタ!$Z16,""))</f>
        <v>稲城市</v>
      </c>
      <c r="BC23" s="960" t="str">
        <f t="shared" si="0"/>
        <v>13225</v>
      </c>
      <c r="BD23" s="123" t="str">
        <f t="shared" si="2"/>
        <v>稲城市</v>
      </c>
      <c r="BE23" s="40">
        <f>VLOOKUP($BC23&amp;"_"&amp;$AZ$7,データシート1!$A:$BS,MATCH("cb_"&amp;BE$12,データシート1!$A$1:$BS$1,0),0)</f>
        <v>5248.7999999999965</v>
      </c>
      <c r="BF23" s="40">
        <f>VLOOKUP($BC23&amp;"_"&amp;$AZ$7,データシート1!$A:$BS,MATCH("cb_"&amp;BF$12,データシート1!$A$1:$BS$1,0),0)</f>
        <v>1715.7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3180</v>
      </c>
      <c r="BK23" s="40">
        <f t="shared" si="3"/>
        <v>10144.499999999996</v>
      </c>
      <c r="BL23" s="42"/>
      <c r="BM23" s="960" t="str">
        <f t="shared" si="4"/>
        <v>13225</v>
      </c>
      <c r="BN23" s="123" t="str">
        <f t="shared" si="5"/>
        <v>稲城市</v>
      </c>
      <c r="BO23" s="40">
        <f>BE23*VLOOKUP(BO$12,別紙!$B$4:$E$10,MATCH("設備利用率",別紙!$B$4:$E$4,0),0)/100*8760/10^3</f>
        <v>6299.1898559999963</v>
      </c>
      <c r="BP23" s="40">
        <f>BF23*VLOOKUP(BP$12,別紙!$B$4:$E$10,MATCH("設備利用率",別紙!$B$4:$E$4,0),0)/100*8760/10^3</f>
        <v>2269.4593319999999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22285.439999999999</v>
      </c>
      <c r="BU23" s="40">
        <f t="shared" si="6"/>
        <v>30854.089187999994</v>
      </c>
      <c r="BV23" s="42"/>
      <c r="BW23" s="38" t="str">
        <f t="shared" si="7"/>
        <v>13225</v>
      </c>
      <c r="BX23" s="38" t="str">
        <f t="shared" si="8"/>
        <v>稲城市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294806.49604402599</v>
      </c>
      <c r="BZ23" s="42"/>
      <c r="CA23" s="38" t="str">
        <f t="shared" si="9"/>
        <v>13225</v>
      </c>
      <c r="CB23" s="38" t="str">
        <f t="shared" si="10"/>
        <v>稲城市</v>
      </c>
      <c r="CC23" s="260">
        <f t="shared" si="11"/>
        <v>2.1367201674753068E-2</v>
      </c>
      <c r="CD23" s="260">
        <f t="shared" si="1"/>
        <v>7.6981320372977195E-3</v>
      </c>
      <c r="CE23" s="260">
        <f t="shared" si="1"/>
        <v>0</v>
      </c>
      <c r="CF23" s="260">
        <f t="shared" si="1"/>
        <v>0</v>
      </c>
      <c r="CG23" s="260">
        <f t="shared" si="1"/>
        <v>0</v>
      </c>
      <c r="CH23" s="260">
        <f t="shared" si="1"/>
        <v>7.5593449598450921E-2</v>
      </c>
      <c r="CI23" s="260">
        <f t="shared" si="12"/>
        <v>0.10465878331050171</v>
      </c>
      <c r="CK23" s="20" t="str">
        <f t="shared" si="13"/>
        <v>13225</v>
      </c>
      <c r="CL23" s="20" t="str">
        <f t="shared" si="14"/>
        <v>稲城市</v>
      </c>
      <c r="CM23" s="20">
        <f>VLOOKUP($CK23&amp;"_"&amp;$AZ$7,データシート1!$A:$BS,MATCH("ca_太陽光発電（10kW未満）",データシート1!$A$1:$BS$1,0),0)</f>
        <v>1279</v>
      </c>
      <c r="CN23" s="20">
        <f>VLOOKUP($CK23&amp;"_"&amp;$AZ$5,データシート1!$A:$BS,MATCH("ab_家庭",データシート1!$A$1:$BS$1,0),0)</f>
        <v>41932</v>
      </c>
      <c r="CO23" s="260">
        <f t="shared" si="15"/>
        <v>3.0501764761995613E-2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15204</v>
      </c>
      <c r="AY24" s="20" t="str">
        <f>IF(IFERROR(比較地域マスタ!$Z17,"")=0,"",IFERROR(比較地域マスタ!$Z17,""))</f>
        <v>三条市</v>
      </c>
      <c r="BC24" s="960" t="str">
        <f t="shared" si="0"/>
        <v>15204</v>
      </c>
      <c r="BD24" s="123" t="str">
        <f t="shared" si="2"/>
        <v>三条市</v>
      </c>
      <c r="BE24" s="40">
        <f>VLOOKUP($BC24&amp;"_"&amp;$AZ$7,データシート1!$A:$BS,MATCH("cb_"&amp;BE$12,データシート1!$A$1:$BS$1,0),0)</f>
        <v>3960.3000000000047</v>
      </c>
      <c r="BF24" s="40">
        <f>VLOOKUP($BC24&amp;"_"&amp;$AZ$7,データシート1!$A:$BS,MATCH("cb_"&amp;BF$12,データシート1!$A$1:$BS$1,0),0)</f>
        <v>7749.2999999999965</v>
      </c>
      <c r="BG24" s="40">
        <f>VLOOKUP($BC24&amp;"_"&amp;$AZ$7,データシート1!$A:$BS,MATCH("cb_"&amp;BG$12,データシート1!$A$1:$BS$1,0),0)</f>
        <v>0</v>
      </c>
      <c r="BH24" s="40">
        <f>VLOOKUP($BC24&amp;"_"&amp;$AZ$7,データシート1!$A:$BS,MATCH("cb_"&amp;BH$12,データシート1!$A$1:$BS$1,0),0)</f>
        <v>239.6</v>
      </c>
      <c r="BI24" s="40">
        <f>VLOOKUP($BC24&amp;"_"&amp;$AZ$7,データシート1!$A:$BS,MATCH("cb_"&amp;BI$12,データシート1!$A$1:$BS$1,0),0)</f>
        <v>0</v>
      </c>
      <c r="BJ24" s="40">
        <f>VLOOKUP($BC24&amp;"_"&amp;$AZ$7,データシート1!$A:$BS,MATCH("cb_"&amp;BJ$12,データシート1!$A$1:$BS$1,0),0)</f>
        <v>7760.5</v>
      </c>
      <c r="BK24" s="40">
        <f t="shared" si="3"/>
        <v>19709.700000000004</v>
      </c>
      <c r="BL24" s="42"/>
      <c r="BM24" s="960" t="str">
        <f t="shared" si="4"/>
        <v>15204</v>
      </c>
      <c r="BN24" s="123" t="str">
        <f t="shared" si="5"/>
        <v>三条市</v>
      </c>
      <c r="BO24" s="40">
        <f>BE24*VLOOKUP(BO$12,別紙!$B$4:$E$10,MATCH("設備利用率",別紙!$B$4:$E$4,0),0)/100*8760/10^3</f>
        <v>4752.8352360000054</v>
      </c>
      <c r="BP24" s="40">
        <f>BF24*VLOOKUP(BP$12,別紙!$B$4:$E$10,MATCH("設備利用率",別紙!$B$4:$E$4,0),0)/100*8760/10^3</f>
        <v>10250.464067999996</v>
      </c>
      <c r="BQ24" s="40">
        <f>BG24*VLOOKUP(BQ$12,別紙!$B$4:$E$10,MATCH("設備利用率",別紙!$B$4:$E$4,0),0)/100*8760/10^3</f>
        <v>0</v>
      </c>
      <c r="BR24" s="40">
        <f>BH24*VLOOKUP(BR$12,別紙!$B$4:$E$10,MATCH("設備利用率",別紙!$B$4:$E$4,0),0)/100*8760/10^3</f>
        <v>1259.3375999999998</v>
      </c>
      <c r="BS24" s="40">
        <f>BI24*VLOOKUP(BS$12,別紙!$B$4:$E$10,MATCH("設備利用率",別紙!$B$4:$E$4,0),0)/100*8760/10^3</f>
        <v>0</v>
      </c>
      <c r="BT24" s="40">
        <f>BJ24*VLOOKUP(BT$12,別紙!$B$4:$E$10,MATCH("設備利用率",別紙!$B$4:$E$4,0),0)/100*8760/10^3</f>
        <v>54385.584000000003</v>
      </c>
      <c r="BU24" s="40">
        <f t="shared" si="6"/>
        <v>70648.220904000002</v>
      </c>
      <c r="BV24" s="42"/>
      <c r="BW24" s="38" t="str">
        <f t="shared" si="7"/>
        <v>15204</v>
      </c>
      <c r="BX24" s="38" t="str">
        <f t="shared" si="8"/>
        <v>三条市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657585.16707971541</v>
      </c>
      <c r="BZ24" s="42"/>
      <c r="CA24" s="38" t="str">
        <f t="shared" si="9"/>
        <v>15204</v>
      </c>
      <c r="CB24" s="38" t="str">
        <f t="shared" si="10"/>
        <v>三条市</v>
      </c>
      <c r="CC24" s="260">
        <f t="shared" si="11"/>
        <v>7.2277105292793895E-3</v>
      </c>
      <c r="CD24" s="260">
        <f t="shared" si="1"/>
        <v>1.5588040273964069E-2</v>
      </c>
      <c r="CE24" s="260">
        <f t="shared" si="1"/>
        <v>0</v>
      </c>
      <c r="CF24" s="260">
        <f t="shared" si="1"/>
        <v>1.9150942920331069E-3</v>
      </c>
      <c r="CG24" s="260">
        <f t="shared" si="1"/>
        <v>0</v>
      </c>
      <c r="CH24" s="260">
        <f t="shared" si="1"/>
        <v>8.270500419211424E-2</v>
      </c>
      <c r="CI24" s="260">
        <f t="shared" si="12"/>
        <v>0.10743584928739079</v>
      </c>
      <c r="CK24" s="20" t="str">
        <f t="shared" si="13"/>
        <v>15204</v>
      </c>
      <c r="CL24" s="20" t="str">
        <f t="shared" si="14"/>
        <v>三条市</v>
      </c>
      <c r="CM24" s="20">
        <f>VLOOKUP($CK24&amp;"_"&amp;$AZ$7,データシート1!$A:$BS,MATCH("ca_太陽光発電（10kW未満）",データシート1!$A$1:$BS$1,0),0)</f>
        <v>852</v>
      </c>
      <c r="CN24" s="20">
        <f>VLOOKUP($CK24&amp;"_"&amp;$AZ$5,データシート1!$A:$BS,MATCH("ab_家庭",データシート1!$A$1:$BS$1,0),0)</f>
        <v>36683</v>
      </c>
      <c r="CO24" s="260">
        <f t="shared" si="15"/>
        <v>2.3226017501294879E-2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23223</v>
      </c>
      <c r="AY25" s="20" t="str">
        <f>IF(IFERROR(比較地域マスタ!$Z18,"")=0,"",IFERROR(比較地域マスタ!$Z18,""))</f>
        <v>大府市</v>
      </c>
      <c r="BC25" s="960" t="str">
        <f t="shared" si="0"/>
        <v>23223</v>
      </c>
      <c r="BD25" s="123" t="str">
        <f t="shared" si="2"/>
        <v>大府市</v>
      </c>
      <c r="BE25" s="40">
        <f>VLOOKUP($BC25&amp;"_"&amp;$AZ$7,データシート1!$A:$BS,MATCH("cb_"&amp;BE$12,データシート1!$A$1:$BS$1,0),0)</f>
        <v>16318.799999999967</v>
      </c>
      <c r="BF25" s="40">
        <f>VLOOKUP($BC25&amp;"_"&amp;$AZ$7,データシート1!$A:$BS,MATCH("cb_"&amp;BF$12,データシート1!$A$1:$BS$1,0),0)</f>
        <v>15648.599999999999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625</v>
      </c>
      <c r="BK25" s="40">
        <f t="shared" si="3"/>
        <v>32592.399999999965</v>
      </c>
      <c r="BL25" s="42"/>
      <c r="BM25" s="960" t="str">
        <f t="shared" si="4"/>
        <v>23223</v>
      </c>
      <c r="BN25" s="123" t="str">
        <f t="shared" si="5"/>
        <v>大府市</v>
      </c>
      <c r="BO25" s="40">
        <f>BE25*VLOOKUP(BO$12,別紙!$B$4:$E$10,MATCH("設備利用率",別紙!$B$4:$E$4,0),0)/100*8760/10^3</f>
        <v>19584.518255999959</v>
      </c>
      <c r="BP25" s="40">
        <f>BF25*VLOOKUP(BP$12,別紙!$B$4:$E$10,MATCH("設備利用率",別紙!$B$4:$E$4,0),0)/100*8760/10^3</f>
        <v>20699.342135999999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4380</v>
      </c>
      <c r="BU25" s="40">
        <f t="shared" si="6"/>
        <v>44663.860391999959</v>
      </c>
      <c r="BV25" s="42"/>
      <c r="BW25" s="38" t="str">
        <f t="shared" si="7"/>
        <v>23223</v>
      </c>
      <c r="BX25" s="38" t="str">
        <f t="shared" si="8"/>
        <v>大府市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995784.86483317823</v>
      </c>
      <c r="BZ25" s="42"/>
      <c r="CA25" s="38" t="str">
        <f t="shared" si="9"/>
        <v>23223</v>
      </c>
      <c r="CB25" s="38" t="str">
        <f t="shared" si="10"/>
        <v>大府市</v>
      </c>
      <c r="CC25" s="260">
        <f t="shared" si="11"/>
        <v>1.9667419085829259E-2</v>
      </c>
      <c r="CD25" s="260">
        <f t="shared" si="1"/>
        <v>2.0786961990497534E-2</v>
      </c>
      <c r="CE25" s="260">
        <f t="shared" si="1"/>
        <v>0</v>
      </c>
      <c r="CF25" s="260">
        <f t="shared" si="1"/>
        <v>0</v>
      </c>
      <c r="CG25" s="260">
        <f t="shared" si="1"/>
        <v>0</v>
      </c>
      <c r="CH25" s="260">
        <f t="shared" si="1"/>
        <v>4.3985404425018774E-3</v>
      </c>
      <c r="CI25" s="260">
        <f t="shared" si="12"/>
        <v>4.4852921518828671E-2</v>
      </c>
      <c r="CK25" s="20" t="str">
        <f t="shared" si="13"/>
        <v>23223</v>
      </c>
      <c r="CL25" s="20" t="str">
        <f t="shared" si="14"/>
        <v>大府市</v>
      </c>
      <c r="CM25" s="20">
        <f>VLOOKUP($CK25&amp;"_"&amp;$AZ$7,データシート1!$A:$BS,MATCH("ca_太陽光発電（10kW未満）",データシート1!$A$1:$BS$1,0),0)</f>
        <v>3634</v>
      </c>
      <c r="CN25" s="20">
        <f>VLOOKUP($CK25&amp;"_"&amp;$AZ$5,データシート1!$A:$BS,MATCH("ab_家庭",データシート1!$A$1:$BS$1,0),0)</f>
        <v>39736</v>
      </c>
      <c r="CO25" s="260">
        <f t="shared" si="15"/>
        <v>9.1453593718542378E-2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03205</v>
      </c>
      <c r="AY26" s="20" t="str">
        <f>IF(IFERROR(比較地域マスタ!$Z19,"")=0,"",IFERROR(比較地域マスタ!$Z19,""))</f>
        <v>花巻市</v>
      </c>
      <c r="BC26" s="960" t="str">
        <f t="shared" si="0"/>
        <v>03205</v>
      </c>
      <c r="BD26" s="123" t="str">
        <f t="shared" si="2"/>
        <v>花巻市</v>
      </c>
      <c r="BE26" s="40">
        <f>VLOOKUP($BC26&amp;"_"&amp;$AZ$7,データシート1!$A:$BS,MATCH("cb_"&amp;BE$12,データシート1!$A$1:$BS$1,0),0)</f>
        <v>13407.299999999967</v>
      </c>
      <c r="BF26" s="40">
        <f>VLOOKUP($BC26&amp;"_"&amp;$AZ$7,データシート1!$A:$BS,MATCH("cb_"&amp;BF$12,データシート1!$A$1:$BS$1,0),0)</f>
        <v>43708.799999999952</v>
      </c>
      <c r="BG26" s="40">
        <f>VLOOKUP($BC26&amp;"_"&amp;$AZ$7,データシート1!$A:$BS,MATCH("cb_"&amp;BG$12,データシート1!$A$1:$BS$1,0),0)</f>
        <v>0</v>
      </c>
      <c r="BH26" s="40">
        <f>VLOOKUP($BC26&amp;"_"&amp;$AZ$7,データシート1!$A:$BS,MATCH("cb_"&amp;BH$12,データシート1!$A$1:$BS$1,0),0)</f>
        <v>49.9</v>
      </c>
      <c r="BI26" s="40">
        <f>VLOOKUP($BC26&amp;"_"&amp;$AZ$7,データシート1!$A:$BS,MATCH("cb_"&amp;BI$12,データシート1!$A$1:$BS$1,0),0)</f>
        <v>0</v>
      </c>
      <c r="BJ26" s="40">
        <f>VLOOKUP($BC26&amp;"_"&amp;$AZ$7,データシート1!$A:$BS,MATCH("cb_"&amp;BJ$12,データシート1!$A$1:$BS$1,0),0)</f>
        <v>6605</v>
      </c>
      <c r="BK26" s="40">
        <f t="shared" si="3"/>
        <v>63770.99999999992</v>
      </c>
      <c r="BL26" s="42"/>
      <c r="BM26" s="960" t="str">
        <f t="shared" si="4"/>
        <v>03205</v>
      </c>
      <c r="BN26" s="123" t="str">
        <f t="shared" si="5"/>
        <v>花巻市</v>
      </c>
      <c r="BO26" s="40">
        <f>BE26*VLOOKUP(BO$12,別紙!$B$4:$E$10,MATCH("設備利用率",別紙!$B$4:$E$4,0),0)/100*8760/10^3</f>
        <v>16090.368875999959</v>
      </c>
      <c r="BP26" s="40">
        <f>BF26*VLOOKUP(BP$12,別紙!$B$4:$E$10,MATCH("設備利用率",別紙!$B$4:$E$4,0),0)/100*8760/10^3</f>
        <v>57816.252287999938</v>
      </c>
      <c r="BQ26" s="40">
        <f>BG26*VLOOKUP(BQ$12,別紙!$B$4:$E$10,MATCH("設備利用率",別紙!$B$4:$E$4,0),0)/100*8760/10^3</f>
        <v>0</v>
      </c>
      <c r="BR26" s="40">
        <f>BH26*VLOOKUP(BR$12,別紙!$B$4:$E$10,MATCH("設備利用率",別紙!$B$4:$E$4,0),0)/100*8760/10^3</f>
        <v>262.27440000000001</v>
      </c>
      <c r="BS26" s="40">
        <f>BI26*VLOOKUP(BS$12,別紙!$B$4:$E$10,MATCH("設備利用率",別紙!$B$4:$E$4,0),0)/100*8760/10^3</f>
        <v>0</v>
      </c>
      <c r="BT26" s="40">
        <f>BJ26*VLOOKUP(BT$12,別紙!$B$4:$E$10,MATCH("設備利用率",別紙!$B$4:$E$4,0),0)/100*8760/10^3</f>
        <v>46287.839999999997</v>
      </c>
      <c r="BU26" s="40">
        <f t="shared" si="6"/>
        <v>120456.73556399989</v>
      </c>
      <c r="BV26" s="42"/>
      <c r="BW26" s="38" t="str">
        <f t="shared" si="7"/>
        <v>03205</v>
      </c>
      <c r="BX26" s="38" t="str">
        <f t="shared" si="8"/>
        <v>花巻市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553629.9785850785</v>
      </c>
      <c r="BZ26" s="42"/>
      <c r="CA26" s="38" t="str">
        <f t="shared" si="9"/>
        <v>03205</v>
      </c>
      <c r="CB26" s="38" t="str">
        <f t="shared" si="10"/>
        <v>花巻市</v>
      </c>
      <c r="CC26" s="260">
        <f t="shared" si="11"/>
        <v>2.9063398837473338E-2</v>
      </c>
      <c r="CD26" s="260">
        <f t="shared" si="1"/>
        <v>0.10443121674111996</v>
      </c>
      <c r="CE26" s="260">
        <f t="shared" si="1"/>
        <v>0</v>
      </c>
      <c r="CF26" s="260">
        <f t="shared" si="1"/>
        <v>4.7373590691439637E-4</v>
      </c>
      <c r="CG26" s="260">
        <f t="shared" si="1"/>
        <v>0</v>
      </c>
      <c r="CH26" s="260">
        <f t="shared" si="1"/>
        <v>8.3607900204932209E-2</v>
      </c>
      <c r="CI26" s="260">
        <f t="shared" si="12"/>
        <v>0.2175762516904399</v>
      </c>
      <c r="CK26" s="20" t="str">
        <f t="shared" si="13"/>
        <v>03205</v>
      </c>
      <c r="CL26" s="20" t="str">
        <f t="shared" si="14"/>
        <v>花巻市</v>
      </c>
      <c r="CM26" s="20">
        <f>VLOOKUP($CK26&amp;"_"&amp;$AZ$7,データシート1!$A:$BS,MATCH("ca_太陽光発電（10kW未満）",データシート1!$A$1:$BS$1,0),0)</f>
        <v>2849</v>
      </c>
      <c r="CN26" s="20">
        <f>VLOOKUP($CK26&amp;"_"&amp;$AZ$5,データシート1!$A:$BS,MATCH("ab_家庭",データシート1!$A$1:$BS$1,0),0)</f>
        <v>38478</v>
      </c>
      <c r="CO26" s="260">
        <f t="shared" si="15"/>
        <v>7.4042309891366495E-2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11234</v>
      </c>
      <c r="AY27" s="20" t="str">
        <f>IF(IFERROR(比較地域マスタ!$Z20,"")=0,"",IFERROR(比較地域マスタ!$Z20,""))</f>
        <v>八潮市</v>
      </c>
      <c r="BC27" s="960" t="str">
        <f t="shared" si="0"/>
        <v>11234</v>
      </c>
      <c r="BD27" s="123" t="str">
        <f t="shared" si="2"/>
        <v>八潮市</v>
      </c>
      <c r="BE27" s="40">
        <f>VLOOKUP($BC27&amp;"_"&amp;$AZ$7,データシート1!$A:$BS,MATCH("cb_"&amp;BE$12,データシート1!$A$1:$BS$1,0),0)</f>
        <v>8878.4999999999964</v>
      </c>
      <c r="BF27" s="40">
        <f>VLOOKUP($BC27&amp;"_"&amp;$AZ$7,データシート1!$A:$BS,MATCH("cb_"&amp;BF$12,データシート1!$A$1:$BS$1,0),0)</f>
        <v>7504.699999999998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16383.199999999993</v>
      </c>
      <c r="BL27" s="42"/>
      <c r="BM27" s="960" t="str">
        <f t="shared" si="4"/>
        <v>11234</v>
      </c>
      <c r="BN27" s="123" t="str">
        <f t="shared" si="5"/>
        <v>八潮市</v>
      </c>
      <c r="BO27" s="40">
        <f>BE27*VLOOKUP(BO$12,別紙!$B$4:$E$10,MATCH("設備利用率",別紙!$B$4:$E$4,0),0)/100*8760/10^3</f>
        <v>10655.265419999996</v>
      </c>
      <c r="BP27" s="40">
        <f>BF27*VLOOKUP(BP$12,別紙!$B$4:$E$10,MATCH("設備利用率",別紙!$B$4:$E$4,0),0)/100*8760/10^3</f>
        <v>9926.9169719999973</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20582.182391999995</v>
      </c>
      <c r="BV27" s="42"/>
      <c r="BW27" s="38" t="str">
        <f t="shared" si="7"/>
        <v>11234</v>
      </c>
      <c r="BX27" s="38" t="str">
        <f t="shared" si="8"/>
        <v>八潮市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599613.57707015856</v>
      </c>
      <c r="BZ27" s="42"/>
      <c r="CA27" s="38" t="str">
        <f t="shared" si="9"/>
        <v>11234</v>
      </c>
      <c r="CB27" s="38" t="str">
        <f t="shared" si="10"/>
        <v>八潮市</v>
      </c>
      <c r="CC27" s="260">
        <f t="shared" si="11"/>
        <v>1.7770220401052163E-2</v>
      </c>
      <c r="CD27" s="260">
        <f t="shared" si="1"/>
        <v>1.6555524010155104E-2</v>
      </c>
      <c r="CE27" s="260">
        <f t="shared" si="1"/>
        <v>0</v>
      </c>
      <c r="CF27" s="260">
        <f t="shared" si="1"/>
        <v>0</v>
      </c>
      <c r="CG27" s="260">
        <f t="shared" si="1"/>
        <v>0</v>
      </c>
      <c r="CH27" s="260">
        <f t="shared" si="1"/>
        <v>0</v>
      </c>
      <c r="CI27" s="260">
        <f t="shared" si="12"/>
        <v>3.4325744411207268E-2</v>
      </c>
      <c r="CK27" s="20" t="str">
        <f t="shared" si="13"/>
        <v>11234</v>
      </c>
      <c r="CL27" s="20" t="str">
        <f t="shared" si="14"/>
        <v>八潮市</v>
      </c>
      <c r="CM27" s="20">
        <f>VLOOKUP($CK27&amp;"_"&amp;$AZ$7,データシート1!$A:$BS,MATCH("ca_太陽光発電（10kW未満）",データシート1!$A$1:$BS$1,0),0)</f>
        <v>2245</v>
      </c>
      <c r="CN27" s="20">
        <f>VLOOKUP($CK27&amp;"_"&amp;$AZ$5,データシート1!$A:$BS,MATCH("ab_家庭",データシート1!$A$1:$BS$1,0),0)</f>
        <v>44546</v>
      </c>
      <c r="CO27" s="260">
        <f t="shared" si="15"/>
        <v>5.0397342073362369E-2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46215</v>
      </c>
      <c r="AY28" s="20" t="str">
        <f>IF(IFERROR(比較地域マスタ!$Z21,"")=0,"",IFERROR(比較地域マスタ!$Z21,""))</f>
        <v>薩摩川内市</v>
      </c>
      <c r="BC28" s="960" t="str">
        <f t="shared" si="0"/>
        <v>46215</v>
      </c>
      <c r="BD28" s="123" t="str">
        <f t="shared" si="2"/>
        <v>薩摩川内市</v>
      </c>
      <c r="BE28" s="40">
        <f>VLOOKUP($BC28&amp;"_"&amp;$AZ$7,データシート1!$A:$BS,MATCH("cb_"&amp;BE$12,データシート1!$A$1:$BS$1,0),0)</f>
        <v>22995.040999999925</v>
      </c>
      <c r="BF28" s="40">
        <f>VLOOKUP($BC28&amp;"_"&amp;$AZ$7,データシート1!$A:$BS,MATCH("cb_"&amp;BF$12,データシート1!$A$1:$BS$1,0),0)</f>
        <v>128231.39999999966</v>
      </c>
      <c r="BG28" s="40">
        <f>VLOOKUP($BC28&amp;"_"&amp;$AZ$7,データシート1!$A:$BS,MATCH("cb_"&amp;BG$12,データシート1!$A$1:$BS$1,0),0)</f>
        <v>27638.400000000001</v>
      </c>
      <c r="BH28" s="40">
        <f>VLOOKUP($BC28&amp;"_"&amp;$AZ$7,データシート1!$A:$BS,MATCH("cb_"&amp;BH$12,データシート1!$A$1:$BS$1,0),0)</f>
        <v>28</v>
      </c>
      <c r="BI28" s="40">
        <f>VLOOKUP($BC28&amp;"_"&amp;$AZ$7,データシート1!$A:$BS,MATCH("cb_"&amp;BI$12,データシート1!$A$1:$BS$1,0),0)</f>
        <v>0</v>
      </c>
      <c r="BJ28" s="40">
        <f>VLOOKUP($BC28&amp;"_"&amp;$AZ$7,データシート1!$A:$BS,MATCH("cb_"&amp;BJ$12,データシート1!$A$1:$BS$1,0),0)</f>
        <v>23700</v>
      </c>
      <c r="BK28" s="40">
        <f t="shared" si="3"/>
        <v>202592.84099999958</v>
      </c>
      <c r="BL28" s="42"/>
      <c r="BM28" s="960" t="str">
        <f t="shared" si="4"/>
        <v>46215</v>
      </c>
      <c r="BN28" s="123" t="str">
        <f t="shared" si="5"/>
        <v>薩摩川内市</v>
      </c>
      <c r="BO28" s="40">
        <f>BE28*VLOOKUP(BO$12,別紙!$B$4:$E$10,MATCH("設備利用率",別紙!$B$4:$E$4,0),0)/100*8760/10^3</f>
        <v>27596.808604919912</v>
      </c>
      <c r="BP28" s="40">
        <f>BF28*VLOOKUP(BP$12,別紙!$B$4:$E$10,MATCH("設備利用率",別紙!$B$4:$E$4,0),0)/100*8760/10^3</f>
        <v>169619.36666399956</v>
      </c>
      <c r="BQ28" s="40">
        <f>BG28*VLOOKUP(BQ$12,別紙!$B$4:$E$10,MATCH("設備利用率",別紙!$B$4:$E$4,0),0)/100*8760/10^3</f>
        <v>60043.871232000005</v>
      </c>
      <c r="BR28" s="40">
        <f>BH28*VLOOKUP(BR$12,別紙!$B$4:$E$10,MATCH("設備利用率",別紙!$B$4:$E$4,0),0)/100*8760/10^3</f>
        <v>147.16800000000001</v>
      </c>
      <c r="BS28" s="40">
        <f>BI28*VLOOKUP(BS$12,別紙!$B$4:$E$10,MATCH("設備利用率",別紙!$B$4:$E$4,0),0)/100*8760/10^3</f>
        <v>0</v>
      </c>
      <c r="BT28" s="40">
        <f>BJ28*VLOOKUP(BT$12,別紙!$B$4:$E$10,MATCH("設備利用率",別紙!$B$4:$E$4,0),0)/100*8760/10^3</f>
        <v>166089.60000000001</v>
      </c>
      <c r="BU28" s="40">
        <f t="shared" si="6"/>
        <v>423496.81450091948</v>
      </c>
      <c r="BV28" s="42"/>
      <c r="BW28" s="38" t="str">
        <f t="shared" si="7"/>
        <v>46215</v>
      </c>
      <c r="BX28" s="38" t="str">
        <f t="shared" si="8"/>
        <v>薩摩川内市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615319.69820112921</v>
      </c>
      <c r="BZ28" s="42"/>
      <c r="CA28" s="38" t="str">
        <f t="shared" si="9"/>
        <v>46215</v>
      </c>
      <c r="CB28" s="38" t="str">
        <f t="shared" si="10"/>
        <v>薩摩川内市</v>
      </c>
      <c r="CC28" s="260">
        <f t="shared" si="11"/>
        <v>4.4849545180494707E-2</v>
      </c>
      <c r="CD28" s="260">
        <f t="shared" si="1"/>
        <v>0.27566055037710846</v>
      </c>
      <c r="CE28" s="260">
        <f t="shared" si="1"/>
        <v>9.7581584674660451E-2</v>
      </c>
      <c r="CF28" s="260">
        <f t="shared" si="1"/>
        <v>2.3917323048529366E-4</v>
      </c>
      <c r="CG28" s="260">
        <f t="shared" si="1"/>
        <v>0</v>
      </c>
      <c r="CH28" s="260">
        <f t="shared" si="1"/>
        <v>0.2699240744048314</v>
      </c>
      <c r="CI28" s="260">
        <f t="shared" si="12"/>
        <v>0.68825492786758036</v>
      </c>
      <c r="CK28" s="20" t="str">
        <f t="shared" si="13"/>
        <v>46215</v>
      </c>
      <c r="CL28" s="20" t="str">
        <f t="shared" si="14"/>
        <v>薩摩川内市</v>
      </c>
      <c r="CM28" s="20">
        <f>VLOOKUP($CK28&amp;"_"&amp;$AZ$7,データシート1!$A:$BS,MATCH("ca_太陽光発電（10kW未満）",データシート1!$A$1:$BS$1,0),0)</f>
        <v>4701</v>
      </c>
      <c r="CN28" s="20">
        <f>VLOOKUP($CK28&amp;"_"&amp;$AZ$5,データシート1!$A:$BS,MATCH("ab_家庭",データシート1!$A$1:$BS$1,0),0)</f>
        <v>46260</v>
      </c>
      <c r="CO28" s="260">
        <f t="shared" si="15"/>
        <v>0.10162127107652399</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03206</v>
      </c>
      <c r="AY29" s="20" t="str">
        <f>IF(IFERROR(比較地域マスタ!$Z22,"")=0,"",IFERROR(比較地域マスタ!$Z22,""))</f>
        <v>北上市</v>
      </c>
      <c r="BC29" s="960" t="str">
        <f t="shared" si="0"/>
        <v>03206</v>
      </c>
      <c r="BD29" s="123" t="str">
        <f t="shared" si="2"/>
        <v>北上市</v>
      </c>
      <c r="BE29" s="40">
        <f>VLOOKUP($BC29&amp;"_"&amp;$AZ$7,データシート1!$A:$BS,MATCH("cb_"&amp;BE$12,データシート1!$A$1:$BS$1,0),0)</f>
        <v>13302.099999999971</v>
      </c>
      <c r="BF29" s="40">
        <f>VLOOKUP($BC29&amp;"_"&amp;$AZ$7,データシート1!$A:$BS,MATCH("cb_"&amp;BF$12,データシート1!$A$1:$BS$1,0),0)</f>
        <v>29792.599999999995</v>
      </c>
      <c r="BG29" s="40">
        <f>VLOOKUP($BC29&amp;"_"&amp;$AZ$7,データシート1!$A:$BS,MATCH("cb_"&amp;BG$12,データシート1!$A$1:$BS$1,0),0)</f>
        <v>0</v>
      </c>
      <c r="BH29" s="40">
        <f>VLOOKUP($BC29&amp;"_"&amp;$AZ$7,データシート1!$A:$BS,MATCH("cb_"&amp;BH$12,データシート1!$A$1:$BS$1,0),0)</f>
        <v>400</v>
      </c>
      <c r="BI29" s="40">
        <f>VLOOKUP($BC29&amp;"_"&amp;$AZ$7,データシート1!$A:$BS,MATCH("cb_"&amp;BI$12,データシート1!$A$1:$BS$1,0),0)</f>
        <v>0</v>
      </c>
      <c r="BJ29" s="40">
        <f>VLOOKUP($BC29&amp;"_"&amp;$AZ$7,データシート1!$A:$BS,MATCH("cb_"&amp;BJ$12,データシート1!$A$1:$BS$1,0),0)</f>
        <v>2892.0819999999999</v>
      </c>
      <c r="BK29" s="40">
        <f t="shared" si="3"/>
        <v>46386.78199999997</v>
      </c>
      <c r="BL29" s="42"/>
      <c r="BM29" s="960" t="str">
        <f t="shared" si="4"/>
        <v>03206</v>
      </c>
      <c r="BN29" s="123" t="str">
        <f t="shared" si="5"/>
        <v>北上市</v>
      </c>
      <c r="BO29" s="40">
        <f>BE29*VLOOKUP(BO$12,別紙!$B$4:$E$10,MATCH("設備利用率",別紙!$B$4:$E$4,0),0)/100*8760/10^3</f>
        <v>15964.116251999967</v>
      </c>
      <c r="BP29" s="40">
        <f>BF29*VLOOKUP(BP$12,別紙!$B$4:$E$10,MATCH("設備利用率",別紙!$B$4:$E$4,0),0)/100*8760/10^3</f>
        <v>39408.459575999987</v>
      </c>
      <c r="BQ29" s="40">
        <f>BG29*VLOOKUP(BQ$12,別紙!$B$4:$E$10,MATCH("設備利用率",別紙!$B$4:$E$4,0),0)/100*8760/10^3</f>
        <v>0</v>
      </c>
      <c r="BR29" s="40">
        <f>BH29*VLOOKUP(BR$12,別紙!$B$4:$E$10,MATCH("設備利用率",別紙!$B$4:$E$4,0),0)/100*8760/10^3</f>
        <v>2102.4</v>
      </c>
      <c r="BS29" s="40">
        <f>BI29*VLOOKUP(BS$12,別紙!$B$4:$E$10,MATCH("設備利用率",別紙!$B$4:$E$4,0),0)/100*8760/10^3</f>
        <v>0</v>
      </c>
      <c r="BT29" s="40">
        <f>BJ29*VLOOKUP(BT$12,別紙!$B$4:$E$10,MATCH("設備利用率",別紙!$B$4:$E$4,0),0)/100*8760/10^3</f>
        <v>20267.710655999999</v>
      </c>
      <c r="BU29" s="40">
        <f t="shared" si="6"/>
        <v>77742.686483999962</v>
      </c>
      <c r="BV29" s="42"/>
      <c r="BW29" s="38" t="str">
        <f t="shared" si="7"/>
        <v>03206</v>
      </c>
      <c r="BX29" s="38" t="str">
        <f t="shared" si="8"/>
        <v>北上市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713411.67544844351</v>
      </c>
      <c r="BZ29" s="42"/>
      <c r="CA29" s="38" t="str">
        <f t="shared" si="9"/>
        <v>03206</v>
      </c>
      <c r="CB29" s="38" t="str">
        <f t="shared" si="10"/>
        <v>北上市</v>
      </c>
      <c r="CC29" s="260">
        <f t="shared" si="11"/>
        <v>2.2377144643680076E-2</v>
      </c>
      <c r="CD29" s="260">
        <f t="shared" ref="CD29:CD60" si="16">BP29/$BY29</f>
        <v>5.5239437385473426E-2</v>
      </c>
      <c r="CE29" s="260">
        <f t="shared" ref="CE29:CE60" si="17">BQ29/$BY29</f>
        <v>0</v>
      </c>
      <c r="CF29" s="260">
        <f t="shared" ref="CF29:CF60" si="18">BR29/$BY29</f>
        <v>2.9469660679136661E-3</v>
      </c>
      <c r="CG29" s="260">
        <f t="shared" ref="CG29:CG60" si="19">BS29/$BY29</f>
        <v>0</v>
      </c>
      <c r="CH29" s="260">
        <f t="shared" ref="CH29:CH60" si="20">BT29/$BY29</f>
        <v>2.8409558398746301E-2</v>
      </c>
      <c r="CI29" s="260">
        <f t="shared" si="12"/>
        <v>0.10897310649581349</v>
      </c>
      <c r="CK29" s="20" t="str">
        <f t="shared" si="13"/>
        <v>03206</v>
      </c>
      <c r="CL29" s="20" t="str">
        <f t="shared" si="14"/>
        <v>北上市</v>
      </c>
      <c r="CM29" s="20">
        <f>VLOOKUP($CK29&amp;"_"&amp;$AZ$7,データシート1!$A:$BS,MATCH("ca_太陽光発電（10kW未満）",データシート1!$A$1:$BS$1,0),0)</f>
        <v>2854</v>
      </c>
      <c r="CN29" s="20">
        <f>VLOOKUP($CK29&amp;"_"&amp;$AZ$5,データシート1!$A:$BS,MATCH("ab_家庭",データシート1!$A$1:$BS$1,0),0)</f>
        <v>40222</v>
      </c>
      <c r="CO29" s="260">
        <f t="shared" si="15"/>
        <v>7.0956193128138834E-2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16211</v>
      </c>
      <c r="AY30" s="20" t="str">
        <f>IF(IFERROR(比較地域マスタ!$Z23,"")=0,"",IFERROR(比較地域マスタ!$Z23,""))</f>
        <v>射水市</v>
      </c>
      <c r="BC30" s="960" t="str">
        <f t="shared" si="0"/>
        <v>16211</v>
      </c>
      <c r="BD30" s="123" t="str">
        <f t="shared" si="2"/>
        <v>射水市</v>
      </c>
      <c r="BE30" s="40">
        <f>VLOOKUP($BC30&amp;"_"&amp;$AZ$7,データシート1!$A:$BS,MATCH("cb_"&amp;BE$12,データシート1!$A$1:$BS$1,0),0)</f>
        <v>7481.9970000000048</v>
      </c>
      <c r="BF30" s="40">
        <f>VLOOKUP($BC30&amp;"_"&amp;$AZ$7,データシート1!$A:$BS,MATCH("cb_"&amp;BF$12,データシート1!$A$1:$BS$1,0),0)</f>
        <v>36536.200000000004</v>
      </c>
      <c r="BG30" s="40">
        <f>VLOOKUP($BC30&amp;"_"&amp;$AZ$7,データシート1!$A:$BS,MATCH("cb_"&amp;BG$12,データシート1!$A$1:$BS$1,0),0)</f>
        <v>0</v>
      </c>
      <c r="BH30" s="40">
        <f>VLOOKUP($BC30&amp;"_"&amp;$AZ$7,データシート1!$A:$BS,MATCH("cb_"&amp;BH$12,データシート1!$A$1:$BS$1,0),0)</f>
        <v>89</v>
      </c>
      <c r="BI30" s="40">
        <f>VLOOKUP($BC30&amp;"_"&amp;$AZ$7,データシート1!$A:$BS,MATCH("cb_"&amp;BI$12,データシート1!$A$1:$BS$1,0),0)</f>
        <v>0</v>
      </c>
      <c r="BJ30" s="40">
        <f>VLOOKUP($BC30&amp;"_"&amp;$AZ$7,データシート1!$A:$BS,MATCH("cb_"&amp;BJ$12,データシート1!$A$1:$BS$1,0),0)</f>
        <v>5750</v>
      </c>
      <c r="BK30" s="40">
        <f t="shared" si="3"/>
        <v>49857.197000000007</v>
      </c>
      <c r="BL30" s="42"/>
      <c r="BM30" s="960" t="str">
        <f t="shared" si="4"/>
        <v>16211</v>
      </c>
      <c r="BN30" s="123" t="str">
        <f t="shared" si="5"/>
        <v>射水市</v>
      </c>
      <c r="BO30" s="40">
        <f>BE30*VLOOKUP(BO$12,別紙!$B$4:$E$10,MATCH("設備利用率",別紙!$B$4:$E$4,0),0)/100*8760/10^3</f>
        <v>8979.2942396400049</v>
      </c>
      <c r="BP30" s="40">
        <f>BF30*VLOOKUP(BP$12,別紙!$B$4:$E$10,MATCH("設備利用率",別紙!$B$4:$E$4,0),0)/100*8760/10^3</f>
        <v>48328.623912000003</v>
      </c>
      <c r="BQ30" s="40">
        <f>BG30*VLOOKUP(BQ$12,別紙!$B$4:$E$10,MATCH("設備利用率",別紙!$B$4:$E$4,0),0)/100*8760/10^3</f>
        <v>0</v>
      </c>
      <c r="BR30" s="40">
        <f>BH30*VLOOKUP(BR$12,別紙!$B$4:$E$10,MATCH("設備利用率",別紙!$B$4:$E$4,0),0)/100*8760/10^3</f>
        <v>467.78399999999999</v>
      </c>
      <c r="BS30" s="40">
        <f>BI30*VLOOKUP(BS$12,別紙!$B$4:$E$10,MATCH("設備利用率",別紙!$B$4:$E$4,0),0)/100*8760/10^3</f>
        <v>0</v>
      </c>
      <c r="BT30" s="40">
        <f>BJ30*VLOOKUP(BT$12,別紙!$B$4:$E$10,MATCH("設備利用率",別紙!$B$4:$E$4,0),0)/100*8760/10^3</f>
        <v>40296</v>
      </c>
      <c r="BU30" s="40">
        <f t="shared" si="6"/>
        <v>98071.702151639998</v>
      </c>
      <c r="BV30" s="42"/>
      <c r="BW30" s="38" t="str">
        <f t="shared" si="7"/>
        <v>16211</v>
      </c>
      <c r="BX30" s="38" t="str">
        <f t="shared" si="8"/>
        <v>射水市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1055802.1255989666</v>
      </c>
      <c r="BZ30" s="42"/>
      <c r="CA30" s="38" t="str">
        <f t="shared" si="9"/>
        <v>16211</v>
      </c>
      <c r="CB30" s="38" t="str">
        <f t="shared" si="10"/>
        <v>射水市</v>
      </c>
      <c r="CC30" s="260">
        <f t="shared" si="11"/>
        <v>8.504713167295402E-3</v>
      </c>
      <c r="CD30" s="260">
        <f t="shared" si="16"/>
        <v>4.5774319581505594E-2</v>
      </c>
      <c r="CE30" s="260">
        <f t="shared" si="17"/>
        <v>0</v>
      </c>
      <c r="CF30" s="260">
        <f t="shared" si="18"/>
        <v>4.430602938354776E-4</v>
      </c>
      <c r="CG30" s="260">
        <f t="shared" si="19"/>
        <v>0</v>
      </c>
      <c r="CH30" s="260">
        <f t="shared" si="20"/>
        <v>3.816624254013478E-2</v>
      </c>
      <c r="CI30" s="260">
        <f t="shared" si="12"/>
        <v>9.2888335582771236E-2</v>
      </c>
      <c r="CK30" s="20" t="str">
        <f t="shared" si="13"/>
        <v>16211</v>
      </c>
      <c r="CL30" s="20" t="str">
        <f t="shared" si="14"/>
        <v>射水市</v>
      </c>
      <c r="CM30" s="20">
        <f>VLOOKUP($CK30&amp;"_"&amp;$AZ$7,データシート1!$A:$BS,MATCH("ca_太陽光発電（10kW未満）",データシート1!$A$1:$BS$1,0),0)</f>
        <v>1688</v>
      </c>
      <c r="CN30" s="20">
        <f>VLOOKUP($CK30&amp;"_"&amp;$AZ$5,データシート1!$A:$BS,MATCH("ab_家庭",データシート1!$A$1:$BS$1,0),0)</f>
        <v>36188</v>
      </c>
      <c r="CO30" s="260">
        <f t="shared" si="15"/>
        <v>4.664529678346413E-2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11212</v>
      </c>
      <c r="AY31" s="20" t="str">
        <f>IF(IFERROR(比較地域マスタ!$Z24,"")=0,"",IFERROR(比較地域マスタ!$Z24,""))</f>
        <v>東松山市</v>
      </c>
      <c r="BC31" s="960" t="str">
        <f t="shared" si="0"/>
        <v>11212</v>
      </c>
      <c r="BD31" s="123" t="str">
        <f t="shared" si="2"/>
        <v>東松山市</v>
      </c>
      <c r="BE31" s="40">
        <f>VLOOKUP($BC31&amp;"_"&amp;$AZ$7,データシート1!$A:$BS,MATCH("cb_"&amp;BE$12,データシート1!$A$1:$BS$1,0),0)</f>
        <v>15131.399999999925</v>
      </c>
      <c r="BF31" s="40">
        <f>VLOOKUP($BC31&amp;"_"&amp;$AZ$7,データシート1!$A:$BS,MATCH("cb_"&amp;BF$12,データシート1!$A$1:$BS$1,0),0)</f>
        <v>44021.80000000001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59153.199999999939</v>
      </c>
      <c r="BL31" s="42"/>
      <c r="BM31" s="960" t="str">
        <f t="shared" si="4"/>
        <v>11212</v>
      </c>
      <c r="BN31" s="123" t="str">
        <f t="shared" si="5"/>
        <v>東松山市</v>
      </c>
      <c r="BO31" s="40">
        <f>BE31*VLOOKUP(BO$12,別紙!$B$4:$E$10,MATCH("設備利用率",別紙!$B$4:$E$4,0),0)/100*8760/10^3</f>
        <v>18159.49576799991</v>
      </c>
      <c r="BP31" s="40">
        <f>BF31*VLOOKUP(BP$12,別紙!$B$4:$E$10,MATCH("設備利用率",別紙!$B$4:$E$4,0),0)/100*8760/10^3</f>
        <v>58230.276168000011</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76389.771935999917</v>
      </c>
      <c r="BV31" s="42"/>
      <c r="BW31" s="38" t="str">
        <f t="shared" si="7"/>
        <v>11212</v>
      </c>
      <c r="BX31" s="38" t="str">
        <f t="shared" si="8"/>
        <v>東松山市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559141.17672830098</v>
      </c>
      <c r="BZ31" s="42"/>
      <c r="CA31" s="38" t="str">
        <f t="shared" si="9"/>
        <v>11212</v>
      </c>
      <c r="CB31" s="38" t="str">
        <f t="shared" si="10"/>
        <v>東松山市</v>
      </c>
      <c r="CC31" s="260">
        <f t="shared" si="11"/>
        <v>3.2477478897648793E-2</v>
      </c>
      <c r="CD31" s="260">
        <f t="shared" si="16"/>
        <v>0.10414235007466707</v>
      </c>
      <c r="CE31" s="260">
        <f t="shared" si="17"/>
        <v>0</v>
      </c>
      <c r="CF31" s="260">
        <f t="shared" si="18"/>
        <v>0</v>
      </c>
      <c r="CG31" s="260">
        <f t="shared" si="19"/>
        <v>0</v>
      </c>
      <c r="CH31" s="260">
        <f t="shared" si="20"/>
        <v>0</v>
      </c>
      <c r="CI31" s="260">
        <f t="shared" si="12"/>
        <v>0.13661982897231587</v>
      </c>
      <c r="CK31" s="20" t="str">
        <f t="shared" si="13"/>
        <v>11212</v>
      </c>
      <c r="CL31" s="20" t="str">
        <f t="shared" si="14"/>
        <v>東松山市</v>
      </c>
      <c r="CM31" s="20">
        <f>VLOOKUP($CK31&amp;"_"&amp;$AZ$7,データシート1!$A:$BS,MATCH("ca_太陽光発電（10kW未満）",データシート1!$A$1:$BS$1,0),0)</f>
        <v>3423</v>
      </c>
      <c r="CN31" s="20">
        <f>VLOOKUP($CK31&amp;"_"&amp;$AZ$5,データシート1!$A:$BS,MATCH("ab_家庭",データシート1!$A$1:$BS$1,0),0)</f>
        <v>41555</v>
      </c>
      <c r="CO31" s="260">
        <f t="shared" si="15"/>
        <v>8.2372758994104206E-2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18210</v>
      </c>
      <c r="AY32" s="20" t="str">
        <f>IF(IFERROR(比較地域マスタ!$Z25,"")=0,"",IFERROR(比較地域マスタ!$Z25,""))</f>
        <v>坂井市</v>
      </c>
      <c r="AZ32" s="24"/>
      <c r="BA32" s="24"/>
      <c r="BB32" s="24"/>
      <c r="BC32" s="960" t="str">
        <f t="shared" si="0"/>
        <v>18210</v>
      </c>
      <c r="BD32" s="123" t="str">
        <f t="shared" si="2"/>
        <v>坂井市</v>
      </c>
      <c r="BE32" s="40">
        <f>VLOOKUP($BC32&amp;"_"&amp;$AZ$7,データシート1!$A:$BS,MATCH("cb_"&amp;BE$12,データシート1!$A$1:$BS$1,0),0)</f>
        <v>9254.4039999999786</v>
      </c>
      <c r="BF32" s="40">
        <f>VLOOKUP($BC32&amp;"_"&amp;$AZ$7,データシート1!$A:$BS,MATCH("cb_"&amp;BF$12,データシート1!$A$1:$BS$1,0),0)</f>
        <v>76116.500000000015</v>
      </c>
      <c r="BG32" s="40">
        <f>VLOOKUP($BC32&amp;"_"&amp;$AZ$7,データシート1!$A:$BS,MATCH("cb_"&amp;BG$12,データシート1!$A$1:$BS$1,0),0)</f>
        <v>8000</v>
      </c>
      <c r="BH32" s="40">
        <f>VLOOKUP($BC32&amp;"_"&amp;$AZ$7,データシート1!$A:$BS,MATCH("cb_"&amp;BH$12,データシート1!$A$1:$BS$1,0),0)</f>
        <v>518.9</v>
      </c>
      <c r="BI32" s="40">
        <f>VLOOKUP($BC32&amp;"_"&amp;$AZ$7,データシート1!$A:$BS,MATCH("cb_"&amp;BI$12,データシート1!$A$1:$BS$1,0),0)</f>
        <v>0</v>
      </c>
      <c r="BJ32" s="40">
        <f>VLOOKUP($BC32&amp;"_"&amp;$AZ$7,データシート1!$A:$BS,MATCH("cb_"&amp;BJ$12,データシート1!$A$1:$BS$1,0),0)</f>
        <v>0</v>
      </c>
      <c r="BK32" s="40">
        <f t="shared" si="3"/>
        <v>93889.803999999989</v>
      </c>
      <c r="BL32" s="42"/>
      <c r="BM32" s="960" t="str">
        <f t="shared" si="4"/>
        <v>18210</v>
      </c>
      <c r="BN32" s="123" t="str">
        <f t="shared" si="5"/>
        <v>坂井市</v>
      </c>
      <c r="BO32" s="40">
        <f>BE32*VLOOKUP(BO$12,別紙!$B$4:$E$10,MATCH("設備利用率",別紙!$B$4:$E$4,0),0)/100*8760/10^3</f>
        <v>11106.395328479975</v>
      </c>
      <c r="BP32" s="40">
        <f>BF32*VLOOKUP(BP$12,別紙!$B$4:$E$10,MATCH("設備利用率",別紙!$B$4:$E$4,0),0)/100*8760/10^3</f>
        <v>100683.86154000003</v>
      </c>
      <c r="BQ32" s="40">
        <f>BG32*VLOOKUP(BQ$12,別紙!$B$4:$E$10,MATCH("設備利用率",別紙!$B$4:$E$4,0),0)/100*8760/10^3</f>
        <v>17379.84</v>
      </c>
      <c r="BR32" s="40">
        <f>BH32*VLOOKUP(BR$12,別紙!$B$4:$E$10,MATCH("設備利用率",別紙!$B$4:$E$4,0),0)/100*8760/10^3</f>
        <v>2727.3384000000001</v>
      </c>
      <c r="BS32" s="40">
        <f>BI32*VLOOKUP(BS$12,別紙!$B$4:$E$10,MATCH("設備利用率",別紙!$B$4:$E$4,0),0)/100*8760/10^3</f>
        <v>0</v>
      </c>
      <c r="BT32" s="40">
        <f>BJ32*VLOOKUP(BT$12,別紙!$B$4:$E$10,MATCH("設備利用率",別紙!$B$4:$E$4,0),0)/100*8760/10^3</f>
        <v>0</v>
      </c>
      <c r="BU32" s="40">
        <f t="shared" si="6"/>
        <v>131897.43526848001</v>
      </c>
      <c r="BV32" s="42"/>
      <c r="BW32" s="38" t="str">
        <f t="shared" si="7"/>
        <v>18210</v>
      </c>
      <c r="BX32" s="38" t="str">
        <f t="shared" si="8"/>
        <v>坂井市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758381.95730822696</v>
      </c>
      <c r="BZ32" s="42"/>
      <c r="CA32" s="38" t="str">
        <f t="shared" si="9"/>
        <v>18210</v>
      </c>
      <c r="CB32" s="38" t="str">
        <f t="shared" si="10"/>
        <v>坂井市</v>
      </c>
      <c r="CC32" s="260">
        <f t="shared" si="11"/>
        <v>1.4644857016246281E-2</v>
      </c>
      <c r="CD32" s="260">
        <f t="shared" si="16"/>
        <v>0.1327614147063356</v>
      </c>
      <c r="CE32" s="260">
        <f t="shared" si="17"/>
        <v>2.2917000902404595E-2</v>
      </c>
      <c r="CF32" s="260">
        <f t="shared" si="18"/>
        <v>3.5962596073360114E-3</v>
      </c>
      <c r="CG32" s="260">
        <f t="shared" si="19"/>
        <v>0</v>
      </c>
      <c r="CH32" s="260">
        <f t="shared" si="20"/>
        <v>0</v>
      </c>
      <c r="CI32" s="260">
        <f t="shared" si="12"/>
        <v>0.17391953223232251</v>
      </c>
      <c r="CJ32" s="24"/>
      <c r="CK32" s="20" t="str">
        <f t="shared" si="13"/>
        <v>18210</v>
      </c>
      <c r="CL32" s="20" t="str">
        <f t="shared" si="14"/>
        <v>坂井市</v>
      </c>
      <c r="CM32" s="20">
        <f>VLOOKUP($CK32&amp;"_"&amp;$AZ$7,データシート1!$A:$BS,MATCH("ca_太陽光発電（10kW未満）",データシート1!$A$1:$BS$1,0),0)</f>
        <v>1945</v>
      </c>
      <c r="CN32" s="20">
        <f>VLOOKUP($CK32&amp;"_"&amp;$AZ$5,データシート1!$A:$BS,MATCH("ab_家庭",データシート1!$A$1:$BS$1,0),0)</f>
        <v>32534</v>
      </c>
      <c r="CO32" s="260">
        <f t="shared" si="15"/>
        <v>5.9783610991578043E-2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34204</v>
      </c>
      <c r="AY33" s="20" t="str">
        <f>IF(IFERROR(比較地域マスタ!$Z26,"")=0,"",IFERROR(比較地域マスタ!$Z26,""))</f>
        <v>三原市</v>
      </c>
      <c r="BC33" s="960" t="str">
        <f t="shared" si="0"/>
        <v>34204</v>
      </c>
      <c r="BD33" s="123" t="str">
        <f t="shared" si="2"/>
        <v>三原市</v>
      </c>
      <c r="BE33" s="40">
        <f>VLOOKUP($BC33&amp;"_"&amp;$AZ$7,データシート1!$A:$BS,MATCH("cb_"&amp;BE$12,データシート1!$A$1:$BS$1,0),0)</f>
        <v>16128.037999999946</v>
      </c>
      <c r="BF33" s="40">
        <f>VLOOKUP($BC33&amp;"_"&amp;$AZ$7,データシート1!$A:$BS,MATCH("cb_"&amp;BF$12,データシート1!$A$1:$BS$1,0),0)</f>
        <v>103565.81999999996</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119693.85799999991</v>
      </c>
      <c r="BL33" s="42"/>
      <c r="BM33" s="960" t="str">
        <f t="shared" si="4"/>
        <v>34204</v>
      </c>
      <c r="BN33" s="123" t="str">
        <f t="shared" si="5"/>
        <v>三原市</v>
      </c>
      <c r="BO33" s="40">
        <f>BE33*VLOOKUP(BO$12,別紙!$B$4:$E$10,MATCH("設備利用率",別紙!$B$4:$E$4,0),0)/100*8760/10^3</f>
        <v>19355.580964559937</v>
      </c>
      <c r="BP33" s="40">
        <f>BF33*VLOOKUP(BP$12,別紙!$B$4:$E$10,MATCH("設備利用率",別紙!$B$4:$E$4,0),0)/100*8760/10^3</f>
        <v>136992.72406319997</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156348.30502775992</v>
      </c>
      <c r="BV33" s="42"/>
      <c r="BW33" s="38" t="str">
        <f t="shared" si="7"/>
        <v>34204</v>
      </c>
      <c r="BX33" s="38" t="str">
        <f t="shared" si="8"/>
        <v>三原市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755040.527277724</v>
      </c>
      <c r="BZ33" s="42"/>
      <c r="CA33" s="38" t="str">
        <f t="shared" si="9"/>
        <v>34204</v>
      </c>
      <c r="CB33" s="38" t="str">
        <f t="shared" si="10"/>
        <v>三原市</v>
      </c>
      <c r="CC33" s="260">
        <f t="shared" si="11"/>
        <v>2.5635155021871348E-2</v>
      </c>
      <c r="CD33" s="260">
        <f t="shared" si="16"/>
        <v>0.18143757734054772</v>
      </c>
      <c r="CE33" s="260">
        <f t="shared" si="17"/>
        <v>0</v>
      </c>
      <c r="CF33" s="260">
        <f t="shared" si="18"/>
        <v>0</v>
      </c>
      <c r="CG33" s="260">
        <f t="shared" si="19"/>
        <v>0</v>
      </c>
      <c r="CH33" s="260">
        <f t="shared" si="20"/>
        <v>0</v>
      </c>
      <c r="CI33" s="260">
        <f t="shared" si="12"/>
        <v>0.20707273236241908</v>
      </c>
      <c r="CK33" s="20" t="str">
        <f t="shared" si="13"/>
        <v>34204</v>
      </c>
      <c r="CL33" s="20" t="str">
        <f t="shared" si="14"/>
        <v>三原市</v>
      </c>
      <c r="CM33" s="20">
        <f>VLOOKUP($CK33&amp;"_"&amp;$AZ$7,データシート1!$A:$BS,MATCH("ca_太陽光発電（10kW未満）",データシート1!$A$1:$BS$1,0),0)</f>
        <v>3420</v>
      </c>
      <c r="CN33" s="20">
        <f>VLOOKUP($CK33&amp;"_"&amp;$AZ$5,データシート1!$A:$BS,MATCH("ab_家庭",データシート1!$A$1:$BS$1,0),0)</f>
        <v>43111</v>
      </c>
      <c r="CO33" s="260">
        <f t="shared" si="15"/>
        <v>7.9330101366240635E-2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25209</v>
      </c>
      <c r="AY34" s="20" t="str">
        <f>IF(IFERROR(比較地域マスタ!$Z27,"")=0,"",IFERROR(比較地域マスタ!$Z27,""))</f>
        <v>甲賀市</v>
      </c>
      <c r="BC34" s="960" t="str">
        <f t="shared" si="0"/>
        <v>25209</v>
      </c>
      <c r="BD34" s="123" t="str">
        <f t="shared" si="2"/>
        <v>甲賀市</v>
      </c>
      <c r="BE34" s="40">
        <f>VLOOKUP($BC34&amp;"_"&amp;$AZ$7,データシート1!$A:$BS,MATCH("cb_"&amp;BE$12,データシート1!$A$1:$BS$1,0),0)</f>
        <v>19786.099999999922</v>
      </c>
      <c r="BF34" s="40">
        <f>VLOOKUP($BC34&amp;"_"&amp;$AZ$7,データシート1!$A:$BS,MATCH("cb_"&amp;BF$12,データシート1!$A$1:$BS$1,0),0)</f>
        <v>143910.69999999984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163696.79999999976</v>
      </c>
      <c r="BL34" s="42"/>
      <c r="BM34" s="960" t="str">
        <f t="shared" si="4"/>
        <v>25209</v>
      </c>
      <c r="BN34" s="123" t="str">
        <f t="shared" si="5"/>
        <v>甲賀市</v>
      </c>
      <c r="BO34" s="40">
        <f>BE34*VLOOKUP(BO$12,別紙!$B$4:$E$10,MATCH("設備利用率",別紙!$B$4:$E$4,0),0)/100*8760/10^3</f>
        <v>23745.694331999901</v>
      </c>
      <c r="BP34" s="40">
        <f>BF34*VLOOKUP(BP$12,別紙!$B$4:$E$10,MATCH("設備利用率",別紙!$B$4:$E$4,0),0)/100*8760/10^3</f>
        <v>190359.31753199975</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214105.01186399965</v>
      </c>
      <c r="BV34" s="42"/>
      <c r="BW34" s="38" t="str">
        <f t="shared" si="7"/>
        <v>25209</v>
      </c>
      <c r="BX34" s="38" t="str">
        <f t="shared" si="8"/>
        <v>甲賀市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1016965.2484557389</v>
      </c>
      <c r="BZ34" s="42"/>
      <c r="CA34" s="38" t="str">
        <f t="shared" si="9"/>
        <v>25209</v>
      </c>
      <c r="CB34" s="38" t="str">
        <f t="shared" si="10"/>
        <v>甲賀市</v>
      </c>
      <c r="CC34" s="260">
        <f t="shared" si="11"/>
        <v>2.3349563191129415E-2</v>
      </c>
      <c r="CD34" s="260">
        <f t="shared" si="16"/>
        <v>0.18718369956206493</v>
      </c>
      <c r="CE34" s="260">
        <f t="shared" si="17"/>
        <v>0</v>
      </c>
      <c r="CF34" s="260">
        <f t="shared" si="18"/>
        <v>0</v>
      </c>
      <c r="CG34" s="260">
        <f t="shared" si="19"/>
        <v>0</v>
      </c>
      <c r="CH34" s="260">
        <f t="shared" si="20"/>
        <v>0</v>
      </c>
      <c r="CI34" s="260">
        <f t="shared" si="12"/>
        <v>0.21053326275319434</v>
      </c>
      <c r="CK34" s="20" t="str">
        <f t="shared" si="13"/>
        <v>25209</v>
      </c>
      <c r="CL34" s="20" t="str">
        <f t="shared" si="14"/>
        <v>甲賀市</v>
      </c>
      <c r="CM34" s="20">
        <f>VLOOKUP($CK34&amp;"_"&amp;$AZ$7,データシート1!$A:$BS,MATCH("ca_太陽光発電（10kW未満）",データシート1!$A$1:$BS$1,0),0)</f>
        <v>4262</v>
      </c>
      <c r="CN34" s="20">
        <f>VLOOKUP($CK34&amp;"_"&amp;$AZ$5,データシート1!$A:$BS,MATCH("ab_家庭",データシート1!$A$1:$BS$1,0),0)</f>
        <v>36730</v>
      </c>
      <c r="CO34" s="260">
        <f t="shared" si="15"/>
        <v>0.11603593792540158</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23237</v>
      </c>
      <c r="AY35" s="20" t="str">
        <f>IF(IFERROR(比較地域マスタ!$Z28,"")=0,"",IFERROR(比較地域マスタ!$Z28,""))</f>
        <v>あま市</v>
      </c>
      <c r="BC35" s="960" t="str">
        <f t="shared" si="0"/>
        <v>23237</v>
      </c>
      <c r="BD35" s="123" t="str">
        <f t="shared" si="2"/>
        <v>あま市</v>
      </c>
      <c r="BE35" s="40">
        <f>VLOOKUP($BC35&amp;"_"&amp;$AZ$7,データシート1!$A:$BS,MATCH("cb_"&amp;BE$12,データシート1!$A$1:$BS$1,0),0)</f>
        <v>15028.799999999959</v>
      </c>
      <c r="BF35" s="40">
        <f>VLOOKUP($BC35&amp;"_"&amp;$AZ$7,データシート1!$A:$BS,MATCH("cb_"&amp;BF$12,データシート1!$A$1:$BS$1,0),0)</f>
        <v>13465.000000000004</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10730</v>
      </c>
      <c r="BK35" s="40">
        <f t="shared" si="3"/>
        <v>39223.799999999959</v>
      </c>
      <c r="BL35" s="42"/>
      <c r="BM35" s="960" t="str">
        <f t="shared" si="4"/>
        <v>23237</v>
      </c>
      <c r="BN35" s="123" t="str">
        <f t="shared" si="5"/>
        <v>あま市</v>
      </c>
      <c r="BO35" s="40">
        <f>BE35*VLOOKUP(BO$12,別紙!$B$4:$E$10,MATCH("設備利用率",別紙!$B$4:$E$4,0),0)/100*8760/10^3</f>
        <v>18036.363455999952</v>
      </c>
      <c r="BP35" s="40">
        <f>BF35*VLOOKUP(BP$12,別紙!$B$4:$E$10,MATCH("設備利用率",別紙!$B$4:$E$4,0),0)/100*8760/10^3</f>
        <v>17810.963400000004</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75195.839999999997</v>
      </c>
      <c r="BU35" s="40">
        <f t="shared" si="6"/>
        <v>111043.16685599995</v>
      </c>
      <c r="BV35" s="42"/>
      <c r="BW35" s="38" t="str">
        <f t="shared" si="7"/>
        <v>23237</v>
      </c>
      <c r="BX35" s="38" t="str">
        <f t="shared" si="8"/>
        <v>あま市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346598.97808797995</v>
      </c>
      <c r="BZ35" s="42"/>
      <c r="CA35" s="38" t="str">
        <f t="shared" si="9"/>
        <v>23237</v>
      </c>
      <c r="CB35" s="38" t="str">
        <f t="shared" si="10"/>
        <v>あま市</v>
      </c>
      <c r="CC35" s="260">
        <f t="shared" si="11"/>
        <v>5.2038132240025355E-2</v>
      </c>
      <c r="CD35" s="260">
        <f t="shared" si="16"/>
        <v>5.1387812792335778E-2</v>
      </c>
      <c r="CE35" s="260">
        <f t="shared" si="17"/>
        <v>0</v>
      </c>
      <c r="CF35" s="260">
        <f t="shared" si="18"/>
        <v>0</v>
      </c>
      <c r="CG35" s="260">
        <f t="shared" si="19"/>
        <v>0</v>
      </c>
      <c r="CH35" s="260">
        <f t="shared" si="20"/>
        <v>0.216953438278495</v>
      </c>
      <c r="CI35" s="260">
        <f t="shared" si="12"/>
        <v>0.32037938331085614</v>
      </c>
      <c r="CK35" s="20" t="str">
        <f t="shared" si="13"/>
        <v>23237</v>
      </c>
      <c r="CL35" s="20" t="str">
        <f t="shared" si="14"/>
        <v>あま市</v>
      </c>
      <c r="CM35" s="20">
        <f>VLOOKUP($CK35&amp;"_"&amp;$AZ$7,データシート1!$A:$BS,MATCH("ca_太陽光発電（10kW未満）",データシート1!$A$1:$BS$1,0),0)</f>
        <v>3220</v>
      </c>
      <c r="CN35" s="20">
        <f>VLOOKUP($CK35&amp;"_"&amp;$AZ$5,データシート1!$A:$BS,MATCH("ab_家庭",データシート1!$A$1:$BS$1,0),0)</f>
        <v>37948</v>
      </c>
      <c r="CO35" s="260">
        <f t="shared" si="15"/>
        <v>8.4852956677558766E-2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22216</v>
      </c>
      <c r="AY36" s="20" t="str">
        <f>IF(IFERROR(比較地域マスタ!$Z29,"")=0,"",IFERROR(比較地域マスタ!$Z29,""))</f>
        <v>袋井市</v>
      </c>
      <c r="BC36" s="960" t="str">
        <f t="shared" si="0"/>
        <v>22216</v>
      </c>
      <c r="BD36" s="123" t="str">
        <f t="shared" si="2"/>
        <v>袋井市</v>
      </c>
      <c r="BE36" s="40">
        <f>VLOOKUP($BC36&amp;"_"&amp;$AZ$7,データシート1!$A:$BS,MATCH("cb_"&amp;BE$12,データシート1!$A$1:$BS$1,0),0)</f>
        <v>21969.399999999932</v>
      </c>
      <c r="BF36" s="40">
        <f>VLOOKUP($BC36&amp;"_"&amp;$AZ$7,データシート1!$A:$BS,MATCH("cb_"&amp;BF$12,データシート1!$A$1:$BS$1,0),0)</f>
        <v>65368.200000000019</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1120.3000000000002</v>
      </c>
      <c r="BK36" s="40">
        <f t="shared" si="3"/>
        <v>88457.899999999951</v>
      </c>
      <c r="BL36" s="42"/>
      <c r="BM36" s="960" t="str">
        <f t="shared" si="4"/>
        <v>22216</v>
      </c>
      <c r="BN36" s="123" t="str">
        <f t="shared" si="5"/>
        <v>袋井市</v>
      </c>
      <c r="BO36" s="40">
        <f>BE36*VLOOKUP(BO$12,別紙!$B$4:$E$10,MATCH("設備利用率",別紙!$B$4:$E$4,0),0)/100*8760/10^3</f>
        <v>26365.916327999916</v>
      </c>
      <c r="BP36" s="40">
        <f>BF36*VLOOKUP(BP$12,別紙!$B$4:$E$10,MATCH("設備利用率",別紙!$B$4:$E$4,0),0)/100*8760/10^3</f>
        <v>86466.440232000023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7851.0624000000016</v>
      </c>
      <c r="BU36" s="40">
        <f t="shared" si="6"/>
        <v>120683.41895999994</v>
      </c>
      <c r="BV36" s="42"/>
      <c r="BW36" s="38" t="str">
        <f t="shared" si="7"/>
        <v>22216</v>
      </c>
      <c r="BX36" s="38" t="str">
        <f t="shared" si="8"/>
        <v>袋井市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723239.13488047372</v>
      </c>
      <c r="BZ36" s="42"/>
      <c r="CA36" s="38" t="str">
        <f t="shared" si="9"/>
        <v>22216</v>
      </c>
      <c r="CB36" s="38" t="str">
        <f t="shared" si="10"/>
        <v>袋井市</v>
      </c>
      <c r="CC36" s="260">
        <f t="shared" si="11"/>
        <v>3.6455323082533811E-2</v>
      </c>
      <c r="CD36" s="260">
        <f t="shared" si="16"/>
        <v>0.11955442683047</v>
      </c>
      <c r="CE36" s="260">
        <f t="shared" si="17"/>
        <v>0</v>
      </c>
      <c r="CF36" s="260">
        <f t="shared" si="18"/>
        <v>0</v>
      </c>
      <c r="CG36" s="260">
        <f t="shared" si="19"/>
        <v>0</v>
      </c>
      <c r="CH36" s="260">
        <f t="shared" si="20"/>
        <v>1.0855417000211845E-2</v>
      </c>
      <c r="CI36" s="260">
        <f t="shared" si="12"/>
        <v>0.16686516691321565</v>
      </c>
      <c r="CK36" s="20" t="str">
        <f t="shared" si="13"/>
        <v>22216</v>
      </c>
      <c r="CL36" s="20" t="str">
        <f t="shared" si="14"/>
        <v>袋井市</v>
      </c>
      <c r="CM36" s="20">
        <f>VLOOKUP($CK36&amp;"_"&amp;$AZ$7,データシート1!$A:$BS,MATCH("ca_太陽光発電（10kW未満）",データシート1!$A$1:$BS$1,0),0)</f>
        <v>4731</v>
      </c>
      <c r="CN36" s="20">
        <f>VLOOKUP($CK36&amp;"_"&amp;$AZ$5,データシート1!$A:$BS,MATCH("ab_家庭",データシート1!$A$1:$BS$1,0),0)</f>
        <v>35636</v>
      </c>
      <c r="CO36" s="260">
        <f t="shared" si="15"/>
        <v>0.13275900774497698</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28216</v>
      </c>
      <c r="AY37" s="20" t="str">
        <f>IF(IFERROR(比較地域マスタ!$Z30,"")=0,"",IFERROR(比較地域マスタ!$Z30,""))</f>
        <v>高砂市</v>
      </c>
      <c r="BC37" s="960" t="str">
        <f t="shared" si="0"/>
        <v>28216</v>
      </c>
      <c r="BD37" s="123" t="str">
        <f t="shared" si="2"/>
        <v>高砂市</v>
      </c>
      <c r="BE37" s="40">
        <f>VLOOKUP($BC37&amp;"_"&amp;$AZ$7,データシート1!$A:$BS,MATCH("cb_"&amp;BE$12,データシート1!$A$1:$BS$1,0),0)</f>
        <v>14219.999999999938</v>
      </c>
      <c r="BF37" s="40">
        <f>VLOOKUP($BC37&amp;"_"&amp;$AZ$7,データシート1!$A:$BS,MATCH("cb_"&amp;BF$12,データシート1!$A$1:$BS$1,0),0)</f>
        <v>30008.800000000039</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9451.16</v>
      </c>
      <c r="BK37" s="40">
        <f t="shared" si="3"/>
        <v>53679.959999999977</v>
      </c>
      <c r="BL37" s="42"/>
      <c r="BM37" s="960" t="str">
        <f t="shared" si="4"/>
        <v>28216</v>
      </c>
      <c r="BN37" s="123" t="str">
        <f t="shared" si="5"/>
        <v>高砂市</v>
      </c>
      <c r="BO37" s="40">
        <f>BE37*VLOOKUP(BO$12,別紙!$B$4:$E$10,MATCH("設備利用率",別紙!$B$4:$E$4,0),0)/100*8760/10^3</f>
        <v>17065.706399999923</v>
      </c>
      <c r="BP37" s="40">
        <f>BF37*VLOOKUP(BP$12,別紙!$B$4:$E$10,MATCH("設備利用率",別紙!$B$4:$E$4,0),0)/100*8760/10^3</f>
        <v>39694.440288000049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66233.729280000014</v>
      </c>
      <c r="BU37" s="40">
        <f t="shared" si="6"/>
        <v>122993.87596799998</v>
      </c>
      <c r="BV37" s="42"/>
      <c r="BW37" s="38" t="str">
        <f t="shared" si="7"/>
        <v>28216</v>
      </c>
      <c r="BX37" s="38" t="str">
        <f t="shared" si="8"/>
        <v>高砂市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973117.82691247191</v>
      </c>
      <c r="BZ37" s="42"/>
      <c r="CA37" s="38" t="str">
        <f t="shared" si="9"/>
        <v>28216</v>
      </c>
      <c r="CB37" s="38" t="str">
        <f t="shared" si="10"/>
        <v>高砂市</v>
      </c>
      <c r="CC37" s="260">
        <f t="shared" si="11"/>
        <v>1.7537142911199503E-2</v>
      </c>
      <c r="CD37" s="260">
        <f t="shared" si="16"/>
        <v>4.079099076207799E-2</v>
      </c>
      <c r="CE37" s="260">
        <f t="shared" si="17"/>
        <v>0</v>
      </c>
      <c r="CF37" s="260">
        <f t="shared" si="18"/>
        <v>0</v>
      </c>
      <c r="CG37" s="260">
        <f t="shared" si="19"/>
        <v>0</v>
      </c>
      <c r="CH37" s="260">
        <f t="shared" si="20"/>
        <v>6.8063421970336047E-2</v>
      </c>
      <c r="CI37" s="260">
        <f t="shared" si="12"/>
        <v>0.12639155564361354</v>
      </c>
      <c r="CK37" s="20" t="str">
        <f t="shared" si="13"/>
        <v>28216</v>
      </c>
      <c r="CL37" s="20" t="str">
        <f t="shared" si="14"/>
        <v>高砂市</v>
      </c>
      <c r="CM37" s="20">
        <f>VLOOKUP($CK37&amp;"_"&amp;$AZ$7,データシート1!$A:$BS,MATCH("ca_太陽光発電（10kW未満）",データシート1!$A$1:$BS$1,0),0)</f>
        <v>3420</v>
      </c>
      <c r="CN37" s="20">
        <f>VLOOKUP($CK37&amp;"_"&amp;$AZ$5,データシート1!$A:$BS,MATCH("ab_家庭",データシート1!$A$1:$BS$1,0),0)</f>
        <v>39943</v>
      </c>
      <c r="CO37" s="260">
        <f t="shared" si="15"/>
        <v>8.5622011366196835E-2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12210</v>
      </c>
      <c r="AY38" s="20" t="str">
        <f>IF(IFERROR(比較地域マスタ!$Z31,"")=0,"",IFERROR(比較地域マスタ!$Z31,""))</f>
        <v>茂原市</v>
      </c>
      <c r="BC38" s="960" t="str">
        <f t="shared" si="0"/>
        <v>12210</v>
      </c>
      <c r="BD38" s="123" t="str">
        <f t="shared" si="2"/>
        <v>茂原市</v>
      </c>
      <c r="BE38" s="40">
        <f>VLOOKUP($BC38&amp;"_"&amp;$AZ$7,データシート1!$A:$BS,MATCH("cb_"&amp;BE$12,データシート1!$A$1:$BS$1,0),0)</f>
        <v>11307.599999999959</v>
      </c>
      <c r="BF38" s="40">
        <f>VLOOKUP($BC38&amp;"_"&amp;$AZ$7,データシート1!$A:$BS,MATCH("cb_"&amp;BF$12,データシート1!$A$1:$BS$1,0),0)</f>
        <v>57700.400000000031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69007.999999999985</v>
      </c>
      <c r="BL38" s="42"/>
      <c r="BM38" s="960" t="str">
        <f t="shared" si="4"/>
        <v>12210</v>
      </c>
      <c r="BN38" s="123" t="str">
        <f t="shared" si="5"/>
        <v>茂原市</v>
      </c>
      <c r="BO38" s="40">
        <f>BE38*VLOOKUP(BO$12,別紙!$B$4:$E$10,MATCH("設備利用率",別紙!$B$4:$E$4,0),0)/100*8760/10^3</f>
        <v>13570.476911999949</v>
      </c>
      <c r="BP38" s="40">
        <f>BF38*VLOOKUP(BP$12,別紙!$B$4:$E$10,MATCH("設備利用率",別紙!$B$4:$E$4,0),0)/100*8760/10^3</f>
        <v>76323.781104000052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89894.258016000007</v>
      </c>
      <c r="BV38" s="42"/>
      <c r="BW38" s="38" t="str">
        <f t="shared" si="7"/>
        <v>12210</v>
      </c>
      <c r="BX38" s="38" t="str">
        <f t="shared" si="8"/>
        <v>茂原市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549323.29673458217</v>
      </c>
      <c r="BZ38" s="42"/>
      <c r="CA38" s="38" t="str">
        <f t="shared" si="9"/>
        <v>12210</v>
      </c>
      <c r="CB38" s="38" t="str">
        <f t="shared" si="10"/>
        <v>茂原市</v>
      </c>
      <c r="CC38" s="260">
        <f t="shared" si="11"/>
        <v>2.4703989422383499E-2</v>
      </c>
      <c r="CD38" s="260">
        <f t="shared" si="16"/>
        <v>0.13894146044360758</v>
      </c>
      <c r="CE38" s="260">
        <f t="shared" si="17"/>
        <v>0</v>
      </c>
      <c r="CF38" s="260">
        <f t="shared" si="18"/>
        <v>0</v>
      </c>
      <c r="CG38" s="260">
        <f t="shared" si="19"/>
        <v>0</v>
      </c>
      <c r="CH38" s="260">
        <f t="shared" si="20"/>
        <v>0</v>
      </c>
      <c r="CI38" s="260">
        <f t="shared" si="12"/>
        <v>0.16364544986599108</v>
      </c>
      <c r="CK38" s="20" t="str">
        <f t="shared" si="13"/>
        <v>12210</v>
      </c>
      <c r="CL38" s="20" t="str">
        <f t="shared" si="14"/>
        <v>茂原市</v>
      </c>
      <c r="CM38" s="20">
        <f>VLOOKUP($CK38&amp;"_"&amp;$AZ$7,データシート1!$A:$BS,MATCH("ca_太陽光発電（10kW未満）",データシート1!$A$1:$BS$1,0),0)</f>
        <v>2424</v>
      </c>
      <c r="CN38" s="20">
        <f>VLOOKUP($CK38&amp;"_"&amp;$AZ$5,データシート1!$A:$BS,MATCH("ab_家庭",データシート1!$A$1:$BS$1,0),0)</f>
        <v>41245</v>
      </c>
      <c r="CO38" s="260">
        <f t="shared" si="15"/>
        <v>5.8770760092132376E-2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24216</v>
      </c>
      <c r="AY39" s="20" t="str">
        <f>IF(IFERROR(比較地域マスタ!$Z32,"")=0,"",IFERROR(比較地域マスタ!$Z32,""))</f>
        <v>伊賀市</v>
      </c>
      <c r="BC39" s="960" t="str">
        <f t="shared" si="0"/>
        <v>24216</v>
      </c>
      <c r="BD39" s="123" t="str">
        <f t="shared" si="2"/>
        <v>伊賀市</v>
      </c>
      <c r="BE39" s="40">
        <f>VLOOKUP($BC39&amp;"_"&amp;$AZ$7,データシート1!$A:$BS,MATCH("cb_"&amp;BE$12,データシート1!$A$1:$BS$1,0),0)</f>
        <v>14100.299999999937</v>
      </c>
      <c r="BF39" s="40">
        <f>VLOOKUP($BC39&amp;"_"&amp;$AZ$7,データシート1!$A:$BS,MATCH("cb_"&amp;BF$12,データシート1!$A$1:$BS$1,0),0)</f>
        <v>218749.80000000069</v>
      </c>
      <c r="BG39" s="40">
        <f>VLOOKUP($BC39&amp;"_"&amp;$AZ$7,データシート1!$A:$BS,MATCH("cb_"&amp;BG$12,データシート1!$A$1:$BS$1,0),0)</f>
        <v>133019.5</v>
      </c>
      <c r="BH39" s="40">
        <f>VLOOKUP($BC39&amp;"_"&amp;$AZ$7,データシート1!$A:$BS,MATCH("cb_"&amp;BH$12,データシート1!$A$1:$BS$1,0),0)</f>
        <v>199</v>
      </c>
      <c r="BI39" s="40">
        <f>VLOOKUP($BC39&amp;"_"&amp;$AZ$7,データシート1!$A:$BS,MATCH("cb_"&amp;BI$12,データシート1!$A$1:$BS$1,0),0)</f>
        <v>0</v>
      </c>
      <c r="BJ39" s="40">
        <f>VLOOKUP($BC39&amp;"_"&amp;$AZ$7,データシート1!$A:$BS,MATCH("cb_"&amp;BJ$12,データシート1!$A$1:$BS$1,0),0)</f>
        <v>955.7</v>
      </c>
      <c r="BK39" s="40">
        <f t="shared" si="3"/>
        <v>367024.30000000063</v>
      </c>
      <c r="BL39" s="42"/>
      <c r="BM39" s="960" t="str">
        <f t="shared" si="4"/>
        <v>24216</v>
      </c>
      <c r="BN39" s="123" t="str">
        <f t="shared" si="5"/>
        <v>伊賀市</v>
      </c>
      <c r="BO39" s="40">
        <f>BE39*VLOOKUP(BO$12,別紙!$B$4:$E$10,MATCH("設備利用率",別紙!$B$4:$E$4,0),0)/100*8760/10^3</f>
        <v>16922.052035999925</v>
      </c>
      <c r="BP39" s="40">
        <f>BF39*VLOOKUP(BP$12,別紙!$B$4:$E$10,MATCH("設備利用率",別紙!$B$4:$E$4,0),0)/100*8760/10^3</f>
        <v>289353.48544800089</v>
      </c>
      <c r="BQ39" s="40">
        <f>BG39*VLOOKUP(BQ$12,別紙!$B$4:$E$10,MATCH("設備利用率",別紙!$B$4:$E$4,0),0)/100*8760/10^3</f>
        <v>288982.20336000004</v>
      </c>
      <c r="BR39" s="40">
        <f>BH39*VLOOKUP(BR$12,別紙!$B$4:$E$10,MATCH("設備利用率",別紙!$B$4:$E$4,0),0)/100*8760/10^3</f>
        <v>1045.944</v>
      </c>
      <c r="BS39" s="40">
        <f>BI39*VLOOKUP(BS$12,別紙!$B$4:$E$10,MATCH("設備利用率",別紙!$B$4:$E$4,0),0)/100*8760/10^3</f>
        <v>0</v>
      </c>
      <c r="BT39" s="40">
        <f>BJ39*VLOOKUP(BT$12,別紙!$B$4:$E$10,MATCH("設備利用率",別紙!$B$4:$E$4,0),0)/100*8760/10^3</f>
        <v>6697.5455999999995</v>
      </c>
      <c r="BU39" s="40">
        <f t="shared" si="6"/>
        <v>603001.2304440008</v>
      </c>
      <c r="BV39" s="42"/>
      <c r="BW39" s="38" t="str">
        <f t="shared" si="7"/>
        <v>24216</v>
      </c>
      <c r="BX39" s="38" t="str">
        <f t="shared" si="8"/>
        <v>伊賀市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1190233.1455209025</v>
      </c>
      <c r="BZ39" s="42"/>
      <c r="CA39" s="38" t="str">
        <f t="shared" si="9"/>
        <v>24216</v>
      </c>
      <c r="CB39" s="38" t="str">
        <f t="shared" si="10"/>
        <v>伊賀市</v>
      </c>
      <c r="CC39" s="260">
        <f t="shared" si="11"/>
        <v>1.4217426308182698E-2</v>
      </c>
      <c r="CD39" s="260">
        <f t="shared" si="16"/>
        <v>0.24310655986761828</v>
      </c>
      <c r="CE39" s="260">
        <f t="shared" si="17"/>
        <v>0.24279461922859469</v>
      </c>
      <c r="CF39" s="260">
        <f t="shared" si="18"/>
        <v>8.787723682003876E-4</v>
      </c>
      <c r="CG39" s="260">
        <f t="shared" si="19"/>
        <v>0</v>
      </c>
      <c r="CH39" s="260">
        <f t="shared" si="20"/>
        <v>5.6270871175149772E-3</v>
      </c>
      <c r="CI39" s="260">
        <f t="shared" si="12"/>
        <v>0.50662446489011093</v>
      </c>
      <c r="CK39" s="20" t="str">
        <f t="shared" si="13"/>
        <v>24216</v>
      </c>
      <c r="CL39" s="20" t="str">
        <f t="shared" si="14"/>
        <v>伊賀市</v>
      </c>
      <c r="CM39" s="20">
        <f>VLOOKUP($CK39&amp;"_"&amp;$AZ$7,データシート1!$A:$BS,MATCH("ca_太陽光発電（10kW未満）",データシート1!$A$1:$BS$1,0),0)</f>
        <v>2991</v>
      </c>
      <c r="CN39" s="20">
        <f>VLOOKUP($CK39&amp;"_"&amp;$AZ$5,データシート1!$A:$BS,MATCH("ab_家庭",データシート1!$A$1:$BS$1,0),0)</f>
        <v>40336</v>
      </c>
      <c r="CO39" s="260">
        <f t="shared" si="15"/>
        <v>7.4152122173740578E-2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26206</v>
      </c>
      <c r="AY40" s="20" t="str">
        <f>IF(IFERROR(比較地域マスタ!$Z33,"")=0,"",IFERROR(比較地域マスタ!$Z33,""))</f>
        <v>亀岡市</v>
      </c>
      <c r="BC40" s="960" t="str">
        <f t="shared" si="0"/>
        <v>26206</v>
      </c>
      <c r="BD40" s="123" t="str">
        <f t="shared" si="2"/>
        <v>亀岡市</v>
      </c>
      <c r="BE40" s="40">
        <f>VLOOKUP($BC40&amp;"_"&amp;$AZ$7,データシート1!$A:$BS,MATCH("cb_"&amp;BE$12,データシート1!$A$1:$BS$1,0),0)</f>
        <v>13038.899999999996</v>
      </c>
      <c r="BF40" s="40">
        <f>VLOOKUP($BC40&amp;"_"&amp;$AZ$7,データシート1!$A:$BS,MATCH("cb_"&amp;BF$12,データシート1!$A$1:$BS$1,0),0)</f>
        <v>36549.700000000019</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175</v>
      </c>
      <c r="BK40" s="40">
        <f t="shared" si="3"/>
        <v>49763.600000000013</v>
      </c>
      <c r="BL40" s="42"/>
      <c r="BM40" s="960" t="str">
        <f t="shared" si="4"/>
        <v>26206</v>
      </c>
      <c r="BN40" s="123" t="str">
        <f t="shared" si="5"/>
        <v>亀岡市</v>
      </c>
      <c r="BO40" s="40">
        <f>BE40*VLOOKUP(BO$12,別紙!$B$4:$E$10,MATCH("設備利用率",別紙!$B$4:$E$4,0),0)/100*8760/10^3</f>
        <v>15648.244667999994</v>
      </c>
      <c r="BP40" s="40">
        <f>BF40*VLOOKUP(BP$12,別紙!$B$4:$E$10,MATCH("設備利用率",別紙!$B$4:$E$4,0),0)/100*8760/10^3</f>
        <v>48346.481172000029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1226.4000000000001</v>
      </c>
      <c r="BU40" s="40">
        <f t="shared" si="6"/>
        <v>65221.125840000022</v>
      </c>
      <c r="BV40" s="42"/>
      <c r="BW40" s="38" t="str">
        <f t="shared" si="7"/>
        <v>26206</v>
      </c>
      <c r="BX40" s="38" t="str">
        <f t="shared" si="8"/>
        <v>亀岡市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393991.99769540085</v>
      </c>
      <c r="BZ40" s="42"/>
      <c r="CA40" s="38" t="str">
        <f t="shared" si="9"/>
        <v>26206</v>
      </c>
      <c r="CB40" s="38" t="str">
        <f t="shared" si="10"/>
        <v>亀岡市</v>
      </c>
      <c r="CC40" s="260">
        <f t="shared" si="11"/>
        <v>3.9717163697567809E-2</v>
      </c>
      <c r="CD40" s="260">
        <f t="shared" si="16"/>
        <v>0.12270929728216759</v>
      </c>
      <c r="CE40" s="260">
        <f t="shared" si="17"/>
        <v>0</v>
      </c>
      <c r="CF40" s="260">
        <f t="shared" si="18"/>
        <v>0</v>
      </c>
      <c r="CG40" s="260">
        <f t="shared" si="19"/>
        <v>0</v>
      </c>
      <c r="CH40" s="260">
        <f t="shared" si="20"/>
        <v>3.1127535766554888E-3</v>
      </c>
      <c r="CI40" s="260">
        <f t="shared" si="12"/>
        <v>0.1655392145563909</v>
      </c>
      <c r="CK40" s="20" t="str">
        <f t="shared" si="13"/>
        <v>26206</v>
      </c>
      <c r="CL40" s="20" t="str">
        <f t="shared" si="14"/>
        <v>亀岡市</v>
      </c>
      <c r="CM40" s="20">
        <f>VLOOKUP($CK40&amp;"_"&amp;$AZ$7,データシート1!$A:$BS,MATCH("ca_太陽光発電（10kW未満）",データシート1!$A$1:$BS$1,0),0)</f>
        <v>2948</v>
      </c>
      <c r="CN40" s="20">
        <f>VLOOKUP($CK40&amp;"_"&amp;$AZ$5,データシート1!$A:$BS,MATCH("ab_家庭",データシート1!$A$1:$BS$1,0),0)</f>
        <v>39676</v>
      </c>
      <c r="CO40" s="260">
        <f t="shared" si="15"/>
        <v>7.4301844944046777E-2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27224</v>
      </c>
      <c r="AY41" s="20" t="str">
        <f>IF(IFERROR(比較地域マスタ!$Z34,"")=0,"",IFERROR(比較地域マスタ!$Z34,""))</f>
        <v>摂津市</v>
      </c>
      <c r="BC41" s="960" t="str">
        <f t="shared" si="0"/>
        <v>27224</v>
      </c>
      <c r="BD41" s="123" t="str">
        <f t="shared" si="2"/>
        <v>摂津市</v>
      </c>
      <c r="BE41" s="40">
        <f>VLOOKUP($BC41&amp;"_"&amp;$AZ$7,データシート1!$A:$BS,MATCH("cb_"&amp;BE$12,データシート1!$A$1:$BS$1,0),0)</f>
        <v>5004.7000000000007</v>
      </c>
      <c r="BF41" s="40">
        <f>VLOOKUP($BC41&amp;"_"&amp;$AZ$7,データシート1!$A:$BS,MATCH("cb_"&amp;BF$12,データシート1!$A$1:$BS$1,0),0)</f>
        <v>5088.2999999999993</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10093</v>
      </c>
      <c r="BL41" s="42"/>
      <c r="BM41" s="960" t="str">
        <f t="shared" si="4"/>
        <v>27224</v>
      </c>
      <c r="BN41" s="123" t="str">
        <f t="shared" si="5"/>
        <v>摂津市</v>
      </c>
      <c r="BO41" s="40">
        <f>BE41*VLOOKUP(BO$12,別紙!$B$4:$E$10,MATCH("設備利用率",別紙!$B$4:$E$4,0),0)/100*8760/10^3</f>
        <v>6006.2405640000006</v>
      </c>
      <c r="BP41" s="40">
        <f>BF41*VLOOKUP(BP$12,別紙!$B$4:$E$10,MATCH("設備利用率",別紙!$B$4:$E$4,0),0)/100*8760/10^3</f>
        <v>6730.5997079999988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12736.840271999999</v>
      </c>
      <c r="BV41" s="42"/>
      <c r="BW41" s="38" t="str">
        <f t="shared" si="7"/>
        <v>27224</v>
      </c>
      <c r="BX41" s="38" t="str">
        <f t="shared" si="8"/>
        <v>摂津市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705459.46271202492</v>
      </c>
      <c r="BZ41" s="42"/>
      <c r="CA41" s="38" t="str">
        <f t="shared" si="9"/>
        <v>27224</v>
      </c>
      <c r="CB41" s="38" t="str">
        <f t="shared" si="10"/>
        <v>摂津市</v>
      </c>
      <c r="CC41" s="260">
        <f t="shared" si="11"/>
        <v>8.5139414544245801E-3</v>
      </c>
      <c r="CD41" s="260">
        <f t="shared" si="16"/>
        <v>9.5407320530159108E-3</v>
      </c>
      <c r="CE41" s="260">
        <f t="shared" si="17"/>
        <v>0</v>
      </c>
      <c r="CF41" s="260">
        <f t="shared" si="18"/>
        <v>0</v>
      </c>
      <c r="CG41" s="260">
        <f t="shared" si="19"/>
        <v>0</v>
      </c>
      <c r="CH41" s="260">
        <f t="shared" si="20"/>
        <v>0</v>
      </c>
      <c r="CI41" s="260">
        <f t="shared" si="12"/>
        <v>1.8054673507440493E-2</v>
      </c>
      <c r="CK41" s="20" t="str">
        <f t="shared" si="13"/>
        <v>27224</v>
      </c>
      <c r="CL41" s="20" t="str">
        <f t="shared" si="14"/>
        <v>摂津市</v>
      </c>
      <c r="CM41" s="20">
        <f>VLOOKUP($CK41&amp;"_"&amp;$AZ$7,データシート1!$A:$BS,MATCH("ca_太陽光発電（10kW未満）",データシート1!$A$1:$BS$1,0),0)</f>
        <v>1301</v>
      </c>
      <c r="CN41" s="20">
        <f>VLOOKUP($CK41&amp;"_"&amp;$AZ$5,データシート1!$A:$BS,MATCH("ab_家庭",データシート1!$A$1:$BS$1,0),0)</f>
        <v>42178</v>
      </c>
      <c r="CO41" s="260">
        <f t="shared" si="15"/>
        <v>3.0845464460145099E-2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18208</v>
      </c>
      <c r="AY72" s="20" t="str">
        <f>IF(IFERROR(比較地域マスタ!$AE7,"")=0,"",IFERROR(比較地域マスタ!$AE7,""))</f>
        <v>あわら市</v>
      </c>
      <c r="AZ72" s="18"/>
      <c r="BA72" s="24">
        <v>1</v>
      </c>
      <c r="BB72" s="24">
        <v>1</v>
      </c>
      <c r="BC72" s="20" t="str">
        <f>AX72</f>
        <v>18208</v>
      </c>
      <c r="BD72" s="20" t="str">
        <f>AY72</f>
        <v>あわら市</v>
      </c>
      <c r="BE72" s="953">
        <f>VLOOKUP(BC72&amp;"_令和4年度",データシート3!A:AB,MATCH("ea_"&amp;"太陽光（建物系）"&amp;"_年間発電",データシート3!$A$1:$AB$1,0),0)/10^3+VLOOKUP(BC72&amp;"_令和4年度",データシート3!A:AB,MATCH("ea_"&amp;"太陽光（土地系）"&amp;"_年間発電",データシート3!$A$1:$AB$1,0),0)/10^3</f>
        <v>959356.92499999993</v>
      </c>
      <c r="BF72" s="953">
        <f>VLOOKUP(BC72&amp;"_令和4年度",データシート3!A:AB,MATCH("ea_"&amp;"風力（陸上）"&amp;"_年間発電",データシート3!$A$1:$AB$1,0),0)/10^3</f>
        <v>104272.65700000002</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1063629.5819999999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283506.22042911494</v>
      </c>
      <c r="BK72" s="953">
        <f t="shared" ref="BK72:BK103" si="21">BI72-BJ72</f>
        <v>780123.36157088494</v>
      </c>
      <c r="BL72" s="953">
        <f t="shared" ref="BL72:BL103" si="22">IF(BK72&gt;0,0,BK72)</f>
        <v>0</v>
      </c>
      <c r="BM72" s="953">
        <f t="shared" ref="BM72:BM103" si="23">IF(BK72&gt;0,BK72,0)</f>
        <v>780123.36157088494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18382</v>
      </c>
      <c r="AY73" s="20" t="str">
        <f>IF(IFERROR(比較地域マスタ!$AE8,"")=0,"",IFERROR(比較地域マスタ!$AE8,""))</f>
        <v>池田町</v>
      </c>
      <c r="AZ73" s="18"/>
      <c r="BA73" s="24">
        <v>2</v>
      </c>
      <c r="BB73" s="24">
        <v>1</v>
      </c>
      <c r="BC73" s="20" t="str">
        <f t="shared" ref="BC73:BC136" si="24">AX73</f>
        <v>18382</v>
      </c>
      <c r="BD73" s="20" t="str">
        <f t="shared" ref="BD73:BD136" si="25">AY73</f>
        <v>池田町</v>
      </c>
      <c r="BE73" s="953">
        <f>VLOOKUP(BC73&amp;"_令和4年度",データシート3!A:AB,MATCH("ea_"&amp;"太陽光（建物系）"&amp;"_年間発電",データシート3!$A$1:$AB$1,0),0)/10^3+VLOOKUP(BC73&amp;"_令和4年度",データシート3!A:AB,MATCH("ea_"&amp;"太陽光（土地系）"&amp;"_年間発電",データシート3!$A$1:$AB$1,0),0)/10^3</f>
        <v>135081.33499999999</v>
      </c>
      <c r="BF73" s="953">
        <f>VLOOKUP(BC73&amp;"_令和4年度",データシート3!A:AB,MATCH("ea_"&amp;"風力（陸上）"&amp;"_年間発電",データシート3!$A$1:$AB$1,0),0)/10^3</f>
        <v>484355.56199999992</v>
      </c>
      <c r="BG73" s="953">
        <f>VLOOKUP(BC73&amp;"_令和4年度",データシート3!A:AB,MATCH("ea_"&amp;"中小水（河川）"&amp;"_年間発電",データシート3!$A$1:$AB$1,0),0)/10^3+VLOOKUP(BC73&amp;"_令和4年度",データシート3!A:AB,MATCH("ea_"&amp;"中小水（農業用水路）"&amp;"_年間発電",データシート3!$A$1:$AB$1,0),0)/10^3</f>
        <v>58377.40400000001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677814.30099999986</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13855.197371277525</v>
      </c>
      <c r="BK73" s="953">
        <f t="shared" si="21"/>
        <v>663959.10362872237</v>
      </c>
      <c r="BL73" s="953">
        <f t="shared" si="22"/>
        <v>0</v>
      </c>
      <c r="BM73" s="953">
        <f t="shared" si="23"/>
        <v>663959.10362872237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18322</v>
      </c>
      <c r="AY74" s="20" t="str">
        <f>IF(IFERROR(比較地域マスタ!$AE9,"")=0,"",IFERROR(比較地域マスタ!$AE9,""))</f>
        <v>永平寺町</v>
      </c>
      <c r="AZ74" s="18"/>
      <c r="BA74" s="24">
        <v>3</v>
      </c>
      <c r="BB74" s="24">
        <v>1</v>
      </c>
      <c r="BC74" s="20" t="str">
        <f t="shared" si="24"/>
        <v>18322</v>
      </c>
      <c r="BD74" s="20" t="str">
        <f t="shared" si="25"/>
        <v>永平寺町</v>
      </c>
      <c r="BE74" s="953">
        <f>VLOOKUP(BC74&amp;"_令和4年度",データシート3!A:AB,MATCH("ea_"&amp;"太陽光（建物系）"&amp;"_年間発電",データシート3!$A$1:$AB$1,0),0)/10^3+VLOOKUP(BC74&amp;"_令和4年度",データシート3!A:AB,MATCH("ea_"&amp;"太陽光（土地系）"&amp;"_年間発電",データシート3!$A$1:$AB$1,0),0)/10^3</f>
        <v>271393.12400000007</v>
      </c>
      <c r="BF74" s="953">
        <f>VLOOKUP(BC74&amp;"_令和4年度",データシート3!A:AB,MATCH("ea_"&amp;"風力（陸上）"&amp;"_年間発電",データシート3!$A$1:$AB$1,0),0)/10^3</f>
        <v>140853.114</v>
      </c>
      <c r="BG74" s="953">
        <f>VLOOKUP(BC74&amp;"_令和4年度",データシート3!A:AB,MATCH("ea_"&amp;"中小水（河川）"&amp;"_年間発電",データシート3!$A$1:$AB$1,0),0)/10^3+VLOOKUP(BC74&amp;"_令和4年度",データシート3!A:AB,MATCH("ea_"&amp;"中小水（農業用水路）"&amp;"_年間発電",データシート3!$A$1:$AB$1,0),0)/10^3</f>
        <v>32227.162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444473.40000000008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116070.58571674125</v>
      </c>
      <c r="BK74" s="953">
        <f t="shared" si="21"/>
        <v>328402.81428325886</v>
      </c>
      <c r="BL74" s="953">
        <f t="shared" si="22"/>
        <v>0</v>
      </c>
      <c r="BM74" s="953">
        <f t="shared" si="23"/>
        <v>328402.81428325886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18209</v>
      </c>
      <c r="AY75" s="20" t="str">
        <f>IF(IFERROR(比較地域マスタ!$AE10,"")=0,"",IFERROR(比較地域マスタ!$AE10,""))</f>
        <v>越前市</v>
      </c>
      <c r="AZ75" s="18"/>
      <c r="BA75" s="24">
        <v>4</v>
      </c>
      <c r="BB75" s="24">
        <v>1</v>
      </c>
      <c r="BC75" s="20" t="str">
        <f t="shared" si="24"/>
        <v>18209</v>
      </c>
      <c r="BD75" s="20" t="str">
        <f t="shared" si="25"/>
        <v>越前市</v>
      </c>
      <c r="BE75" s="953">
        <f>VLOOKUP(BC75&amp;"_令和4年度",データシート3!A:AB,MATCH("ea_"&amp;"太陽光（建物系）"&amp;"_年間発電",データシート3!$A$1:$AB$1,0),0)/10^3+VLOOKUP(BC75&amp;"_令和4年度",データシート3!A:AB,MATCH("ea_"&amp;"太陽光（土地系）"&amp;"_年間発電",データシート3!$A$1:$AB$1,0),0)/10^3</f>
        <v>1390620.0110000002</v>
      </c>
      <c r="BF75" s="953">
        <f>VLOOKUP(BC75&amp;"_令和4年度",データシート3!A:AB,MATCH("ea_"&amp;"風力（陸上）"&amp;"_年間発電",データシート3!$A$1:$AB$1,0),0)/10^3</f>
        <v>253023.93</v>
      </c>
      <c r="BG75" s="953">
        <f>VLOOKUP(BC75&amp;"_令和4年度",データシート3!A:AB,MATCH("ea_"&amp;"中小水（河川）"&amp;"_年間発電",データシート3!$A$1:$AB$1,0),0)/10^3+VLOOKUP(BC75&amp;"_令和4年度",データシート3!A:AB,MATCH("ea_"&amp;"中小水（農業用水路）"&amp;"_年間発電",データシート3!$A$1:$AB$1,0),0)/10^3</f>
        <v>1230.5</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1644874.4410000001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1091239.6573472505</v>
      </c>
      <c r="BK75" s="953">
        <f t="shared" si="21"/>
        <v>553634.78365274961</v>
      </c>
      <c r="BL75" s="953">
        <f t="shared" si="22"/>
        <v>0</v>
      </c>
      <c r="BM75" s="953">
        <f t="shared" si="23"/>
        <v>553634.78365274961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18423</v>
      </c>
      <c r="AY76" s="20" t="str">
        <f>IF(IFERROR(比較地域マスタ!$AE11,"")=0,"",IFERROR(比較地域マスタ!$AE11,""))</f>
        <v>越前町</v>
      </c>
      <c r="AZ76" s="18"/>
      <c r="BA76" s="24">
        <v>5</v>
      </c>
      <c r="BB76" s="24">
        <v>1</v>
      </c>
      <c r="BC76" s="20" t="str">
        <f t="shared" si="24"/>
        <v>18423</v>
      </c>
      <c r="BD76" s="20" t="str">
        <f t="shared" si="25"/>
        <v>越前町</v>
      </c>
      <c r="BE76" s="953">
        <f>VLOOKUP(BC76&amp;"_令和4年度",データシート3!A:AB,MATCH("ea_"&amp;"太陽光（建物系）"&amp;"_年間発電",データシート3!$A$1:$AB$1,0),0)/10^3+VLOOKUP(BC76&amp;"_令和4年度",データシート3!A:AB,MATCH("ea_"&amp;"太陽光（土地系）"&amp;"_年間発電",データシート3!$A$1:$AB$1,0),0)/10^3</f>
        <v>391187.18200000003</v>
      </c>
      <c r="BF76" s="953">
        <f>VLOOKUP(BC76&amp;"_令和4年度",データシート3!A:AB,MATCH("ea_"&amp;"風力（陸上）"&amp;"_年間発電",データシート3!$A$1:$AB$1,0),0)/10^3</f>
        <v>328830.61499999993</v>
      </c>
      <c r="BG76" s="953">
        <f>VLOOKUP(BC76&amp;"_令和4年度",データシート3!A:AB,MATCH("ea_"&amp;"中小水（河川）"&amp;"_年間発電",データシート3!$A$1:$AB$1,0),0)/10^3+VLOOKUP(BC76&amp;"_令和4年度",データシート3!A:AB,MATCH("ea_"&amp;"中小水（農業用水路）"&amp;"_年間発電",データシート3!$A$1:$AB$1,0),0)/10^3</f>
        <v>9046.7309999999998</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729064.52800000005</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140134.10145592428</v>
      </c>
      <c r="BK76" s="953">
        <f t="shared" si="21"/>
        <v>588930.42654407583</v>
      </c>
      <c r="BL76" s="953">
        <f t="shared" si="22"/>
        <v>0</v>
      </c>
      <c r="BM76" s="953">
        <f t="shared" si="23"/>
        <v>588930.42654407583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18483</v>
      </c>
      <c r="AY77" s="20" t="str">
        <f>IF(IFERROR(比較地域マスタ!$AE12,"")=0,"",IFERROR(比較地域マスタ!$AE12,""))</f>
        <v>おおい町</v>
      </c>
      <c r="AZ77" s="18"/>
      <c r="BA77" s="24">
        <v>6</v>
      </c>
      <c r="BB77" s="24">
        <v>1</v>
      </c>
      <c r="BC77" s="20" t="str">
        <f t="shared" si="24"/>
        <v>18483</v>
      </c>
      <c r="BD77" s="20" t="str">
        <f t="shared" si="25"/>
        <v>おおい町</v>
      </c>
      <c r="BE77" s="953">
        <f>VLOOKUP(BC77&amp;"_令和4年度",データシート3!A:AB,MATCH("ea_"&amp;"太陽光（建物系）"&amp;"_年間発電",データシート3!$A$1:$AB$1,0),0)/10^3+VLOOKUP(BC77&amp;"_令和4年度",データシート3!A:AB,MATCH("ea_"&amp;"太陽光（土地系）"&amp;"_年間発電",データシート3!$A$1:$AB$1,0),0)/10^3</f>
        <v>208585.43199999997</v>
      </c>
      <c r="BF77" s="953">
        <f>VLOOKUP(BC77&amp;"_令和4年度",データシート3!A:AB,MATCH("ea_"&amp;"風力（陸上）"&amp;"_年間発電",データシート3!$A$1:$AB$1,0),0)/10^3</f>
        <v>791437.38600000017</v>
      </c>
      <c r="BG77" s="953">
        <f>VLOOKUP(BC77&amp;"_令和4年度",データシート3!A:AB,MATCH("ea_"&amp;"中小水（河川）"&amp;"_年間発電",データシート3!$A$1:$AB$1,0),0)/10^3+VLOOKUP(BC77&amp;"_令和4年度",データシート3!A:AB,MATCH("ea_"&amp;"中小水（農業用水路）"&amp;"_年間発電",データシート3!$A$1:$AB$1,0),0)/10^3</f>
        <v>10622.902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1010645.7200000002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52139.897514629127</v>
      </c>
      <c r="BK77" s="953">
        <f t="shared" si="21"/>
        <v>958505.82248537103</v>
      </c>
      <c r="BL77" s="953">
        <f t="shared" si="22"/>
        <v>0</v>
      </c>
      <c r="BM77" s="953">
        <f t="shared" si="23"/>
        <v>958505.82248537103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18205</v>
      </c>
      <c r="AY78" s="20" t="str">
        <f>IF(IFERROR(比較地域マスタ!$AE13,"")=0,"",IFERROR(比較地域マスタ!$AE13,""))</f>
        <v>大野市</v>
      </c>
      <c r="AZ78" s="18"/>
      <c r="BA78" s="24">
        <v>7</v>
      </c>
      <c r="BB78" s="24">
        <v>1</v>
      </c>
      <c r="BC78" s="20" t="str">
        <f t="shared" si="24"/>
        <v>18205</v>
      </c>
      <c r="BD78" s="20" t="str">
        <f t="shared" si="25"/>
        <v>大野市</v>
      </c>
      <c r="BE78" s="953">
        <f>VLOOKUP(BC78&amp;"_令和4年度",データシート3!A:AB,MATCH("ea_"&amp;"太陽光（建物系）"&amp;"_年間発電",データシート3!$A$1:$AB$1,0),0)/10^3+VLOOKUP(BC78&amp;"_令和4年度",データシート3!A:AB,MATCH("ea_"&amp;"太陽光（土地系）"&amp;"_年間発電",データシート3!$A$1:$AB$1,0),0)/10^3</f>
        <v>1325992.4920000001</v>
      </c>
      <c r="BF78" s="953">
        <f>VLOOKUP(BC78&amp;"_令和4年度",データシート3!A:AB,MATCH("ea_"&amp;"風力（陸上）"&amp;"_年間発電",データシート3!$A$1:$AB$1,0),0)/10^3</f>
        <v>1840311.8770000001</v>
      </c>
      <c r="BG78" s="953">
        <f>VLOOKUP(BC78&amp;"_令和4年度",データシート3!A:AB,MATCH("ea_"&amp;"中小水（河川）"&amp;"_年間発電",データシート3!$A$1:$AB$1,0),0)/10^3+VLOOKUP(BC78&amp;"_令和4年度",データシート3!A:AB,MATCH("ea_"&amp;"中小水（農業用水路）"&amp;"_年間発電",データシート3!$A$1:$AB$1,0),0)/10^3</f>
        <v>285089.6425685499</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93.206000000000003</v>
      </c>
      <c r="BI78" s="953">
        <f t="shared" si="26"/>
        <v>3451487.2175685498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214094.26520180047</v>
      </c>
      <c r="BK78" s="953">
        <f t="shared" si="21"/>
        <v>3237392.9523667493</v>
      </c>
      <c r="BL78" s="953">
        <f t="shared" si="22"/>
        <v>0</v>
      </c>
      <c r="BM78" s="953">
        <f t="shared" si="23"/>
        <v>3237392.9523667493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18204</v>
      </c>
      <c r="AY79" s="20" t="str">
        <f>IF(IFERROR(比較地域マスタ!$AE14,"")=0,"",IFERROR(比較地域マスタ!$AE14,""))</f>
        <v>小浜市</v>
      </c>
      <c r="AZ79" s="18"/>
      <c r="BA79" s="24">
        <v>8</v>
      </c>
      <c r="BB79" s="24">
        <v>1</v>
      </c>
      <c r="BC79" s="20" t="str">
        <f t="shared" si="24"/>
        <v>18204</v>
      </c>
      <c r="BD79" s="20" t="str">
        <f t="shared" si="25"/>
        <v>小浜市</v>
      </c>
      <c r="BE79" s="953">
        <f>VLOOKUP(BC79&amp;"_令和4年度",データシート3!A:AB,MATCH("ea_"&amp;"太陽光（建物系）"&amp;"_年間発電",データシート3!$A$1:$AB$1,0),0)/10^3+VLOOKUP(BC79&amp;"_令和4年度",データシート3!A:AB,MATCH("ea_"&amp;"太陽光（土地系）"&amp;"_年間発電",データシート3!$A$1:$AB$1,0),0)/10^3</f>
        <v>354965.62599999993</v>
      </c>
      <c r="BF79" s="953">
        <f>VLOOKUP(BC79&amp;"_令和4年度",データシート3!A:AB,MATCH("ea_"&amp;"風力（陸上）"&amp;"_年間発電",データシート3!$A$1:$AB$1,0),0)/10^3</f>
        <v>530412.10900000017</v>
      </c>
      <c r="BG79" s="953">
        <f>VLOOKUP(BC79&amp;"_令和4年度",データシート3!A:AB,MATCH("ea_"&amp;"中小水（河川）"&amp;"_年間発電",データシート3!$A$1:$AB$1,0),0)/10^3+VLOOKUP(BC79&amp;"_令和4年度",データシート3!A:AB,MATCH("ea_"&amp;"中小水（農業用水路）"&amp;"_年間発電",データシート3!$A$1:$AB$1,0),0)/10^3</f>
        <v>6587.4719999999998</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891965.20700000005</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217197.2681845389</v>
      </c>
      <c r="BK79" s="953">
        <f t="shared" si="21"/>
        <v>674767.93881546112</v>
      </c>
      <c r="BL79" s="953">
        <f>IF(BK79&gt;0,0,BK79)</f>
        <v>0</v>
      </c>
      <c r="BM79" s="953">
        <f>IF(BK79&gt;0,BK79,0)</f>
        <v>674767.93881546112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18206</v>
      </c>
      <c r="AY80" s="20" t="str">
        <f>IF(IFERROR(比較地域マスタ!$AE15,"")=0,"",IFERROR(比較地域マスタ!$AE15,""))</f>
        <v>勝山市</v>
      </c>
      <c r="AZ80" s="18"/>
      <c r="BA80" s="24">
        <v>9</v>
      </c>
      <c r="BB80" s="24">
        <v>1</v>
      </c>
      <c r="BC80" s="20" t="str">
        <f t="shared" si="24"/>
        <v>18206</v>
      </c>
      <c r="BD80" s="20" t="str">
        <f t="shared" si="25"/>
        <v>勝山市</v>
      </c>
      <c r="BE80" s="953">
        <f>VLOOKUP(BC80&amp;"_令和4年度",データシート3!A:AB,MATCH("ea_"&amp;"太陽光（建物系）"&amp;"_年間発電",データシート3!$A$1:$AB$1,0),0)/10^3+VLOOKUP(BC80&amp;"_令和4年度",データシート3!A:AB,MATCH("ea_"&amp;"太陽光（土地系）"&amp;"_年間発電",データシート3!$A$1:$AB$1,0),0)/10^3</f>
        <v>602528.29099999997</v>
      </c>
      <c r="BF80" s="953">
        <f>VLOOKUP(BC80&amp;"_令和4年度",データシート3!A:AB,MATCH("ea_"&amp;"風力（陸上）"&amp;"_年間発電",データシート3!$A$1:$AB$1,0),0)/10^3</f>
        <v>204533.13200000004</v>
      </c>
      <c r="BG80" s="953">
        <f>VLOOKUP(BC80&amp;"_令和4年度",データシート3!A:AB,MATCH("ea_"&amp;"中小水（河川）"&amp;"_年間発電",データシート3!$A$1:$AB$1,0),0)/10^3+VLOOKUP(BC80&amp;"_令和4年度",データシート3!A:AB,MATCH("ea_"&amp;"中小水（農業用水路）"&amp;"_年間発電",データシート3!$A$1:$AB$1,0),0)/10^3</f>
        <v>95910.694000000003</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4.415</v>
      </c>
      <c r="BI80" s="953">
        <f t="shared" si="26"/>
        <v>902976.53200000001</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162959.86437008152</v>
      </c>
      <c r="BK80" s="953">
        <f t="shared" si="21"/>
        <v>740016.66762991855</v>
      </c>
      <c r="BL80" s="953">
        <f t="shared" si="22"/>
        <v>0</v>
      </c>
      <c r="BM80" s="953">
        <f t="shared" si="23"/>
        <v>740016.66762991855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18210</v>
      </c>
      <c r="AY81" s="20" t="str">
        <f>IF(IFERROR(比較地域マスタ!$AE16,"")=0,"",IFERROR(比較地域マスタ!$AE16,""))</f>
        <v>坂井市</v>
      </c>
      <c r="AZ81" s="18"/>
      <c r="BA81" s="24">
        <v>10</v>
      </c>
      <c r="BB81" s="24">
        <v>1</v>
      </c>
      <c r="BC81" s="20" t="str">
        <f t="shared" si="24"/>
        <v>18210</v>
      </c>
      <c r="BD81" s="20" t="str">
        <f t="shared" si="25"/>
        <v>坂井市</v>
      </c>
      <c r="BE81" s="953">
        <f>VLOOKUP(BC81&amp;"_令和4年度",データシート3!A:AB,MATCH("ea_"&amp;"太陽光（建物系）"&amp;"_年間発電",データシート3!$A$1:$AB$1,0),0)/10^3+VLOOKUP(BC81&amp;"_令和4年度",データシート3!A:AB,MATCH("ea_"&amp;"太陽光（土地系）"&amp;"_年間発電",データシート3!$A$1:$AB$1,0),0)/10^3</f>
        <v>1300483.3089999999</v>
      </c>
      <c r="BF81" s="953">
        <f>VLOOKUP(BC81&amp;"_令和4年度",データシート3!A:AB,MATCH("ea_"&amp;"風力（陸上）"&amp;"_年間発電",データシート3!$A$1:$AB$1,0),0)/10^3</f>
        <v>257458.81899999999</v>
      </c>
      <c r="BG81" s="953">
        <f>VLOOKUP(BC81&amp;"_令和4年度",データシート3!A:AB,MATCH("ea_"&amp;"中小水（河川）"&amp;"_年間発電",データシート3!$A$1:$AB$1,0),0)/10^3+VLOOKUP(BC81&amp;"_令和4年度",データシート3!A:AB,MATCH("ea_"&amp;"中小水（農業用水路）"&amp;"_年間発電",データシート3!$A$1:$AB$1,0),0)/10^3</f>
        <v>26729.044999999998</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15.698</v>
      </c>
      <c r="BI81" s="953">
        <f t="shared" si="26"/>
        <v>1584686.8709999998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758381.95730822696</v>
      </c>
      <c r="BK81" s="953">
        <f t="shared" si="21"/>
        <v>826304.91369177285</v>
      </c>
      <c r="BL81" s="953">
        <f t="shared" si="22"/>
        <v>0</v>
      </c>
      <c r="BM81" s="953">
        <f t="shared" si="23"/>
        <v>826304.91369177285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18207</v>
      </c>
      <c r="AY82" s="20" t="str">
        <f>IF(IFERROR(比較地域マスタ!$AE17,"")=0,"",IFERROR(比較地域マスタ!$AE17,""))</f>
        <v>鯖江市</v>
      </c>
      <c r="AZ82" s="18"/>
      <c r="BA82" s="24">
        <v>11</v>
      </c>
      <c r="BB82" s="24">
        <v>1</v>
      </c>
      <c r="BC82" s="20" t="str">
        <f t="shared" si="24"/>
        <v>18207</v>
      </c>
      <c r="BD82" s="20" t="str">
        <f t="shared" si="25"/>
        <v>鯖江市</v>
      </c>
      <c r="BE82" s="953">
        <f>VLOOKUP(BC82&amp;"_令和4年度",データシート3!A:AB,MATCH("ea_"&amp;"太陽光（建物系）"&amp;"_年間発電",データシート3!$A$1:$AB$1,0),0)/10^3+VLOOKUP(BC82&amp;"_令和4年度",データシート3!A:AB,MATCH("ea_"&amp;"太陽光（土地系）"&amp;"_年間発電",データシート3!$A$1:$AB$1,0),0)/10^3</f>
        <v>857404.92599999998</v>
      </c>
      <c r="BF82" s="953">
        <f>VLOOKUP(BC82&amp;"_令和4年度",データシート3!A:AB,MATCH("ea_"&amp;"風力（陸上）"&amp;"_年間発電",データシート3!$A$1:$AB$1,0),0)/10^3</f>
        <v>10245.431</v>
      </c>
      <c r="BG82" s="953">
        <f>VLOOKUP(BC82&amp;"_令和4年度",データシート3!A:AB,MATCH("ea_"&amp;"中小水（河川）"&amp;"_年間発電",データシート3!$A$1:$AB$1,0),0)/10^3+VLOOKUP(BC82&amp;"_令和4年度",データシート3!A:AB,MATCH("ea_"&amp;"中小水（農業用水路）"&amp;"_年間発電",データシート3!$A$1:$AB$1,0),0)/10^3</f>
        <v>205.66</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867856.01699999999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550050.03340987093</v>
      </c>
      <c r="BK82" s="953">
        <f t="shared" si="21"/>
        <v>317805.98359012906</v>
      </c>
      <c r="BL82" s="953">
        <f t="shared" si="22"/>
        <v>0</v>
      </c>
      <c r="BM82" s="953">
        <f t="shared" si="23"/>
        <v>317805.98359012906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18481</v>
      </c>
      <c r="AY83" s="20" t="str">
        <f>IF(IFERROR(比較地域マスタ!$AE18,"")=0,"",IFERROR(比較地域マスタ!$AE18,""))</f>
        <v>高浜町</v>
      </c>
      <c r="AZ83" s="18"/>
      <c r="BA83" s="24">
        <v>12</v>
      </c>
      <c r="BB83" s="24">
        <v>1</v>
      </c>
      <c r="BC83" s="20" t="str">
        <f t="shared" si="24"/>
        <v>18481</v>
      </c>
      <c r="BD83" s="20" t="str">
        <f t="shared" si="25"/>
        <v>高浜町</v>
      </c>
      <c r="BE83" s="953">
        <f>VLOOKUP(BC83&amp;"_令和4年度",データシート3!A:AB,MATCH("ea_"&amp;"太陽光（建物系）"&amp;"_年間発電",データシート3!$A$1:$AB$1,0),0)/10^3+VLOOKUP(BC83&amp;"_令和4年度",データシート3!A:AB,MATCH("ea_"&amp;"太陽光（土地系）"&amp;"_年間発電",データシート3!$A$1:$AB$1,0),0)/10^3</f>
        <v>154621.78700000001</v>
      </c>
      <c r="BF83" s="953">
        <f>VLOOKUP(BC83&amp;"_令和4年度",データシート3!A:AB,MATCH("ea_"&amp;"風力（陸上）"&amp;"_年間発電",データシート3!$A$1:$AB$1,0),0)/10^3</f>
        <v>139924.83199999997</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294546.61899999995</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68633.255462313697</v>
      </c>
      <c r="BK83" s="953">
        <f t="shared" si="21"/>
        <v>225913.36353768624</v>
      </c>
      <c r="BL83" s="953">
        <f t="shared" si="22"/>
        <v>0</v>
      </c>
      <c r="BM83" s="953">
        <f t="shared" si="23"/>
        <v>225913.36353768624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18202</v>
      </c>
      <c r="AY84" s="20" t="str">
        <f>IF(IFERROR(比較地域マスタ!$AE19,"")=0,"",IFERROR(比較地域マスタ!$AE19,""))</f>
        <v>敦賀市</v>
      </c>
      <c r="AZ84" s="18"/>
      <c r="BA84" s="24">
        <v>13</v>
      </c>
      <c r="BB84" s="24">
        <v>1</v>
      </c>
      <c r="BC84" s="20" t="str">
        <f t="shared" si="24"/>
        <v>18202</v>
      </c>
      <c r="BD84" s="20" t="str">
        <f t="shared" si="25"/>
        <v>敦賀市</v>
      </c>
      <c r="BE84" s="953">
        <f>VLOOKUP(BC84&amp;"_令和4年度",データシート3!A:AB,MATCH("ea_"&amp;"太陽光（建物系）"&amp;"_年間発電",データシート3!$A$1:$AB$1,0),0)/10^3+VLOOKUP(BC84&amp;"_令和4年度",データシート3!A:AB,MATCH("ea_"&amp;"太陽光（土地系）"&amp;"_年間発電",データシート3!$A$1:$AB$1,0),0)/10^3</f>
        <v>489001.47400000005</v>
      </c>
      <c r="BF84" s="953">
        <f>VLOOKUP(BC84&amp;"_令和4年度",データシート3!A:AB,MATCH("ea_"&amp;"風力（陸上）"&amp;"_年間発電",データシート3!$A$1:$AB$1,0),0)/10^3</f>
        <v>997355.13699999999</v>
      </c>
      <c r="BG84" s="953">
        <f>VLOOKUP(BC84&amp;"_令和4年度",データシート3!A:AB,MATCH("ea_"&amp;"中小水（河川）"&amp;"_年間発電",データシート3!$A$1:$AB$1,0),0)/10^3+VLOOKUP(BC84&amp;"_令和4年度",データシート3!A:AB,MATCH("ea_"&amp;"中小水（農業用水路）"&amp;"_年間発電",データシート3!$A$1:$AB$1,0),0)/10^3</f>
        <v>26691.065999999999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1513047.6770000001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550095.42466389912</v>
      </c>
      <c r="BK84" s="953">
        <f t="shared" si="21"/>
        <v>962952.25233610102</v>
      </c>
      <c r="BL84" s="953">
        <f t="shared" si="22"/>
        <v>0</v>
      </c>
      <c r="BM84" s="953">
        <f t="shared" si="23"/>
        <v>962952.25233610102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18201</v>
      </c>
      <c r="AY85" s="20" t="str">
        <f>IF(IFERROR(比較地域マスタ!$AE20,"")=0,"",IFERROR(比較地域マスタ!$AE20,""))</f>
        <v>福井市</v>
      </c>
      <c r="AZ85" s="18"/>
      <c r="BA85" s="24">
        <v>14</v>
      </c>
      <c r="BB85" s="24">
        <v>1</v>
      </c>
      <c r="BC85" s="20" t="str">
        <f t="shared" si="24"/>
        <v>18201</v>
      </c>
      <c r="BD85" s="20" t="str">
        <f t="shared" si="25"/>
        <v>福井市</v>
      </c>
      <c r="BE85" s="953">
        <f>VLOOKUP(BC85&amp;"_令和4年度",データシート3!A:AB,MATCH("ea_"&amp;"太陽光（建物系）"&amp;"_年間発電",データシート3!$A$1:$AB$1,0),0)/10^3+VLOOKUP(BC85&amp;"_令和4年度",データシート3!A:AB,MATCH("ea_"&amp;"太陽光（土地系）"&amp;"_年間発電",データシート3!$A$1:$AB$1,0),0)/10^3</f>
        <v>2219387.3160000001</v>
      </c>
      <c r="BF85" s="953">
        <f>VLOOKUP(BC85&amp;"_令和4年度",データシート3!A:AB,MATCH("ea_"&amp;"風力（陸上）"&amp;"_年間発電",データシート3!$A$1:$AB$1,0),0)/10^3</f>
        <v>902975.97400000016</v>
      </c>
      <c r="BG85" s="953">
        <f>VLOOKUP(BC85&amp;"_令和4年度",データシート3!A:AB,MATCH("ea_"&amp;"中小水（河川）"&amp;"_年間発電",データシート3!$A$1:$AB$1,0),0)/10^3+VLOOKUP(BC85&amp;"_令和4年度",データシート3!A:AB,MATCH("ea_"&amp;"中小水（農業用水路）"&amp;"_年間発電",データシート3!$A$1:$AB$1,0),0)/10^3</f>
        <v>28732.233533319999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8.83</v>
      </c>
      <c r="BI85" s="953">
        <f t="shared" si="26"/>
        <v>3151104.3535333201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2180142.6748844166</v>
      </c>
      <c r="BK85" s="953">
        <f t="shared" si="21"/>
        <v>970961.6786489035</v>
      </c>
      <c r="BL85" s="953">
        <f t="shared" si="22"/>
        <v>0</v>
      </c>
      <c r="BM85" s="953">
        <f t="shared" si="23"/>
        <v>970961.6786489035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18404</v>
      </c>
      <c r="AY86" s="20" t="str">
        <f>IF(IFERROR(比較地域マスタ!$AE21,"")=0,"",IFERROR(比較地域マスタ!$AE21,""))</f>
        <v>南越前町</v>
      </c>
      <c r="AZ86" s="18"/>
      <c r="BA86" s="24">
        <v>15</v>
      </c>
      <c r="BB86" s="24">
        <v>1</v>
      </c>
      <c r="BC86" s="20" t="str">
        <f t="shared" si="24"/>
        <v>18404</v>
      </c>
      <c r="BD86" s="20" t="str">
        <f t="shared" si="25"/>
        <v>南越前町</v>
      </c>
      <c r="BE86" s="953">
        <f>VLOOKUP(BC86&amp;"_令和4年度",データシート3!A:AB,MATCH("ea_"&amp;"太陽光（建物系）"&amp;"_年間発電",データシート3!$A$1:$AB$1,0),0)/10^3+VLOOKUP(BC86&amp;"_令和4年度",データシート3!A:AB,MATCH("ea_"&amp;"太陽光（土地系）"&amp;"_年間発電",データシート3!$A$1:$AB$1,0),0)/10^3</f>
        <v>316037.37800000003</v>
      </c>
      <c r="BF86" s="953">
        <f>VLOOKUP(BC86&amp;"_令和4年度",データシート3!A:AB,MATCH("ea_"&amp;"風力（陸上）"&amp;"_年間発電",データシート3!$A$1:$AB$1,0),0)/10^3</f>
        <v>886022.04099999997</v>
      </c>
      <c r="BG86" s="953">
        <f>VLOOKUP(BC86&amp;"_令和4年度",データシート3!A:AB,MATCH("ea_"&amp;"中小水（河川）"&amp;"_年間発電",データシート3!$A$1:$AB$1,0),0)/10^3+VLOOKUP(BC86&amp;"_令和4年度",データシート3!A:AB,MATCH("ea_"&amp;"中小水（農業用水路）"&amp;"_年間発電",データシート3!$A$1:$AB$1,0),0)/10^3</f>
        <v>86129.357000000004</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1288188.7760000001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52402.207299499059</v>
      </c>
      <c r="BK86" s="953">
        <f t="shared" si="21"/>
        <v>1235786.568700501</v>
      </c>
      <c r="BL86" s="953">
        <f t="shared" si="22"/>
        <v>0</v>
      </c>
      <c r="BM86" s="953">
        <f t="shared" si="23"/>
        <v>1235786.568700501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18442</v>
      </c>
      <c r="AY87" s="20" t="str">
        <f>IF(IFERROR(比較地域マスタ!$AE22,"")=0,"",IFERROR(比較地域マスタ!$AE22,""))</f>
        <v>美浜町</v>
      </c>
      <c r="AZ87" s="18"/>
      <c r="BA87" s="24">
        <v>16</v>
      </c>
      <c r="BB87" s="24">
        <v>1</v>
      </c>
      <c r="BC87" s="20" t="str">
        <f t="shared" si="24"/>
        <v>18442</v>
      </c>
      <c r="BD87" s="20" t="str">
        <f t="shared" si="25"/>
        <v>美浜町</v>
      </c>
      <c r="BE87" s="953">
        <f>VLOOKUP(BC87&amp;"_令和4年度",データシート3!A:AB,MATCH("ea_"&amp;"太陽光（建物系）"&amp;"_年間発電",データシート3!$A$1:$AB$1,0),0)/10^3+VLOOKUP(BC87&amp;"_令和4年度",データシート3!A:AB,MATCH("ea_"&amp;"太陽光（土地系）"&amp;"_年間発電",データシート3!$A$1:$AB$1,0),0)/10^3</f>
        <v>232680.52599999995</v>
      </c>
      <c r="BF87" s="953">
        <f>VLOOKUP(BC87&amp;"_令和4年度",データシート3!A:AB,MATCH("ea_"&amp;"風力（陸上）"&amp;"_年間発電",データシート3!$A$1:$AB$1,0),0)/10^3</f>
        <v>738864.27399999998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18035.363000000001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989580.16299999994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63099.928729507199</v>
      </c>
      <c r="BK87" s="953">
        <f t="shared" si="21"/>
        <v>926480.2342704928</v>
      </c>
      <c r="BL87" s="953">
        <f t="shared" si="22"/>
        <v>0</v>
      </c>
      <c r="BM87" s="953">
        <f t="shared" si="23"/>
        <v>926480.2342704928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18501</v>
      </c>
      <c r="AY88" s="20" t="str">
        <f>IF(IFERROR(比較地域マスタ!$AE23,"")=0,"",IFERROR(比較地域マスタ!$AE23,""))</f>
        <v>若狭町</v>
      </c>
      <c r="AZ88" s="18"/>
      <c r="BA88" s="24">
        <v>17</v>
      </c>
      <c r="BB88" s="24">
        <v>1</v>
      </c>
      <c r="BC88" s="20" t="str">
        <f t="shared" si="24"/>
        <v>18501</v>
      </c>
      <c r="BD88" s="20" t="str">
        <f t="shared" si="25"/>
        <v>若狭町</v>
      </c>
      <c r="BE88" s="953">
        <f>VLOOKUP(BC88&amp;"_令和4年度",データシート3!A:AB,MATCH("ea_"&amp;"太陽光（建物系）"&amp;"_年間発電",データシート3!$A$1:$AB$1,0),0)/10^3+VLOOKUP(BC88&amp;"_令和4年度",データシート3!A:AB,MATCH("ea_"&amp;"太陽光（土地系）"&amp;"_年間発電",データシート3!$A$1:$AB$1,0),0)/10^3</f>
        <v>475088.83900000004</v>
      </c>
      <c r="BF88" s="953">
        <f>VLOOKUP(BC88&amp;"_令和4年度",データシート3!A:AB,MATCH("ea_"&amp;"風力（陸上）"&amp;"_年間発電",データシート3!$A$1:$AB$1,0),0)/10^3</f>
        <v>420552.81900000002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5470.97</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901112.62800000003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150757.44037289667</v>
      </c>
      <c r="BK88" s="953">
        <f t="shared" si="21"/>
        <v>750355.18762710341</v>
      </c>
      <c r="BL88" s="953">
        <f t="shared" si="22"/>
        <v>0</v>
      </c>
      <c r="BM88" s="953">
        <f t="shared" si="23"/>
        <v>750355.18762710341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f>比較地域マスタ!AD24</f>
        <v>0</v>
      </c>
      <c r="AY89" s="20" t="str">
        <f>IF(IFERROR(比較地域マスタ!$AE24,"")=0,"",IFERROR(比較地域マスタ!$AE24,""))</f>
        <v/>
      </c>
      <c r="AZ89" s="18"/>
      <c r="BA89" s="24">
        <v>18</v>
      </c>
      <c r="BB89" s="24">
        <v>1</v>
      </c>
      <c r="BC89" s="20">
        <f t="shared" si="24"/>
        <v>0</v>
      </c>
      <c r="BD89" s="20" t="str">
        <f t="shared" si="25"/>
        <v/>
      </c>
      <c r="BE89" s="953" t="e">
        <f>VLOOKUP(BC89&amp;"_令和4年度",データシート3!A:AB,MATCH("ea_"&amp;"太陽光（建物系）"&amp;"_年間発電",データシート3!$A$1:$AB$1,0),0)/10^3+VLOOKUP(BC89&amp;"_令和4年度",データシート3!A:AB,MATCH("ea_"&amp;"太陽光（土地系）"&amp;"_年間発電",データシート3!$A$1:$AB$1,0),0)/10^3</f>
        <v>#N/A</v>
      </c>
      <c r="BF89" s="953" t="e">
        <f>VLOOKUP(BC89&amp;"_令和4年度",データシート3!A:AB,MATCH("ea_"&amp;"風力（陸上）"&amp;"_年間発電",データシート3!$A$1:$AB$1,0),0)/10^3</f>
        <v>#N/A</v>
      </c>
      <c r="BG89" s="953" t="e">
        <f>VLOOKUP(BC89&amp;"_令和4年度",データシート3!A:AB,MATCH("ea_"&amp;"中小水（河川）"&amp;"_年間発電",データシート3!$A$1:$AB$1,0),0)/10^3+VLOOKUP(BC89&amp;"_令和4年度",データシート3!A:AB,MATCH("ea_"&amp;"中小水（農業用水路）"&amp;"_年間発電",データシート3!$A$1:$AB$1,0),0)/10^3</f>
        <v>#N/A</v>
      </c>
      <c r="BH89" s="953" t="e">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#N/A</v>
      </c>
      <c r="BI89" s="953" t="e">
        <f t="shared" si="26"/>
        <v>#N/A</v>
      </c>
      <c r="BJ89" s="953" t="e">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#N/A</v>
      </c>
      <c r="BK89" s="953" t="e">
        <f t="shared" si="21"/>
        <v>#N/A</v>
      </c>
      <c r="BL89" s="953" t="e">
        <f t="shared" si="22"/>
        <v>#N/A</v>
      </c>
      <c r="BM89" s="953" t="e">
        <f t="shared" si="23"/>
        <v>#N/A</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f>比較地域マスタ!AD25</f>
        <v>0</v>
      </c>
      <c r="AY90" s="20" t="str">
        <f>IF(IFERROR(比較地域マスタ!$AE25,"")=0,"",IFERROR(比較地域マスタ!$AE25,""))</f>
        <v/>
      </c>
      <c r="AZ90" s="18"/>
      <c r="BA90" s="24">
        <v>19</v>
      </c>
      <c r="BB90" s="24">
        <v>1</v>
      </c>
      <c r="BC90" s="20">
        <f t="shared" si="24"/>
        <v>0</v>
      </c>
      <c r="BD90" s="20" t="str">
        <f t="shared" si="25"/>
        <v/>
      </c>
      <c r="BE90" s="953" t="e">
        <f>VLOOKUP(BC90&amp;"_令和4年度",データシート3!A:AB,MATCH("ea_"&amp;"太陽光（建物系）"&amp;"_年間発電",データシート3!$A$1:$AB$1,0),0)/10^3+VLOOKUP(BC90&amp;"_令和4年度",データシート3!A:AB,MATCH("ea_"&amp;"太陽光（土地系）"&amp;"_年間発電",データシート3!$A$1:$AB$1,0),0)/10^3</f>
        <v>#N/A</v>
      </c>
      <c r="BF90" s="953" t="e">
        <f>VLOOKUP(BC90&amp;"_令和4年度",データシート3!A:AB,MATCH("ea_"&amp;"風力（陸上）"&amp;"_年間発電",データシート3!$A$1:$AB$1,0),0)/10^3</f>
        <v>#N/A</v>
      </c>
      <c r="BG90" s="953" t="e">
        <f>VLOOKUP(BC90&amp;"_令和4年度",データシート3!A:AB,MATCH("ea_"&amp;"中小水（河川）"&amp;"_年間発電",データシート3!$A$1:$AB$1,0),0)/10^3+VLOOKUP(BC90&amp;"_令和4年度",データシート3!A:AB,MATCH("ea_"&amp;"中小水（農業用水路）"&amp;"_年間発電",データシート3!$A$1:$AB$1,0),0)/10^3</f>
        <v>#N/A</v>
      </c>
      <c r="BH90" s="953" t="e">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#N/A</v>
      </c>
      <c r="BI90" s="953" t="e">
        <f t="shared" si="26"/>
        <v>#N/A</v>
      </c>
      <c r="BJ90" s="953" t="e">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#N/A</v>
      </c>
      <c r="BK90" s="953" t="e">
        <f t="shared" si="21"/>
        <v>#N/A</v>
      </c>
      <c r="BL90" s="953" t="e">
        <f t="shared" si="22"/>
        <v>#N/A</v>
      </c>
      <c r="BM90" s="953" t="e">
        <f t="shared" si="23"/>
        <v>#N/A</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坂井市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18210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19</v>
      </c>
      <c r="H7" s="786">
        <f t="shared" si="2"/>
        <v>20</v>
      </c>
      <c r="I7" s="786">
        <f t="shared" si="2"/>
        <v>20</v>
      </c>
      <c r="J7" s="786">
        <f t="shared" si="2"/>
        <v>20</v>
      </c>
      <c r="K7" s="787">
        <f t="shared" si="2"/>
        <v>19</v>
      </c>
      <c r="L7" s="787">
        <f t="shared" si="2"/>
        <v>19</v>
      </c>
      <c r="M7" s="787">
        <f t="shared" si="2"/>
        <v>20</v>
      </c>
      <c r="N7" s="787">
        <f t="shared" si="2"/>
        <v>20</v>
      </c>
      <c r="O7" s="787">
        <f>SUM(O8:O13)</f>
        <v>19</v>
      </c>
      <c r="P7" s="787">
        <f t="shared" si="2"/>
        <v>20</v>
      </c>
      <c r="Q7" s="788">
        <f>SUM(Q8:Q13)</f>
        <v>22</v>
      </c>
      <c r="R7" s="1028">
        <f t="shared" si="2"/>
        <v>421.10999999999996</v>
      </c>
      <c r="S7" s="1029">
        <f t="shared" si="2"/>
        <v>453.54500000000002</v>
      </c>
      <c r="T7" s="1029">
        <f t="shared" si="2"/>
        <v>524.23199999999997</v>
      </c>
      <c r="U7" s="1029">
        <f t="shared" si="2"/>
        <v>538.15499999999997</v>
      </c>
      <c r="V7" s="1029">
        <f t="shared" si="2"/>
        <v>498.73400000000004</v>
      </c>
      <c r="W7" s="1029">
        <f t="shared" si="2"/>
        <v>513.64800000000002</v>
      </c>
      <c r="X7" s="1029">
        <f t="shared" si="2"/>
        <v>533.03200000000004</v>
      </c>
      <c r="Y7" s="1029">
        <f t="shared" si="2"/>
        <v>529.11400000000003</v>
      </c>
      <c r="Z7" s="1029">
        <f>SUM(Z8:Z13)</f>
        <v>487.77799999999996</v>
      </c>
      <c r="AA7" s="1029">
        <f>SUM(AA8:AA13)</f>
        <v>439.93799999999999</v>
      </c>
      <c r="AB7" s="1030">
        <f t="shared" si="2"/>
        <v>398.755</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16</v>
      </c>
      <c r="H10" s="803">
        <f>VLOOKUP($D$3&amp;"_"&amp;H$3,データシート1!$A:$BT,MATCH($G$2&amp;"_"&amp;$C10,データシート1!$A$1:$BT$1,0),0)</f>
        <v>17</v>
      </c>
      <c r="I10" s="803">
        <f>VLOOKUP($D$3&amp;"_"&amp;I$3,データシート1!$A:$BT,MATCH($G$2&amp;"_"&amp;$C10,データシート1!$A$1:$BT$1,0),0)</f>
        <v>17</v>
      </c>
      <c r="J10" s="803">
        <f>VLOOKUP($D$3&amp;"_"&amp;J$3,データシート1!$A:$BT,MATCH($G$2&amp;"_"&amp;$C10,データシート1!$A$1:$BT$1,0),0)</f>
        <v>17</v>
      </c>
      <c r="K10" s="804">
        <f>VLOOKUP($D$3&amp;"_"&amp;K$3,データシート1!$A:$BT,MATCH($G$2&amp;"_"&amp;$C10,データシート1!$A$1:$BT$1,0),0)</f>
        <v>16</v>
      </c>
      <c r="L10" s="804">
        <f>VLOOKUP($D$3&amp;"_"&amp;L$3,データシート1!$A:$BT,MATCH($G$2&amp;"_"&amp;$C10,データシート1!$A$1:$BT$1,0),0)</f>
        <v>16</v>
      </c>
      <c r="M10" s="804">
        <f>VLOOKUP($D$3&amp;"_"&amp;M$3,データシート1!$A:$BT,MATCH($G$2&amp;"_"&amp;$C10,データシート1!$A$1:$BT$1,0),0)</f>
        <v>17</v>
      </c>
      <c r="N10" s="804">
        <f>VLOOKUP($D$3&amp;"_"&amp;N$3,データシート1!$A:$BT,MATCH($G$2&amp;"_"&amp;$C10,データシート1!$A$1:$BT$1,0),0)</f>
        <v>17</v>
      </c>
      <c r="O10" s="804">
        <f>VLOOKUP($D$3&amp;"_"&amp;O$3,データシート1!$A:$BT,MATCH($G$2&amp;"_"&amp;$C10,データシート1!$A$1:$BT$1,0),0)</f>
        <v>16</v>
      </c>
      <c r="P10" s="804">
        <f>VLOOKUP($D$3&amp;"_"&amp;P$3,データシート1!$A:$BT,MATCH($G$2&amp;"_"&amp;$C10,データシート1!$A$1:$BT$1,0),0)</f>
        <v>17</v>
      </c>
      <c r="Q10" s="805">
        <f>VLOOKUP($D$3&amp;"_"&amp;Q$3,データシート1!$A:$BT,MATCH($G$2&amp;"_"&amp;$C10,データシート1!$A$1:$BT$1,0),0)</f>
        <v>19</v>
      </c>
      <c r="R10" s="1034">
        <f>VLOOKUP($D$3&amp;"_"&amp;R$3,データシート1!$A:$BT,MATCH($R$2&amp;"_"&amp;$C10,データシート1!$A$1:$BT$1,0),0)</f>
        <v>372.60899999999998</v>
      </c>
      <c r="S10" s="1035">
        <f>VLOOKUP($D$3&amp;"_"&amp;S$3,データシート1!$A:$BT,MATCH($R$2&amp;"_"&amp;$C10,データシート1!$A$1:$BT$1,0),0)</f>
        <v>383.66300000000001</v>
      </c>
      <c r="T10" s="1035">
        <f>VLOOKUP($D$3&amp;"_"&amp;T$3,データシート1!$A:$BT,MATCH($R$2&amp;"_"&amp;$C10,データシート1!$A$1:$BT$1,0),0)</f>
        <v>452.28300000000002</v>
      </c>
      <c r="U10" s="1035">
        <f>VLOOKUP($D$3&amp;"_"&amp;U$3,データシート1!$A:$BT,MATCH($R$2&amp;"_"&amp;$C10,データシート1!$A$1:$BT$1,0),0)</f>
        <v>460.62099999999998</v>
      </c>
      <c r="V10" s="1035">
        <f>VLOOKUP($D$3&amp;"_"&amp;V$3,データシート1!$A:$BT,MATCH($R$2&amp;"_"&amp;$C10,データシート1!$A$1:$BT$1,0),0)</f>
        <v>435.26100000000002</v>
      </c>
      <c r="W10" s="1035">
        <f>VLOOKUP($D$3&amp;"_"&amp;W$3,データシート1!$A:$BT,MATCH($R$2&amp;"_"&amp;$C10,データシート1!$A$1:$BT$1,0),0)</f>
        <v>441.01600000000002</v>
      </c>
      <c r="X10" s="1035">
        <f>VLOOKUP($D$3&amp;"_"&amp;X$3,データシート1!$A:$BT,MATCH($R$2&amp;"_"&amp;$C10,データシート1!$A$1:$BT$1,0),0)</f>
        <v>458.60700000000003</v>
      </c>
      <c r="Y10" s="1035">
        <f>VLOOKUP($D$3&amp;"_"&amp;Y$3,データシート1!$A:$BT,MATCH($R$2&amp;"_"&amp;$C10,データシート1!$A$1:$BT$1,0),0)</f>
        <v>463.43099999999998</v>
      </c>
      <c r="Z10" s="1035">
        <f>VLOOKUP($D$3&amp;"_"&amp;Z$3,データシート1!$A:$BT,MATCH($R$2&amp;"_"&amp;$C10,データシート1!$A$1:$BT$1,0),0)</f>
        <v>429.86799999999999</v>
      </c>
      <c r="AA10" s="1035">
        <f>VLOOKUP($D$3&amp;"_"&amp;AA$3,データシート1!$A:$BT,MATCH($R$2&amp;"_"&amp;$C10,データシート1!$A$1:$BT$1,0),0)</f>
        <v>392.72399999999999</v>
      </c>
      <c r="AB10" s="1036">
        <f>VLOOKUP($D$3&amp;"_"&amp;AB$3,データシート1!$A:$BT,MATCH($R$2&amp;"_"&amp;$C10,データシート1!$A$1:$BT$1,0),0)</f>
        <v>365.28899999999999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2</v>
      </c>
      <c r="H11" s="803">
        <f>VLOOKUP($D$3&amp;"_"&amp;H$3,データシート1!$A:$BT,MATCH($G$2&amp;"_"&amp;$C11,データシート1!$A$1:$BT$1,0),0)</f>
        <v>2</v>
      </c>
      <c r="I11" s="803">
        <f>VLOOKUP($D$3&amp;"_"&amp;I$3,データシート1!$A:$BT,MATCH($G$2&amp;"_"&amp;$C11,データシート1!$A$1:$BT$1,0),0)</f>
        <v>2</v>
      </c>
      <c r="J11" s="803">
        <f>VLOOKUP($D$3&amp;"_"&amp;J$3,データシート1!$A:$BT,MATCH($G$2&amp;"_"&amp;$C11,データシート1!$A$1:$BT$1,0),0)</f>
        <v>2</v>
      </c>
      <c r="K11" s="804">
        <f>VLOOKUP($D$3&amp;"_"&amp;K$3,データシート1!$A:$BT,MATCH($G$2&amp;"_"&amp;$C11,データシート1!$A$1:$BT$1,0),0)</f>
        <v>2</v>
      </c>
      <c r="L11" s="804">
        <f>VLOOKUP($D$3&amp;"_"&amp;L$3,データシート1!$A:$BT,MATCH($G$2&amp;"_"&amp;$C11,データシート1!$A$1:$BT$1,0),0)</f>
        <v>2</v>
      </c>
      <c r="M11" s="804">
        <f>VLOOKUP($D$3&amp;"_"&amp;M$3,データシート1!$A:$BT,MATCH($G$2&amp;"_"&amp;$C11,データシート1!$A$1:$BT$1,0),0)</f>
        <v>2</v>
      </c>
      <c r="N11" s="804">
        <f>VLOOKUP($D$3&amp;"_"&amp;N$3,データシート1!$A:$BT,MATCH($G$2&amp;"_"&amp;$C11,データシート1!$A$1:$BT$1,0),0)</f>
        <v>2</v>
      </c>
      <c r="O11" s="804">
        <f>VLOOKUP($D$3&amp;"_"&amp;O$3,データシート1!$A:$BT,MATCH($G$2&amp;"_"&amp;$C11,データシート1!$A$1:$BT$1,0),0)</f>
        <v>2</v>
      </c>
      <c r="P11" s="804">
        <f>VLOOKUP($D$3&amp;"_"&amp;P$3,データシート1!$A:$BT,MATCH($G$2&amp;"_"&amp;$C11,データシート1!$A$1:$BT$1,0),0)</f>
        <v>2</v>
      </c>
      <c r="Q11" s="805">
        <f>VLOOKUP($D$3&amp;"_"&amp;Q$3,データシート1!$A:$BT,MATCH($G$2&amp;"_"&amp;$C11,データシート1!$A$1:$BT$1,0),0)</f>
        <v>2</v>
      </c>
      <c r="R11" s="1034">
        <f>VLOOKUP($D$3&amp;"_"&amp;R$3,データシート1!$A:$BT,MATCH($R$2&amp;"_"&amp;$C11,データシート1!$A$1:$BT$1,0),0)</f>
        <v>7.3010000000000002</v>
      </c>
      <c r="S11" s="1035">
        <f>VLOOKUP($D$3&amp;"_"&amp;S$3,データシート1!$A:$BT,MATCH($R$2&amp;"_"&amp;$C11,データシート1!$A$1:$BT$1,0),0)</f>
        <v>7.782</v>
      </c>
      <c r="T11" s="1035">
        <f>VLOOKUP($D$3&amp;"_"&amp;T$3,データシート1!$A:$BT,MATCH($R$2&amp;"_"&amp;$C11,データシート1!$A$1:$BT$1,0),0)</f>
        <v>10.349</v>
      </c>
      <c r="U11" s="1035">
        <f>VLOOKUP($D$3&amp;"_"&amp;U$3,データシート1!$A:$BT,MATCH($R$2&amp;"_"&amp;$C11,データシート1!$A$1:$BT$1,0),0)</f>
        <v>10.933999999999999</v>
      </c>
      <c r="V11" s="1035">
        <f>VLOOKUP($D$3&amp;"_"&amp;V$3,データシート1!$A:$BT,MATCH($R$2&amp;"_"&amp;$C11,データシート1!$A$1:$BT$1,0),0)</f>
        <v>9.173</v>
      </c>
      <c r="W11" s="1035">
        <f>VLOOKUP($D$3&amp;"_"&amp;W$3,データシート1!$A:$BT,MATCH($R$2&amp;"_"&amp;$C11,データシート1!$A$1:$BT$1,0),0)</f>
        <v>8.532</v>
      </c>
      <c r="X11" s="1035">
        <f>VLOOKUP($D$3&amp;"_"&amp;X$3,データシート1!$A:$BT,MATCH($R$2&amp;"_"&amp;$C11,データシート1!$A$1:$BT$1,0),0)</f>
        <v>8.625</v>
      </c>
      <c r="Y11" s="1035">
        <f>VLOOKUP($D$3&amp;"_"&amp;Y$3,データシート1!$A:$BT,MATCH($R$2&amp;"_"&amp;$C11,データシート1!$A$1:$BT$1,0),0)</f>
        <v>9.4830000000000005</v>
      </c>
      <c r="Z11" s="1035">
        <f>VLOOKUP($D$3&amp;"_"&amp;Z$3,データシート1!$A:$BT,MATCH($R$2&amp;"_"&amp;$C11,データシート1!$A$1:$BT$1,0),0)</f>
        <v>8.7100000000000009</v>
      </c>
      <c r="AA11" s="1035">
        <f>VLOOKUP($D$3&amp;"_"&amp;AA$3,データシート1!$A:$BT,MATCH($R$2&amp;"_"&amp;$C11,データシート1!$A$1:$BT$1,0),0)</f>
        <v>7.8140000000000001</v>
      </c>
      <c r="AB11" s="1036">
        <f>VLOOKUP($D$3&amp;"_"&amp;AB$3,データシート1!$A:$BT,MATCH($R$2&amp;"_"&amp;$C11,データシート1!$A$1:$BT$1,0),0)</f>
        <v>7.1660000000000004</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1</v>
      </c>
      <c r="H12" s="811">
        <f>VLOOKUP($D$3&amp;"_"&amp;H$3,データシート1!$A:$BT,MATCH($G$2&amp;"_"&amp;$C12,データシート1!$A$1:$BT$1,0),0)</f>
        <v>1</v>
      </c>
      <c r="I12" s="811">
        <f>VLOOKUP($D$3&amp;"_"&amp;I$3,データシート1!$A:$BT,MATCH($G$2&amp;"_"&amp;$C12,データシート1!$A$1:$BT$1,0),0)</f>
        <v>1</v>
      </c>
      <c r="J12" s="811">
        <f>VLOOKUP($D$3&amp;"_"&amp;J$3,データシート1!$A:$BT,MATCH($G$2&amp;"_"&amp;$C12,データシート1!$A$1:$BT$1,0),0)</f>
        <v>1</v>
      </c>
      <c r="K12" s="812">
        <f>VLOOKUP($D$3&amp;"_"&amp;K$3,データシート1!$A:$BT,MATCH($G$2&amp;"_"&amp;$C12,データシート1!$A$1:$BT$1,0),0)</f>
        <v>1</v>
      </c>
      <c r="L12" s="812">
        <f>VLOOKUP($D$3&amp;"_"&amp;L$3,データシート1!$A:$BT,MATCH($G$2&amp;"_"&amp;$C12,データシート1!$A$1:$BT$1,0),0)</f>
        <v>1</v>
      </c>
      <c r="M12" s="812">
        <f>VLOOKUP($D$3&amp;"_"&amp;M$3,データシート1!$A:$BT,MATCH($G$2&amp;"_"&amp;$C12,データシート1!$A$1:$BT$1,0),0)</f>
        <v>1</v>
      </c>
      <c r="N12" s="812">
        <f>VLOOKUP($D$3&amp;"_"&amp;N$3,データシート1!$A:$BT,MATCH($G$2&amp;"_"&amp;$C12,データシート1!$A$1:$BT$1,0),0)</f>
        <v>1</v>
      </c>
      <c r="O12" s="812">
        <f>VLOOKUP($D$3&amp;"_"&amp;O$3,データシート1!$A:$BT,MATCH($G$2&amp;"_"&amp;$C12,データシート1!$A$1:$BT$1,0),0)</f>
        <v>1</v>
      </c>
      <c r="P12" s="812">
        <f>VLOOKUP($D$3&amp;"_"&amp;P$3,データシート1!$A:$BT,MATCH($G$2&amp;"_"&amp;$C12,データシート1!$A$1:$BT$1,0),0)</f>
        <v>1</v>
      </c>
      <c r="Q12" s="813">
        <f>VLOOKUP($D$3&amp;"_"&amp;Q$3,データシート1!$A:$BT,MATCH($G$2&amp;"_"&amp;$C12,データシート1!$A$1:$BT$1,0),0)</f>
        <v>1</v>
      </c>
      <c r="R12" s="1037">
        <f>VLOOKUP($D$3&amp;"_"&amp;R$3,データシート1!$A:$BT,MATCH($R$2&amp;"_"&amp;$C12,データシート1!$A$1:$BT$1,0),0)</f>
        <v>41.2</v>
      </c>
      <c r="S12" s="1038">
        <f>VLOOKUP($D$3&amp;"_"&amp;S$3,データシート1!$A:$BT,MATCH($R$2&amp;"_"&amp;$C12,データシート1!$A$1:$BT$1,0),0)</f>
        <v>62.1</v>
      </c>
      <c r="T12" s="1038">
        <f>VLOOKUP($D$3&amp;"_"&amp;T$3,データシート1!$A:$BT,MATCH($R$2&amp;"_"&amp;$C12,データシート1!$A$1:$BT$1,0),0)</f>
        <v>61.6</v>
      </c>
      <c r="U12" s="1038">
        <f>VLOOKUP($D$3&amp;"_"&amp;U$3,データシート1!$A:$BT,MATCH($R$2&amp;"_"&amp;$C12,データシート1!$A$1:$BT$1,0),0)</f>
        <v>66.599999999999994</v>
      </c>
      <c r="V12" s="1038">
        <f>VLOOKUP($D$3&amp;"_"&amp;V$3,データシート1!$A:$BT,MATCH($R$2&amp;"_"&amp;$C12,データシート1!$A$1:$BT$1,0),0)</f>
        <v>54.3</v>
      </c>
      <c r="W12" s="1038">
        <f>VLOOKUP($D$3&amp;"_"&amp;W$3,データシート1!$A:$BT,MATCH($R$2&amp;"_"&amp;$C12,データシート1!$A$1:$BT$1,0),0)</f>
        <v>64.099999999999994</v>
      </c>
      <c r="X12" s="1038">
        <f>VLOOKUP($D$3&amp;"_"&amp;X$3,データシート1!$A:$BT,MATCH($R$2&amp;"_"&amp;$C12,データシート1!$A$1:$BT$1,0),0)</f>
        <v>65.8</v>
      </c>
      <c r="Y12" s="1038">
        <f>VLOOKUP($D$3&amp;"_"&amp;Y$3,データシート1!$A:$BT,MATCH($R$2&amp;"_"&amp;$C12,データシート1!$A$1:$BT$1,0),0)</f>
        <v>56.2</v>
      </c>
      <c r="Z12" s="1038">
        <f>VLOOKUP($D$3&amp;"_"&amp;Z$3,データシート1!$A:$BT,MATCH($R$2&amp;"_"&amp;$C12,データシート1!$A$1:$BT$1,0),0)</f>
        <v>49.2</v>
      </c>
      <c r="AA12" s="1038">
        <f>VLOOKUP($D$3&amp;"_"&amp;AA$3,データシート1!$A:$BT,MATCH($R$2&amp;"_"&amp;$C12,データシート1!$A$1:$BT$1,0),0)</f>
        <v>39.4</v>
      </c>
      <c r="AB12" s="1039">
        <f>VLOOKUP($D$3&amp;"_"&amp;AB$3,データシート1!$A:$BT,MATCH($R$2&amp;"_"&amp;$C12,データシート1!$A$1:$BT$1,0),0)</f>
        <v>26.3</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16</v>
      </c>
      <c r="H26" s="829">
        <f>VLOOKUP($D$3&amp;"_"&amp;H$3,データシート2!$A:$SI,MATCH($G$2&amp;"_"&amp;$B26,データシート2!$A$1:$SI$1,0),0)</f>
        <v>17</v>
      </c>
      <c r="I26" s="829">
        <f>VLOOKUP($D$3&amp;"_"&amp;I$3,データシート2!$A:$SI,MATCH($G$2&amp;"_"&amp;$B26,データシート2!$A$1:$SI$1,0),0)</f>
        <v>17</v>
      </c>
      <c r="J26" s="829">
        <f>VLOOKUP($D$3&amp;"_"&amp;J$3,データシート2!$A:$SI,MATCH($G$2&amp;"_"&amp;$B26,データシート2!$A$1:$SI$1,0),0)</f>
        <v>17</v>
      </c>
      <c r="K26" s="830">
        <f>VLOOKUP($D$3&amp;"_"&amp;K$3,データシート2!$A:$SI,MATCH($G$2&amp;"_"&amp;$B26,データシート2!$A$1:$SI$1,0),0)</f>
        <v>16</v>
      </c>
      <c r="L26" s="830">
        <f>VLOOKUP($D$3&amp;"_"&amp;L$3,データシート2!$A:$SI,MATCH($G$2&amp;"_"&amp;$B26,データシート2!$A$1:$SI$1,0),0)</f>
        <v>16</v>
      </c>
      <c r="M26" s="830">
        <f>VLOOKUP($D$3&amp;"_"&amp;M$3,データシート2!$A:$SI,MATCH($G$2&amp;"_"&amp;$B26,データシート2!$A$1:$SI$1,0),0)</f>
        <v>17</v>
      </c>
      <c r="N26" s="830">
        <f>VLOOKUP($D$3&amp;"_"&amp;N$3,データシート2!$A:$SI,MATCH($G$2&amp;"_"&amp;$B26,データシート2!$A$1:$SI$1,0),0)</f>
        <v>17</v>
      </c>
      <c r="O26" s="830">
        <f>VLOOKUP($D$3&amp;"_"&amp;O$3,データシート2!$A:$SI,MATCH($G$2&amp;"_"&amp;$B26,データシート2!$A$1:$SI$1,0),0)</f>
        <v>16</v>
      </c>
      <c r="P26" s="830">
        <f>VLOOKUP($D$3&amp;"_"&amp;P$3,データシート2!$A:$SI,MATCH($G$2&amp;"_"&amp;$B26,データシート2!$A$1:$SI$1,0),0)</f>
        <v>17</v>
      </c>
      <c r="Q26" s="831">
        <f>VLOOKUP($D$3&amp;"_"&amp;Q$3,データシート2!$A:$SI,MATCH($G$2&amp;"_"&amp;$B26,データシート2!$A$1:$SI$1,0),0)</f>
        <v>19</v>
      </c>
      <c r="R26" s="1043">
        <f>VLOOKUP($D$3&amp;"_"&amp;R$3,データシート2!$A:$SI,MATCH($R$2&amp;"_"&amp;$B26,データシート2!$A$1:$SI$1,0),0)</f>
        <v>372.60899999999998</v>
      </c>
      <c r="S26" s="1044">
        <f>VLOOKUP($D$3&amp;"_"&amp;S$3,データシート2!$A:$SI,MATCH($R$2&amp;"_"&amp;$B26,データシート2!$A$1:$SI$1,0),0)</f>
        <v>383.66300000000001</v>
      </c>
      <c r="T26" s="1044">
        <f>VLOOKUP($D$3&amp;"_"&amp;T$3,データシート2!$A:$SI,MATCH($R$2&amp;"_"&amp;$B26,データシート2!$A$1:$SI$1,0),0)</f>
        <v>452.28300000000002</v>
      </c>
      <c r="U26" s="1044">
        <f>VLOOKUP($D$3&amp;"_"&amp;U$3,データシート2!$A:$SI,MATCH($R$2&amp;"_"&amp;$B26,データシート2!$A$1:$SI$1,0),0)</f>
        <v>460.62099999999998</v>
      </c>
      <c r="V26" s="1044">
        <f>VLOOKUP($D$3&amp;"_"&amp;V$3,データシート2!$A:$SI,MATCH($R$2&amp;"_"&amp;$B26,データシート2!$A$1:$SI$1,0),0)</f>
        <v>435.26100000000002</v>
      </c>
      <c r="W26" s="1044">
        <f>VLOOKUP($D$3&amp;"_"&amp;W$3,データシート2!$A:$SI,MATCH($R$2&amp;"_"&amp;$B26,データシート2!$A$1:$SI$1,0),0)</f>
        <v>441.01600000000002</v>
      </c>
      <c r="X26" s="1044">
        <f>VLOOKUP($D$3&amp;"_"&amp;X$3,データシート2!$A:$SI,MATCH($R$2&amp;"_"&amp;$B26,データシート2!$A$1:$SI$1,0),0)</f>
        <v>458.60700000000003</v>
      </c>
      <c r="Y26" s="1044">
        <f>VLOOKUP($D$3&amp;"_"&amp;Y$3,データシート2!$A:$SI,MATCH($R$2&amp;"_"&amp;$B26,データシート2!$A$1:$SI$1,0),0)</f>
        <v>463.43099999999998</v>
      </c>
      <c r="Z26" s="1044">
        <f>VLOOKUP($D$3&amp;"_"&amp;Z$3,データシート2!$A:$SI,MATCH($R$2&amp;"_"&amp;$B26,データシート2!$A$1:$SI$1,0),0)</f>
        <v>429.86799999999999</v>
      </c>
      <c r="AA26" s="1044">
        <f>VLOOKUP($D$3&amp;"_"&amp;AA$3,データシート2!$A:$SI,MATCH($R$2&amp;"_"&amp;$B26,データシート2!$A$1:$SI$1,0),0)</f>
        <v>392.72399999999999</v>
      </c>
      <c r="AB26" s="1045">
        <f>VLOOKUP($D$3&amp;"_"&amp;AB$3,データシート2!$A:$SI,MATCH($R$2&amp;"_"&amp;$B26,データシート2!$A$1:$SI$1,0),0)</f>
        <v>365.28899999999999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6</v>
      </c>
      <c r="H29" s="866">
        <f>VLOOKUP($D$3&amp;"_"&amp;H$3,データシート2!$A:$SI,MATCH($G$2&amp;"_"&amp;$C29,データシート2!$A$1:$SI$1,0),0)</f>
        <v>6</v>
      </c>
      <c r="I29" s="866">
        <f>VLOOKUP($D$3&amp;"_"&amp;I$3,データシート2!$A:$SI,MATCH($G$2&amp;"_"&amp;$C29,データシート2!$A$1:$SI$1,0),0)</f>
        <v>6</v>
      </c>
      <c r="J29" s="866">
        <f>VLOOKUP($D$3&amp;"_"&amp;J$3,データシート2!$A:$SI,MATCH($G$2&amp;"_"&amp;$C29,データシート2!$A$1:$SI$1,0),0)</f>
        <v>6</v>
      </c>
      <c r="K29" s="867">
        <f>VLOOKUP($D$3&amp;"_"&amp;K$3,データシート2!$A:$SI,MATCH($G$2&amp;"_"&amp;$C29,データシート2!$A$1:$SI$1,0),0)</f>
        <v>7</v>
      </c>
      <c r="L29" s="867">
        <f>VLOOKUP($D$3&amp;"_"&amp;L$3,データシート2!$A:$SI,MATCH($G$2&amp;"_"&amp;$C29,データシート2!$A$1:$SI$1,0),0)</f>
        <v>7</v>
      </c>
      <c r="M29" s="867">
        <f>VLOOKUP($D$3&amp;"_"&amp;M$3,データシート2!$A:$SI,MATCH($G$2&amp;"_"&amp;$C29,データシート2!$A$1:$SI$1,0),0)</f>
        <v>7</v>
      </c>
      <c r="N29" s="867">
        <f>VLOOKUP($D$3&amp;"_"&amp;N$3,データシート2!$A:$SI,MATCH($G$2&amp;"_"&amp;$C29,データシート2!$A$1:$SI$1,0),0)</f>
        <v>7</v>
      </c>
      <c r="O29" s="867">
        <f>VLOOKUP($D$3&amp;"_"&amp;O$3,データシート2!$A:$SI,MATCH($G$2&amp;"_"&amp;$C29,データシート2!$A$1:$SI$1,0),0)</f>
        <v>5</v>
      </c>
      <c r="P29" s="867">
        <f>VLOOKUP($D$3&amp;"_"&amp;P$3,データシート2!$A:$SI,MATCH($G$2&amp;"_"&amp;$C29,データシート2!$A$1:$SI$1,0),0)</f>
        <v>6</v>
      </c>
      <c r="Q29" s="868">
        <f>VLOOKUP($D$3&amp;"_"&amp;Q$3,データシート2!$A:$SI,MATCH($G$2&amp;"_"&amp;$C29,データシート2!$A$1:$SI$1,0),0)</f>
        <v>7</v>
      </c>
      <c r="R29" s="1056">
        <f>VLOOKUP($D$3&amp;"_"&amp;R$3,データシート2!$A:$SI,MATCH($R$2&amp;"_"&amp;$C29,データシート2!$A$1:$SI$1,0),0)</f>
        <v>50.322000000000003</v>
      </c>
      <c r="S29" s="1057">
        <f>VLOOKUP($D$3&amp;"_"&amp;S$3,データシート2!$A:$SI,MATCH($R$2&amp;"_"&amp;$C29,データシート2!$A$1:$SI$1,0),0)</f>
        <v>50.944000000000003</v>
      </c>
      <c r="T29" s="1057">
        <f>VLOOKUP($D$3&amp;"_"&amp;T$3,データシート2!$A:$SI,MATCH($R$2&amp;"_"&amp;$C29,データシート2!$A$1:$SI$1,0),0)</f>
        <v>55.35</v>
      </c>
      <c r="U29" s="1057">
        <f>VLOOKUP($D$3&amp;"_"&amp;U$3,データシート2!$A:$SI,MATCH($R$2&amp;"_"&amp;$C29,データシート2!$A$1:$SI$1,0),0)</f>
        <v>58.595999999999997</v>
      </c>
      <c r="V29" s="1057">
        <f>VLOOKUP($D$3&amp;"_"&amp;V$3,データシート2!$A:$SI,MATCH($R$2&amp;"_"&amp;$C29,データシート2!$A$1:$SI$1,0),0)</f>
        <v>61.639000000000003</v>
      </c>
      <c r="W29" s="1057">
        <f>VLOOKUP($D$3&amp;"_"&amp;W$3,データシート2!$A:$SI,MATCH($R$2&amp;"_"&amp;$C29,データシート2!$A$1:$SI$1,0),0)</f>
        <v>62.033999999999999</v>
      </c>
      <c r="X29" s="1057">
        <f>VLOOKUP($D$3&amp;"_"&amp;X$3,データシート2!$A:$SI,MATCH($R$2&amp;"_"&amp;$C29,データシート2!$A$1:$SI$1,0),0)</f>
        <v>61.09</v>
      </c>
      <c r="Y29" s="1057">
        <f>VLOOKUP($D$3&amp;"_"&amp;Y$3,データシート2!$A:$SI,MATCH($R$2&amp;"_"&amp;$C29,データシート2!$A$1:$SI$1,0),0)</f>
        <v>56.676000000000002</v>
      </c>
      <c r="Z29" s="1057">
        <f>VLOOKUP($D$3&amp;"_"&amp;Z$3,データシート2!$A:$SI,MATCH($R$2&amp;"_"&amp;$C29,データシート2!$A$1:$SI$1,0),0)</f>
        <v>44.689</v>
      </c>
      <c r="AA29" s="1057">
        <f>VLOOKUP($D$3&amp;"_"&amp;AA$3,データシート2!$A:$SI,MATCH($R$2&amp;"_"&amp;$C29,データシート2!$A$1:$SI$1,0),0)</f>
        <v>40.892000000000003</v>
      </c>
      <c r="AB29" s="1058">
        <f>VLOOKUP($D$3&amp;"_"&amp;AB$3,データシート2!$A:$SI,MATCH($R$2&amp;"_"&amp;$C29,データシート2!$A$1:$SI$1,0),0)</f>
        <v>37.704000000000001</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6</v>
      </c>
      <c r="H34" s="866">
        <f>VLOOKUP($D$3&amp;"_"&amp;H$3,データシート2!$A:$SI,MATCH($G$2&amp;"_"&amp;$C34,データシート2!$A$1:$SI$1,0),0)</f>
        <v>7</v>
      </c>
      <c r="I34" s="866">
        <f>VLOOKUP($D$3&amp;"_"&amp;I$3,データシート2!$A:$SI,MATCH($G$2&amp;"_"&amp;$C34,データシート2!$A$1:$SI$1,0),0)</f>
        <v>7</v>
      </c>
      <c r="J34" s="866">
        <f>VLOOKUP($D$3&amp;"_"&amp;J$3,データシート2!$A:$SI,MATCH($G$2&amp;"_"&amp;$C34,データシート2!$A$1:$SI$1,0),0)</f>
        <v>6</v>
      </c>
      <c r="K34" s="867">
        <f>VLOOKUP($D$3&amp;"_"&amp;K$3,データシート2!$A:$SI,MATCH($G$2&amp;"_"&amp;$C34,データシート2!$A$1:$SI$1,0),0)</f>
        <v>6</v>
      </c>
      <c r="L34" s="867">
        <f>VLOOKUP($D$3&amp;"_"&amp;L$3,データシート2!$A:$SI,MATCH($G$2&amp;"_"&amp;$C34,データシート2!$A$1:$SI$1,0),0)</f>
        <v>6</v>
      </c>
      <c r="M34" s="867">
        <f>VLOOKUP($D$3&amp;"_"&amp;M$3,データシート2!$A:$SI,MATCH($G$2&amp;"_"&amp;$C34,データシート2!$A$1:$SI$1,0),0)</f>
        <v>6</v>
      </c>
      <c r="N34" s="867">
        <f>VLOOKUP($D$3&amp;"_"&amp;N$3,データシート2!$A:$SI,MATCH($G$2&amp;"_"&amp;$C34,データシート2!$A$1:$SI$1,0),0)</f>
        <v>6</v>
      </c>
      <c r="O34" s="867">
        <f>VLOOKUP($D$3&amp;"_"&amp;O$3,データシート2!$A:$SI,MATCH($G$2&amp;"_"&amp;$C34,データシート2!$A$1:$SI$1,0),0)</f>
        <v>7</v>
      </c>
      <c r="P34" s="867">
        <f>VLOOKUP($D$3&amp;"_"&amp;P$3,データシート2!$A:$SI,MATCH($G$2&amp;"_"&amp;$C34,データシート2!$A$1:$SI$1,0),0)</f>
        <v>5</v>
      </c>
      <c r="Q34" s="868">
        <f>VLOOKUP($D$3&amp;"_"&amp;Q$3,データシート2!$A:$SI,MATCH($G$2&amp;"_"&amp;$C34,データシート2!$A$1:$SI$1,0),0)</f>
        <v>8</v>
      </c>
      <c r="R34" s="1056">
        <f>VLOOKUP($D$3&amp;"_"&amp;R$3,データシート2!$A:$SI,MATCH($R$2&amp;"_"&amp;$C34,データシート2!$A$1:$SI$1,0),0)</f>
        <v>58.103999999999999</v>
      </c>
      <c r="S34" s="1057">
        <f>VLOOKUP($D$3&amp;"_"&amp;S$3,データシート2!$A:$SI,MATCH($R$2&amp;"_"&amp;$C34,データシート2!$A$1:$SI$1,0),0)</f>
        <v>62.997999999999998</v>
      </c>
      <c r="T34" s="1057">
        <f>VLOOKUP($D$3&amp;"_"&amp;T$3,データシート2!$A:$SI,MATCH($R$2&amp;"_"&amp;$C34,データシート2!$A$1:$SI$1,0),0)</f>
        <v>76.117000000000004</v>
      </c>
      <c r="U34" s="1057">
        <f>VLOOKUP($D$3&amp;"_"&amp;U$3,データシート2!$A:$SI,MATCH($R$2&amp;"_"&amp;$C34,データシート2!$A$1:$SI$1,0),0)</f>
        <v>65.3</v>
      </c>
      <c r="V34" s="1057">
        <f>VLOOKUP($D$3&amp;"_"&amp;V$3,データシート2!$A:$SI,MATCH($R$2&amp;"_"&amp;$C34,データシート2!$A$1:$SI$1,0),0)</f>
        <v>63.435000000000002</v>
      </c>
      <c r="W34" s="1057">
        <f>VLOOKUP($D$3&amp;"_"&amp;W$3,データシート2!$A:$SI,MATCH($R$2&amp;"_"&amp;$C34,データシート2!$A$1:$SI$1,0),0)</f>
        <v>66.546000000000006</v>
      </c>
      <c r="X34" s="1057">
        <f>VLOOKUP($D$3&amp;"_"&amp;X$3,データシート2!$A:$SI,MATCH($R$2&amp;"_"&amp;$C34,データシート2!$A$1:$SI$1,0),0)</f>
        <v>63.959000000000003</v>
      </c>
      <c r="Y34" s="1057">
        <f>VLOOKUP($D$3&amp;"_"&amp;Y$3,データシート2!$A:$SI,MATCH($R$2&amp;"_"&amp;$C34,データシート2!$A$1:$SI$1,0),0)</f>
        <v>64.888000000000005</v>
      </c>
      <c r="Z34" s="1057">
        <f>VLOOKUP($D$3&amp;"_"&amp;Z$3,データシート2!$A:$SI,MATCH($R$2&amp;"_"&amp;$C34,データシート2!$A$1:$SI$1,0),0)</f>
        <v>66.688999999999993</v>
      </c>
      <c r="AA34" s="1057">
        <f>VLOOKUP($D$3&amp;"_"&amp;AA$3,データシート2!$A:$SI,MATCH($R$2&amp;"_"&amp;$C34,データシート2!$A$1:$SI$1,0),0)</f>
        <v>35.578000000000003</v>
      </c>
      <c r="AB34" s="1058">
        <f>VLOOKUP($D$3&amp;"_"&amp;AB$3,データシート2!$A:$SI,MATCH($R$2&amp;"_"&amp;$C34,データシート2!$A$1:$SI$1,0),0)</f>
        <v>56.262</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1</v>
      </c>
      <c r="L38" s="867">
        <f>VLOOKUP($D$3&amp;"_"&amp;L$3,データシート2!$A:$SI,MATCH($G$2&amp;"_"&amp;$C38,データシート2!$A$1:$SI$1,0),0)</f>
        <v>1</v>
      </c>
      <c r="M38" s="867">
        <f>VLOOKUP($D$3&amp;"_"&amp;M$3,データシート2!$A:$SI,MATCH($G$2&amp;"_"&amp;$C38,データシート2!$A$1:$SI$1,0),0)</f>
        <v>1</v>
      </c>
      <c r="N38" s="867">
        <f>VLOOKUP($D$3&amp;"_"&amp;N$3,データシート2!$A:$SI,MATCH($G$2&amp;"_"&amp;$C38,データシート2!$A$1:$SI$1,0),0)</f>
        <v>1</v>
      </c>
      <c r="O38" s="867">
        <f>VLOOKUP($D$3&amp;"_"&amp;O$3,データシート2!$A:$SI,MATCH($G$2&amp;"_"&amp;$C38,データシート2!$A$1:$SI$1,0),0)</f>
        <v>1</v>
      </c>
      <c r="P38" s="867">
        <f>VLOOKUP($D$3&amp;"_"&amp;P$3,データシート2!$A:$SI,MATCH($G$2&amp;"_"&amp;$C38,データシート2!$A$1:$SI$1,0),0)</f>
        <v>1</v>
      </c>
      <c r="Q38" s="868">
        <f>VLOOKUP($D$3&amp;"_"&amp;Q$3,データシート2!$A:$SI,MATCH($G$2&amp;"_"&amp;$C38,データシート2!$A$1:$SI$1,0),0)</f>
        <v>1</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6.8259999999999996</v>
      </c>
      <c r="W38" s="1057">
        <f>VLOOKUP($D$3&amp;"_"&amp;W$3,データシート2!$A:$SI,MATCH($R$2&amp;"_"&amp;$C38,データシート2!$A$1:$SI$1,0),0)</f>
        <v>6.5970000000000004</v>
      </c>
      <c r="X38" s="1057">
        <f>VLOOKUP($D$3&amp;"_"&amp;X$3,データシート2!$A:$SI,MATCH($R$2&amp;"_"&amp;$C38,データシート2!$A$1:$SI$1,0),0)</f>
        <v>7.3970000000000002</v>
      </c>
      <c r="Y38" s="1057">
        <f>VLOOKUP($D$3&amp;"_"&amp;Y$3,データシート2!$A:$SI,MATCH($R$2&amp;"_"&amp;$C38,データシート2!$A$1:$SI$1,0),0)</f>
        <v>7.9809999999999999</v>
      </c>
      <c r="Z38" s="1057">
        <f>VLOOKUP($D$3&amp;"_"&amp;Z$3,データシート2!$A:$SI,MATCH($R$2&amp;"_"&amp;$C38,データシート2!$A$1:$SI$1,0),0)</f>
        <v>7.37</v>
      </c>
      <c r="AA38" s="1057">
        <f>VLOOKUP($D$3&amp;"_"&amp;AA$3,データシート2!$A:$SI,MATCH($R$2&amp;"_"&amp;$C38,データシート2!$A$1:$SI$1,0),0)</f>
        <v>7.3739999999999997</v>
      </c>
      <c r="AB38" s="1058">
        <f>VLOOKUP($D$3&amp;"_"&amp;AB$3,データシート2!$A:$SI,MATCH($R$2&amp;"_"&amp;$C38,データシート2!$A$1:$SI$1,0),0)</f>
        <v>5.6879999999999997</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5.5449999999999999</v>
      </c>
      <c r="S41" s="1057">
        <f>VLOOKUP($D$3&amp;"_"&amp;S$3,データシート2!$A:$SI,MATCH($R$2&amp;"_"&amp;$C41,データシート2!$A$1:$SI$1,0),0)</f>
        <v>5.4009999999999998</v>
      </c>
      <c r="T41" s="1057">
        <f>VLOOKUP($D$3&amp;"_"&amp;T$3,データシート2!$A:$SI,MATCH($R$2&amp;"_"&amp;$C41,データシート2!$A$1:$SI$1,0),0)</f>
        <v>7.0140000000000002</v>
      </c>
      <c r="U41" s="1057">
        <f>VLOOKUP($D$3&amp;"_"&amp;U$3,データシート2!$A:$SI,MATCH($R$2&amp;"_"&amp;$C41,データシート2!$A$1:$SI$1,0),0)</f>
        <v>6.915</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1</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3.3039999999999998</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2</v>
      </c>
      <c r="H43" s="866">
        <f>VLOOKUP($D$3&amp;"_"&amp;H$3,データシート2!$A:$SI,MATCH($G$2&amp;"_"&amp;$C43,データシート2!$A$1:$SI$1,0),0)</f>
        <v>2</v>
      </c>
      <c r="I43" s="866">
        <f>VLOOKUP($D$3&amp;"_"&amp;I$3,データシート2!$A:$SI,MATCH($G$2&amp;"_"&amp;$C43,データシート2!$A$1:$SI$1,0),0)</f>
        <v>2</v>
      </c>
      <c r="J43" s="866">
        <f>VLOOKUP($D$3&amp;"_"&amp;J$3,データシート2!$A:$SI,MATCH($G$2&amp;"_"&amp;$C43,データシート2!$A$1:$SI$1,0),0)</f>
        <v>2</v>
      </c>
      <c r="K43" s="867">
        <f>VLOOKUP($D$3&amp;"_"&amp;K$3,データシート2!$A:$SI,MATCH($G$2&amp;"_"&amp;$C43,データシート2!$A$1:$SI$1,0),0)</f>
        <v>1</v>
      </c>
      <c r="L43" s="867">
        <f>VLOOKUP($D$3&amp;"_"&amp;L$3,データシート2!$A:$SI,MATCH($G$2&amp;"_"&amp;$C43,データシート2!$A$1:$SI$1,0),0)</f>
        <v>1</v>
      </c>
      <c r="M43" s="867">
        <f>VLOOKUP($D$3&amp;"_"&amp;M$3,データシート2!$A:$SI,MATCH($G$2&amp;"_"&amp;$C43,データシート2!$A$1:$SI$1,0),0)</f>
        <v>1</v>
      </c>
      <c r="N43" s="867">
        <f>VLOOKUP($D$3&amp;"_"&amp;N$3,データシート2!$A:$SI,MATCH($G$2&amp;"_"&amp;$C43,データシート2!$A$1:$SI$1,0),0)</f>
        <v>1</v>
      </c>
      <c r="O43" s="867">
        <f>VLOOKUP($D$3&amp;"_"&amp;O$3,データシート2!$A:$SI,MATCH($G$2&amp;"_"&amp;$C43,データシート2!$A$1:$SI$1,0),0)</f>
        <v>1</v>
      </c>
      <c r="P43" s="867">
        <f>VLOOKUP($D$3&amp;"_"&amp;P$3,データシート2!$A:$SI,MATCH($G$2&amp;"_"&amp;$C43,データシート2!$A$1:$SI$1,0),0)</f>
        <v>1</v>
      </c>
      <c r="Q43" s="868">
        <f>VLOOKUP($D$3&amp;"_"&amp;Q$3,データシート2!$A:$SI,MATCH($G$2&amp;"_"&amp;$C43,データシート2!$A$1:$SI$1,0),0)</f>
        <v>1</v>
      </c>
      <c r="R43" s="1056">
        <f>VLOOKUP($D$3&amp;"_"&amp;R$3,データシート2!$A:$SI,MATCH($R$2&amp;"_"&amp;$C43,データシート2!$A$1:$SI$1,0),0)</f>
        <v>237.584</v>
      </c>
      <c r="S43" s="1057">
        <f>VLOOKUP($D$3&amp;"_"&amp;S$3,データシート2!$A:$SI,MATCH($R$2&amp;"_"&amp;$C43,データシート2!$A$1:$SI$1,0),0)</f>
        <v>245.209</v>
      </c>
      <c r="T43" s="1057">
        <f>VLOOKUP($D$3&amp;"_"&amp;T$3,データシート2!$A:$SI,MATCH($R$2&amp;"_"&amp;$C43,データシート2!$A$1:$SI$1,0),0)</f>
        <v>291.95800000000003</v>
      </c>
      <c r="U43" s="1057">
        <f>VLOOKUP($D$3&amp;"_"&amp;U$3,データシート2!$A:$SI,MATCH($R$2&amp;"_"&amp;$C43,データシート2!$A$1:$SI$1,0),0)</f>
        <v>302.536</v>
      </c>
      <c r="V43" s="1057">
        <f>VLOOKUP($D$3&amp;"_"&amp;V$3,データシート2!$A:$SI,MATCH($R$2&amp;"_"&amp;$C43,データシート2!$A$1:$SI$1,0),0)</f>
        <v>290.96600000000001</v>
      </c>
      <c r="W43" s="1057">
        <f>VLOOKUP($D$3&amp;"_"&amp;W$3,データシート2!$A:$SI,MATCH($R$2&amp;"_"&amp;$C43,データシート2!$A$1:$SI$1,0),0)</f>
        <v>294.02199999999999</v>
      </c>
      <c r="X43" s="1057">
        <f>VLOOKUP($D$3&amp;"_"&amp;X$3,データシート2!$A:$SI,MATCH($R$2&amp;"_"&amp;$C43,データシート2!$A$1:$SI$1,0),0)</f>
        <v>297.61700000000002</v>
      </c>
      <c r="Y43" s="1057">
        <f>VLOOKUP($D$3&amp;"_"&amp;Y$3,データシート2!$A:$SI,MATCH($R$2&amp;"_"&amp;$C43,データシート2!$A$1:$SI$1,0),0)</f>
        <v>303.03500000000003</v>
      </c>
      <c r="Z43" s="1057">
        <f>VLOOKUP($D$3&amp;"_"&amp;Z$3,データシート2!$A:$SI,MATCH($R$2&amp;"_"&amp;$C43,データシート2!$A$1:$SI$1,0),0)</f>
        <v>282.33699999999999</v>
      </c>
      <c r="AA43" s="1057">
        <f>VLOOKUP($D$3&amp;"_"&amp;AA$3,データシート2!$A:$SI,MATCH($R$2&amp;"_"&amp;$C43,データシート2!$A$1:$SI$1,0),0)</f>
        <v>255.46899999999999</v>
      </c>
      <c r="AB43" s="1058">
        <f>VLOOKUP($D$3&amp;"_"&amp;AB$3,データシート2!$A:$SI,MATCH($R$2&amp;"_"&amp;$C43,データシート2!$A$1:$SI$1,0),0)</f>
        <v>247.316</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1</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24.077999999999999</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1</v>
      </c>
      <c r="H48" s="866">
        <f>VLOOKUP($D$3&amp;"_"&amp;H$3,データシート2!$A:$SI,MATCH($G$2&amp;"_"&amp;$C48,データシート2!$A$1:$SI$1,0),0)</f>
        <v>1</v>
      </c>
      <c r="I48" s="866">
        <f>VLOOKUP($D$3&amp;"_"&amp;I$3,データシート2!$A:$SI,MATCH($G$2&amp;"_"&amp;$C48,データシート2!$A$1:$SI$1,0),0)</f>
        <v>1</v>
      </c>
      <c r="J48" s="866">
        <f>VLOOKUP($D$3&amp;"_"&amp;J$3,データシート2!$A:$SI,MATCH($G$2&amp;"_"&amp;$C48,データシート2!$A$1:$SI$1,0),0)</f>
        <v>1</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1</v>
      </c>
      <c r="N48" s="867">
        <f>VLOOKUP($D$3&amp;"_"&amp;N$3,データシート2!$A:$SI,MATCH($G$2&amp;"_"&amp;$C48,データシート2!$A$1:$SI$1,0),0)</f>
        <v>1</v>
      </c>
      <c r="O48" s="867">
        <f>VLOOKUP($D$3&amp;"_"&amp;O$3,データシート2!$A:$SI,MATCH($G$2&amp;"_"&amp;$C48,データシート2!$A$1:$SI$1,0),0)</f>
        <v>1</v>
      </c>
      <c r="P48" s="867">
        <f>VLOOKUP($D$3&amp;"_"&amp;P$3,データシート2!$A:$SI,MATCH($G$2&amp;"_"&amp;$C48,データシート2!$A$1:$SI$1,0),0)</f>
        <v>1</v>
      </c>
      <c r="Q48" s="868">
        <f>VLOOKUP($D$3&amp;"_"&amp;Q$3,データシート2!$A:$SI,MATCH($G$2&amp;"_"&amp;$C48,データシート2!$A$1:$SI$1,0),0)</f>
        <v>1</v>
      </c>
      <c r="R48" s="1056">
        <f>VLOOKUP($D$3&amp;"_"&amp;R$3,データシート2!$A:$SI,MATCH($R$2&amp;"_"&amp;$C48,データシート2!$A$1:$SI$1,0),0)</f>
        <v>21.053999999999998</v>
      </c>
      <c r="S48" s="1057">
        <f>VLOOKUP($D$3&amp;"_"&amp;S$3,データシート2!$A:$SI,MATCH($R$2&amp;"_"&amp;$C48,データシート2!$A$1:$SI$1,0),0)</f>
        <v>19.111000000000001</v>
      </c>
      <c r="T48" s="1057">
        <f>VLOOKUP($D$3&amp;"_"&amp;T$3,データシート2!$A:$SI,MATCH($R$2&amp;"_"&amp;$C48,データシート2!$A$1:$SI$1,0),0)</f>
        <v>21.844000000000001</v>
      </c>
      <c r="U48" s="1057">
        <f>VLOOKUP($D$3&amp;"_"&amp;U$3,データシート2!$A:$SI,MATCH($R$2&amp;"_"&amp;$C48,データシート2!$A$1:$SI$1,0),0)</f>
        <v>14.709</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16.952999999999999</v>
      </c>
      <c r="Y48" s="1057">
        <f>VLOOKUP($D$3&amp;"_"&amp;Y$3,データシート2!$A:$SI,MATCH($R$2&amp;"_"&amp;$C48,データシート2!$A$1:$SI$1,0),0)</f>
        <v>18.456</v>
      </c>
      <c r="Z48" s="1057">
        <f>VLOOKUP($D$3&amp;"_"&amp;Z$3,データシート2!$A:$SI,MATCH($R$2&amp;"_"&amp;$C48,データシート2!$A$1:$SI$1,0),0)</f>
        <v>17.122</v>
      </c>
      <c r="AA48" s="1057">
        <f>VLOOKUP($D$3&amp;"_"&amp;AA$3,データシート2!$A:$SI,MATCH($R$2&amp;"_"&amp;$C48,データシート2!$A$1:$SI$1,0),0)</f>
        <v>15.46</v>
      </c>
      <c r="AB48" s="1058">
        <f>VLOOKUP($D$3&amp;"_"&amp;AB$3,データシート2!$A:$SI,MATCH($R$2&amp;"_"&amp;$C48,データシート2!$A$1:$SI$1,0),0)</f>
        <v>14.862</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1</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3.4569999999999999</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1</v>
      </c>
      <c r="K52" s="850">
        <f>VLOOKUP($D$3&amp;"_"&amp;K$3,データシート2!$A:$SI,MATCH($G$2&amp;"_"&amp;$C52,データシート2!$A$1:$SI$1,0),0)</f>
        <v>1</v>
      </c>
      <c r="L52" s="850">
        <f>VLOOKUP($D$3&amp;"_"&amp;L$3,データシート2!$A:$SI,MATCH($G$2&amp;"_"&amp;$C52,データシート2!$A$1:$SI$1,0),0)</f>
        <v>1</v>
      </c>
      <c r="M52" s="850">
        <f>VLOOKUP($D$3&amp;"_"&amp;M$3,データシート2!$A:$SI,MATCH($G$2&amp;"_"&amp;$C52,データシート2!$A$1:$SI$1,0),0)</f>
        <v>1</v>
      </c>
      <c r="N52" s="850">
        <f>VLOOKUP($D$3&amp;"_"&amp;N$3,データシート2!$A:$SI,MATCH($G$2&amp;"_"&amp;$C52,データシート2!$A$1:$SI$1,0),0)</f>
        <v>1</v>
      </c>
      <c r="O52" s="850">
        <f>VLOOKUP($D$3&amp;"_"&amp;O$3,データシート2!$A:$SI,MATCH($G$2&amp;"_"&amp;$C52,データシート2!$A$1:$SI$1,0),0)</f>
        <v>1</v>
      </c>
      <c r="P52" s="850">
        <f>VLOOKUP($D$3&amp;"_"&amp;P$3,データシート2!$A:$SI,MATCH($G$2&amp;"_"&amp;$C52,データシート2!$A$1:$SI$1,0),0)</f>
        <v>1</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12.565</v>
      </c>
      <c r="V52" s="1050">
        <f>VLOOKUP($D$3&amp;"_"&amp;V$3,データシート2!$A:$SI,MATCH($R$2&amp;"_"&amp;$C52,データシート2!$A$1:$SI$1,0),0)</f>
        <v>12.395</v>
      </c>
      <c r="W52" s="1050">
        <f>VLOOKUP($D$3&amp;"_"&amp;W$3,データシート2!$A:$SI,MATCH($R$2&amp;"_"&amp;$C52,データシート2!$A$1:$SI$1,0),0)</f>
        <v>11.817</v>
      </c>
      <c r="X52" s="1050">
        <f>VLOOKUP($D$3&amp;"_"&amp;X$3,データシート2!$A:$SI,MATCH($R$2&amp;"_"&amp;$C52,データシート2!$A$1:$SI$1,0),0)</f>
        <v>11.590999999999999</v>
      </c>
      <c r="Y52" s="1050">
        <f>VLOOKUP($D$3&amp;"_"&amp;Y$3,データシート2!$A:$SI,MATCH($R$2&amp;"_"&amp;$C52,データシート2!$A$1:$SI$1,0),0)</f>
        <v>12.395</v>
      </c>
      <c r="Z52" s="1050">
        <f>VLOOKUP($D$3&amp;"_"&amp;Z$3,データシート2!$A:$SI,MATCH($R$2&amp;"_"&amp;$C52,データシート2!$A$1:$SI$1,0),0)</f>
        <v>11.661</v>
      </c>
      <c r="AA52" s="1050">
        <f>VLOOKUP($D$3&amp;"_"&amp;AA$3,データシート2!$A:$SI,MATCH($R$2&amp;"_"&amp;$C52,データシート2!$A$1:$SI$1,0),0)</f>
        <v>10.569000000000001</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3</v>
      </c>
      <c r="H53" s="829">
        <f>VLOOKUP($D$3&amp;"_"&amp;H$3,データシート2!$A:$SI,MATCH($G$2&amp;"_"&amp;$B53,データシート2!$A$1:$SI$1,0),0)</f>
        <v>3</v>
      </c>
      <c r="I53" s="829">
        <f>VLOOKUP($D$3&amp;"_"&amp;I$3,データシート2!$A:$SI,MATCH($G$2&amp;"_"&amp;$B53,データシート2!$A$1:$SI$1,0),0)</f>
        <v>3</v>
      </c>
      <c r="J53" s="829">
        <f>VLOOKUP($D$3&amp;"_"&amp;J$3,データシート2!$A:$SI,MATCH($G$2&amp;"_"&amp;$B53,データシート2!$A$1:$SI$1,0),0)</f>
        <v>3</v>
      </c>
      <c r="K53" s="830">
        <f>VLOOKUP($D$3&amp;"_"&amp;K$3,データシート2!$A:$SI,MATCH($G$2&amp;"_"&amp;$B53,データシート2!$A$1:$SI$1,0),0)</f>
        <v>3</v>
      </c>
      <c r="L53" s="830">
        <f>VLOOKUP($D$3&amp;"_"&amp;L$3,データシート2!$A:$SI,MATCH($G$2&amp;"_"&amp;$B53,データシート2!$A$1:$SI$1,0),0)</f>
        <v>3</v>
      </c>
      <c r="M53" s="830">
        <f>VLOOKUP($D$3&amp;"_"&amp;M$3,データシート2!$A:$SI,MATCH($G$2&amp;"_"&amp;$B53,データシート2!$A$1:$SI$1,0),0)</f>
        <v>3</v>
      </c>
      <c r="N53" s="830">
        <f>VLOOKUP($D$3&amp;"_"&amp;N$3,データシート2!$A:$SI,MATCH($G$2&amp;"_"&amp;$B53,データシート2!$A$1:$SI$1,0),0)</f>
        <v>3</v>
      </c>
      <c r="O53" s="830">
        <f>VLOOKUP($D$3&amp;"_"&amp;O$3,データシート2!$A:$SI,MATCH($G$2&amp;"_"&amp;$B53,データシート2!$A$1:$SI$1,0),0)</f>
        <v>3</v>
      </c>
      <c r="P53" s="830">
        <f>VLOOKUP($D$3&amp;"_"&amp;P$3,データシート2!$A:$SI,MATCH($G$2&amp;"_"&amp;$B53,データシート2!$A$1:$SI$1,0),0)</f>
        <v>1</v>
      </c>
      <c r="Q53" s="831">
        <f>VLOOKUP($D$3&amp;"_"&amp;Q$3,データシート2!$A:$SI,MATCH($G$2&amp;"_"&amp;$B53,データシート2!$A$1:$SI$1,0),0)</f>
        <v>3</v>
      </c>
      <c r="R53" s="1043">
        <f>VLOOKUP($D$3&amp;"_"&amp;R$3,データシート2!$A:$SI,MATCH($R$2&amp;"_"&amp;$B53,データシート2!$A$1:$SI$1,0),0)</f>
        <v>48.500999999999998</v>
      </c>
      <c r="S53" s="1044">
        <f>VLOOKUP($D$3&amp;"_"&amp;S$3,データシート2!$A:$SI,MATCH($R$2&amp;"_"&amp;$B53,データシート2!$A$1:$SI$1,0),0)</f>
        <v>69.882000000000005</v>
      </c>
      <c r="T53" s="1044">
        <f>VLOOKUP($D$3&amp;"_"&amp;T$3,データシート2!$A:$SI,MATCH($R$2&amp;"_"&amp;$B53,データシート2!$A$1:$SI$1,0),0)</f>
        <v>71.948999999999998</v>
      </c>
      <c r="U53" s="1044">
        <f>VLOOKUP($D$3&amp;"_"&amp;U$3,データシート2!$A:$SI,MATCH($R$2&amp;"_"&amp;$B53,データシート2!$A$1:$SI$1,0),0)</f>
        <v>77.534000000000006</v>
      </c>
      <c r="V53" s="1044">
        <f>VLOOKUP($D$3&amp;"_"&amp;V$3,データシート2!$A:$SI,MATCH($R$2&amp;"_"&amp;$B53,データシート2!$A$1:$SI$1,0),0)</f>
        <v>63.472999999999999</v>
      </c>
      <c r="W53" s="1044">
        <f>VLOOKUP($D$3&amp;"_"&amp;W$3,データシート2!$A:$SI,MATCH($R$2&amp;"_"&amp;$B53,データシート2!$A$1:$SI$1,0),0)</f>
        <v>72.632000000000005</v>
      </c>
      <c r="X53" s="1044">
        <f>VLOOKUP($D$3&amp;"_"&amp;X$3,データシート2!$A:$SI,MATCH($R$2&amp;"_"&amp;$B53,データシート2!$A$1:$SI$1,0),0)</f>
        <v>74.424999999999997</v>
      </c>
      <c r="Y53" s="1044">
        <f>VLOOKUP($D$3&amp;"_"&amp;Y$3,データシート2!$A:$SI,MATCH($R$2&amp;"_"&amp;$B53,データシート2!$A$1:$SI$1,0),0)</f>
        <v>65.683000000000007</v>
      </c>
      <c r="Z53" s="1044">
        <f>VLOOKUP($D$3&amp;"_"&amp;Z$3,データシート2!$A:$SI,MATCH($R$2&amp;"_"&amp;$B53,データシート2!$A$1:$SI$1,0),0)</f>
        <v>57.91</v>
      </c>
      <c r="AA53" s="1044">
        <f>VLOOKUP($D$3&amp;"_"&amp;AA$3,データシート2!$A:$SI,MATCH($R$2&amp;"_"&amp;$B53,データシート2!$A$1:$SI$1,0),0)</f>
        <v>39.4</v>
      </c>
      <c r="AB53" s="1045">
        <f>VLOOKUP($D$3&amp;"_"&amp;AB$3,データシート2!$A:$SI,MATCH($R$2&amp;"_"&amp;$B53,データシート2!$A$1:$SI$1,0),0)</f>
        <v>33.466000000000001</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1</v>
      </c>
      <c r="H54" s="838">
        <f>VLOOKUP($D$3&amp;"_"&amp;H$3,データシート2!$A:$SI,MATCH($G$2&amp;"_"&amp;$C54,データシート2!$A$1:$SI$1,0),0)</f>
        <v>1</v>
      </c>
      <c r="I54" s="838">
        <f>VLOOKUP($D$3&amp;"_"&amp;I$3,データシート2!$A:$SI,MATCH($G$2&amp;"_"&amp;$C54,データシート2!$A$1:$SI$1,0),0)</f>
        <v>1</v>
      </c>
      <c r="J54" s="838">
        <f>VLOOKUP($D$3&amp;"_"&amp;J$3,データシート2!$A:$SI,MATCH($G$2&amp;"_"&amp;$C54,データシート2!$A$1:$SI$1,0),0)</f>
        <v>1</v>
      </c>
      <c r="K54" s="839">
        <f>VLOOKUP($D$3&amp;"_"&amp;K$3,データシート2!$A:$SI,MATCH($G$2&amp;"_"&amp;$C54,データシート2!$A$1:$SI$1,0),0)</f>
        <v>1</v>
      </c>
      <c r="L54" s="839">
        <f>VLOOKUP($D$3&amp;"_"&amp;L$3,データシート2!$A:$SI,MATCH($G$2&amp;"_"&amp;$C54,データシート2!$A$1:$SI$1,0),0)</f>
        <v>1</v>
      </c>
      <c r="M54" s="839">
        <f>VLOOKUP($D$3&amp;"_"&amp;M$3,データシート2!$A:$SI,MATCH($G$2&amp;"_"&amp;$C54,データシート2!$A$1:$SI$1,0),0)</f>
        <v>1</v>
      </c>
      <c r="N54" s="839">
        <f>VLOOKUP($D$3&amp;"_"&amp;N$3,データシート2!$A:$SI,MATCH($G$2&amp;"_"&amp;$C54,データシート2!$A$1:$SI$1,0),0)</f>
        <v>1</v>
      </c>
      <c r="O54" s="839">
        <f>VLOOKUP($D$3&amp;"_"&amp;O$3,データシート2!$A:$SI,MATCH($G$2&amp;"_"&amp;$C54,データシート2!$A$1:$SI$1,0),0)</f>
        <v>1</v>
      </c>
      <c r="P54" s="839">
        <f>VLOOKUP($D$3&amp;"_"&amp;P$3,データシート2!$A:$SI,MATCH($G$2&amp;"_"&amp;$C54,データシート2!$A$1:$SI$1,0),0)</f>
        <v>1</v>
      </c>
      <c r="Q54" s="840">
        <f>VLOOKUP($D$3&amp;"_"&amp;Q$3,データシート2!$A:$SI,MATCH($G$2&amp;"_"&amp;$C54,データシート2!$A$1:$SI$1,0),0)</f>
        <v>1</v>
      </c>
      <c r="R54" s="1052">
        <f>VLOOKUP($D$3&amp;"_"&amp;R$3,データシート2!$A:$SI,MATCH($R$2&amp;"_"&amp;$C54,データシート2!$A$1:$SI$1,0),0)</f>
        <v>41.2</v>
      </c>
      <c r="S54" s="1047">
        <f>VLOOKUP($D$3&amp;"_"&amp;S$3,データシート2!$A:$SI,MATCH($R$2&amp;"_"&amp;$C54,データシート2!$A$1:$SI$1,0),0)</f>
        <v>62.1</v>
      </c>
      <c r="T54" s="1047">
        <f>VLOOKUP($D$3&amp;"_"&amp;T$3,データシート2!$A:$SI,MATCH($R$2&amp;"_"&amp;$C54,データシート2!$A$1:$SI$1,0),0)</f>
        <v>61.6</v>
      </c>
      <c r="U54" s="1047">
        <f>VLOOKUP($D$3&amp;"_"&amp;U$3,データシート2!$A:$SI,MATCH($R$2&amp;"_"&amp;$C54,データシート2!$A$1:$SI$1,0),0)</f>
        <v>66.599999999999994</v>
      </c>
      <c r="V54" s="1047">
        <f>VLOOKUP($D$3&amp;"_"&amp;V$3,データシート2!$A:$SI,MATCH($R$2&amp;"_"&amp;$C54,データシート2!$A$1:$SI$1,0),0)</f>
        <v>54.3</v>
      </c>
      <c r="W54" s="1047">
        <f>VLOOKUP($D$3&amp;"_"&amp;W$3,データシート2!$A:$SI,MATCH($R$2&amp;"_"&amp;$C54,データシート2!$A$1:$SI$1,0),0)</f>
        <v>64.099999999999994</v>
      </c>
      <c r="X54" s="1047">
        <f>VLOOKUP($D$3&amp;"_"&amp;X$3,データシート2!$A:$SI,MATCH($R$2&amp;"_"&amp;$C54,データシート2!$A$1:$SI$1,0),0)</f>
        <v>65.8</v>
      </c>
      <c r="Y54" s="1047">
        <f>VLOOKUP($D$3&amp;"_"&amp;Y$3,データシート2!$A:$SI,MATCH($R$2&amp;"_"&amp;$C54,データシート2!$A$1:$SI$1,0),0)</f>
        <v>56.2</v>
      </c>
      <c r="Z54" s="1047">
        <f>VLOOKUP($D$3&amp;"_"&amp;Z$3,データシート2!$A:$SI,MATCH($R$2&amp;"_"&amp;$C54,データシート2!$A$1:$SI$1,0),0)</f>
        <v>49.2</v>
      </c>
      <c r="AA54" s="1047">
        <f>VLOOKUP($D$3&amp;"_"&amp;AA$3,データシート2!$A:$SI,MATCH($R$2&amp;"_"&amp;$C54,データシート2!$A$1:$SI$1,0),0)</f>
        <v>39.4</v>
      </c>
      <c r="AB54" s="1048">
        <f>VLOOKUP($D$3&amp;"_"&amp;AB$3,データシート2!$A:$SI,MATCH($R$2&amp;"_"&amp;$C54,データシート2!$A$1:$SI$1,0),0)</f>
        <v>26.3</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1</v>
      </c>
      <c r="H55" s="1094">
        <f>VLOOKUP($D$3&amp;"_"&amp;H$3,データシート2!$A:$SI,MATCH($G$2&amp;"_"&amp;$E55,データシート2!$A$1:$SI$1,0),0)</f>
        <v>1</v>
      </c>
      <c r="I55" s="1094">
        <f>VLOOKUP($D$3&amp;"_"&amp;I$3,データシート2!$A:$SI,MATCH($G$2&amp;"_"&amp;$E55,データシート2!$A$1:$SI$1,0),0)</f>
        <v>1</v>
      </c>
      <c r="J55" s="1094">
        <f>VLOOKUP($D$3&amp;"_"&amp;J$3,データシート2!$A:$SI,MATCH($G$2&amp;"_"&amp;$E55,データシート2!$A$1:$SI$1,0),0)</f>
        <v>1</v>
      </c>
      <c r="K55" s="1095">
        <f>VLOOKUP($D$3&amp;"_"&amp;K$3,データシート2!$A:$SI,MATCH($G$2&amp;"_"&amp;$E55,データシート2!$A$1:$SI$1,0),0)</f>
        <v>1</v>
      </c>
      <c r="L55" s="1095">
        <f>VLOOKUP($D$3&amp;"_"&amp;L$3,データシート2!$A:$SI,MATCH($G$2&amp;"_"&amp;$E55,データシート2!$A$1:$SI$1,0),0)</f>
        <v>1</v>
      </c>
      <c r="M55" s="1095">
        <f>VLOOKUP($D$3&amp;"_"&amp;M$3,データシート2!$A:$SI,MATCH($G$2&amp;"_"&amp;$E55,データシート2!$A$1:$SI$1,0),0)</f>
        <v>1</v>
      </c>
      <c r="N55" s="1095">
        <f>VLOOKUP($D$3&amp;"_"&amp;N$3,データシート2!$A:$SI,MATCH($G$2&amp;"_"&amp;$E55,データシート2!$A$1:$SI$1,0),0)</f>
        <v>1</v>
      </c>
      <c r="O55" s="1095">
        <f>VLOOKUP($D$3&amp;"_"&amp;O$3,データシート2!$A:$SI,MATCH($G$2&amp;"_"&amp;$E55,データシート2!$A$1:$SI$1,0),0)</f>
        <v>1</v>
      </c>
      <c r="P55" s="1095">
        <f>VLOOKUP($D$3&amp;"_"&amp;P$3,データシート2!$A:$SI,MATCH($G$2&amp;"_"&amp;$E55,データシート2!$A$1:$SI$1,0),0)</f>
        <v>1</v>
      </c>
      <c r="Q55" s="1096">
        <f>VLOOKUP($D$3&amp;"_"&amp;Q$3,データシート2!$A:$SI,MATCH($G$2&amp;"_"&amp;$E55,データシート2!$A$1:$SI$1,0),0)</f>
        <v>1</v>
      </c>
      <c r="R55" s="1097">
        <f>VLOOKUP($D$3&amp;"_"&amp;R$3,データシート2!$A:$SI,MATCH($R$2&amp;"_"&amp;$E55,データシート2!$A$1:$SI$1,0),0)</f>
        <v>41.2</v>
      </c>
      <c r="S55" s="1098">
        <f>VLOOKUP($D$3&amp;"_"&amp;S$3,データシート2!$A:$SI,MATCH($R$2&amp;"_"&amp;$E55,データシート2!$A$1:$SI$1,0),0)</f>
        <v>62.1</v>
      </c>
      <c r="T55" s="1098">
        <f>VLOOKUP($D$3&amp;"_"&amp;T$3,データシート2!$A:$SI,MATCH($R$2&amp;"_"&amp;$E55,データシート2!$A$1:$SI$1,0),0)</f>
        <v>61.6</v>
      </c>
      <c r="U55" s="1098">
        <f>VLOOKUP($D$3&amp;"_"&amp;U$3,データシート2!$A:$SI,MATCH($R$2&amp;"_"&amp;$E55,データシート2!$A$1:$SI$1,0),0)</f>
        <v>66.599999999999994</v>
      </c>
      <c r="V55" s="1098">
        <f>VLOOKUP($D$3&amp;"_"&amp;V$3,データシート2!$A:$SI,MATCH($R$2&amp;"_"&amp;$E55,データシート2!$A$1:$SI$1,0),0)</f>
        <v>54.3</v>
      </c>
      <c r="W55" s="1098">
        <f>VLOOKUP($D$3&amp;"_"&amp;W$3,データシート2!$A:$SI,MATCH($R$2&amp;"_"&amp;$E55,データシート2!$A$1:$SI$1,0),0)</f>
        <v>64.099999999999994</v>
      </c>
      <c r="X55" s="1098">
        <f>VLOOKUP($D$3&amp;"_"&amp;X$3,データシート2!$A:$SI,MATCH($R$2&amp;"_"&amp;$E55,データシート2!$A$1:$SI$1,0),0)</f>
        <v>65.8</v>
      </c>
      <c r="Y55" s="1098">
        <f>VLOOKUP($D$3&amp;"_"&amp;Y$3,データシート2!$A:$SI,MATCH($R$2&amp;"_"&amp;$E55,データシート2!$A$1:$SI$1,0),0)</f>
        <v>56.2</v>
      </c>
      <c r="Z55" s="1098">
        <f>VLOOKUP($D$3&amp;"_"&amp;Z$3,データシート2!$A:$SI,MATCH($R$2&amp;"_"&amp;$E55,データシート2!$A$1:$SI$1,0),0)</f>
        <v>49.2</v>
      </c>
      <c r="AA55" s="1098">
        <f>VLOOKUP($D$3&amp;"_"&amp;AA$3,データシート2!$A:$SI,MATCH($R$2&amp;"_"&amp;$E55,データシート2!$A$1:$SI$1,0),0)</f>
        <v>39.4</v>
      </c>
      <c r="AB55" s="1099">
        <f>VLOOKUP($D$3&amp;"_"&amp;AB$3,データシート2!$A:$SI,MATCH($R$2&amp;"_"&amp;$E55,データシート2!$A$1:$SI$1,0),0)</f>
        <v>26.3</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0</v>
      </c>
      <c r="Q61" s="901">
        <f>VLOOKUP($D$3&amp;"_"&amp;Q$3,データシート2!$A:$SI,MATCH($G$2&amp;"_"&amp;$C61,データシート2!$A$1:$SI$1,0),0)</f>
        <v>2</v>
      </c>
      <c r="R61" s="1062">
        <f>VLOOKUP($D$3&amp;"_"&amp;R$3,データシート2!$A:$SI,MATCH($R$2&amp;"_"&amp;$C61,データシート2!$A$1:$SI$1,0),0)</f>
        <v>7.3010000000000002</v>
      </c>
      <c r="S61" s="1063">
        <f>VLOOKUP($D$3&amp;"_"&amp;S$3,データシート2!$A:$SI,MATCH($R$2&amp;"_"&amp;$C61,データシート2!$A$1:$SI$1,0),0)</f>
        <v>7.782</v>
      </c>
      <c r="T61" s="1063">
        <f>VLOOKUP($D$3&amp;"_"&amp;T$3,データシート2!$A:$SI,MATCH($R$2&amp;"_"&amp;$C61,データシート2!$A$1:$SI$1,0),0)</f>
        <v>10.349</v>
      </c>
      <c r="U61" s="1063">
        <f>VLOOKUP($D$3&amp;"_"&amp;U$3,データシート2!$A:$SI,MATCH($R$2&amp;"_"&amp;$C61,データシート2!$A$1:$SI$1,0),0)</f>
        <v>10.933999999999999</v>
      </c>
      <c r="V61" s="1063">
        <f>VLOOKUP($D$3&amp;"_"&amp;V$3,データシート2!$A:$SI,MATCH($R$2&amp;"_"&amp;$C61,データシート2!$A$1:$SI$1,0),0)</f>
        <v>9.173</v>
      </c>
      <c r="W61" s="1063">
        <f>VLOOKUP($D$3&amp;"_"&amp;W$3,データシート2!$A:$SI,MATCH($R$2&amp;"_"&amp;$C61,データシート2!$A$1:$SI$1,0),0)</f>
        <v>8.532</v>
      </c>
      <c r="X61" s="1063">
        <f>VLOOKUP($D$3&amp;"_"&amp;X$3,データシート2!$A:$SI,MATCH($R$2&amp;"_"&amp;$C61,データシート2!$A$1:$SI$1,0),0)</f>
        <v>8.625</v>
      </c>
      <c r="Y61" s="1063">
        <f>VLOOKUP($D$3&amp;"_"&amp;Y$3,データシート2!$A:$SI,MATCH($R$2&amp;"_"&amp;$C61,データシート2!$A$1:$SI$1,0),0)</f>
        <v>9.4830000000000005</v>
      </c>
      <c r="Z61" s="1063">
        <f>VLOOKUP($D$3&amp;"_"&amp;Z$3,データシート2!$A:$SI,MATCH($R$2&amp;"_"&amp;$C61,データシート2!$A$1:$SI$1,0),0)</f>
        <v>8.7100000000000009</v>
      </c>
      <c r="AA61" s="1063">
        <f>VLOOKUP($D$3&amp;"_"&amp;AA$3,データシート2!$A:$SI,MATCH($R$2&amp;"_"&amp;$C61,データシート2!$A$1:$SI$1,0),0)</f>
        <v>0</v>
      </c>
      <c r="AB61" s="1064">
        <f>VLOOKUP($D$3&amp;"_"&amp;AB$3,データシート2!$A:$SI,MATCH($R$2&amp;"_"&amp;$C61,データシート2!$A$1:$SI$1,0),0)</f>
        <v>7.1660000000000004</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2</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7.8140000000000001</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2</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7.8140000000000001</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1718</v>
      </c>
      <c r="B9" s="80">
        <v>290</v>
      </c>
      <c r="C9" s="80">
        <v>1</v>
      </c>
      <c r="D9" s="80">
        <v>18</v>
      </c>
      <c r="E9" s="80">
        <v>1990</v>
      </c>
      <c r="F9" s="80" t="s">
        <v>562</v>
      </c>
      <c r="G9" s="80" t="s">
        <v>1719</v>
      </c>
      <c r="H9" s="80" t="s">
        <v>1720</v>
      </c>
      <c r="I9" s="177"/>
      <c r="J9" s="81">
        <v>202.37154217248906</v>
      </c>
      <c r="K9" s="81">
        <v>22.835500655375451</v>
      </c>
      <c r="L9" s="81">
        <v>17.84424425283267</v>
      </c>
      <c r="M9" s="81">
        <v>97.852541580854464</v>
      </c>
      <c r="N9" s="81">
        <v>133.94292071948644</v>
      </c>
      <c r="O9" s="81">
        <v>88.212906542757807</v>
      </c>
      <c r="P9" s="81">
        <v>127.87718865381234</v>
      </c>
      <c r="Q9" s="81">
        <v>6.7995749261533227</v>
      </c>
      <c r="R9" s="81">
        <v>0</v>
      </c>
      <c r="S9" s="81">
        <v>6.12972827683903</v>
      </c>
      <c r="T9" s="82"/>
      <c r="U9" s="81">
        <v>30128500</v>
      </c>
      <c r="V9" s="81">
        <v>6659</v>
      </c>
      <c r="W9" s="81">
        <v>254</v>
      </c>
      <c r="X9" s="81">
        <v>33675</v>
      </c>
      <c r="Y9" s="81">
        <v>33290</v>
      </c>
      <c r="Z9" s="81">
        <v>36283</v>
      </c>
      <c r="AA9" s="81">
        <v>31050</v>
      </c>
      <c r="AB9" s="81">
        <v>110402</v>
      </c>
      <c r="AC9" s="81">
        <v>0</v>
      </c>
      <c r="AD9" s="81">
        <v>6.12972827683903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1721</v>
      </c>
      <c r="B10" s="80">
        <v>291</v>
      </c>
      <c r="C10" s="80">
        <v>2</v>
      </c>
      <c r="D10" s="80">
        <v>18</v>
      </c>
      <c r="E10" s="80">
        <v>2005</v>
      </c>
      <c r="F10" s="80" t="s">
        <v>565</v>
      </c>
      <c r="G10" s="80" t="s">
        <v>1719</v>
      </c>
      <c r="H10" s="80" t="s">
        <v>1720</v>
      </c>
      <c r="I10" s="177"/>
      <c r="J10" s="81">
        <v>145.24868012417994</v>
      </c>
      <c r="K10" s="81">
        <v>15.291262564469685</v>
      </c>
      <c r="L10" s="81">
        <v>18.770764412702846</v>
      </c>
      <c r="M10" s="81">
        <v>170.61885646944222</v>
      </c>
      <c r="N10" s="81">
        <v>199.41696214133538</v>
      </c>
      <c r="O10" s="81">
        <v>134.07258646045955</v>
      </c>
      <c r="P10" s="81">
        <v>124.58513841154782</v>
      </c>
      <c r="Q10" s="81">
        <v>6.3563769989896732</v>
      </c>
      <c r="R10" s="81">
        <v>0</v>
      </c>
      <c r="S10" s="81">
        <v>2.3588497289284902</v>
      </c>
      <c r="T10" s="82"/>
      <c r="U10" s="81">
        <v>26171888</v>
      </c>
      <c r="V10" s="81">
        <v>5874</v>
      </c>
      <c r="W10" s="81">
        <v>251</v>
      </c>
      <c r="X10" s="81">
        <v>31313</v>
      </c>
      <c r="Y10" s="81">
        <v>37263</v>
      </c>
      <c r="Z10" s="81">
        <v>63814</v>
      </c>
      <c r="AA10" s="81">
        <v>24775</v>
      </c>
      <c r="AB10" s="81">
        <v>107891</v>
      </c>
      <c r="AC10" s="81">
        <v>0</v>
      </c>
      <c r="AD10" s="81">
        <v>2.3588497289284902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1722</v>
      </c>
      <c r="B11" s="80">
        <v>292</v>
      </c>
      <c r="C11" s="80">
        <v>3</v>
      </c>
      <c r="D11" s="80">
        <v>18</v>
      </c>
      <c r="E11" s="80">
        <v>2006</v>
      </c>
      <c r="F11" s="80" t="s">
        <v>566</v>
      </c>
      <c r="G11" s="80" t="s">
        <v>1719</v>
      </c>
      <c r="H11" s="80" t="s">
        <v>1720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1723</v>
      </c>
      <c r="B12" s="80">
        <v>293</v>
      </c>
      <c r="C12" s="80">
        <v>4</v>
      </c>
      <c r="D12" s="80">
        <v>18</v>
      </c>
      <c r="E12" s="80">
        <v>2007</v>
      </c>
      <c r="F12" s="80" t="s">
        <v>567</v>
      </c>
      <c r="G12" s="80" t="s">
        <v>1719</v>
      </c>
      <c r="H12" s="80" t="s">
        <v>1720</v>
      </c>
      <c r="I12" s="177"/>
      <c r="J12" s="81">
        <v>170.29111113603233</v>
      </c>
      <c r="K12" s="81">
        <v>14.158098651409759</v>
      </c>
      <c r="L12" s="81">
        <v>26.896111974635691</v>
      </c>
      <c r="M12" s="81">
        <v>169.58621588283529</v>
      </c>
      <c r="N12" s="81">
        <v>177.10014879126805</v>
      </c>
      <c r="O12" s="81">
        <v>129.66073292525803</v>
      </c>
      <c r="P12" s="81">
        <v>122.76029390572232</v>
      </c>
      <c r="Q12" s="81">
        <v>6.6375318818981848</v>
      </c>
      <c r="R12" s="81">
        <v>0</v>
      </c>
      <c r="S12" s="81">
        <v>2.3248621511735288</v>
      </c>
      <c r="T12" s="82"/>
      <c r="U12" s="81">
        <v>31390767</v>
      </c>
      <c r="V12" s="81">
        <v>5291</v>
      </c>
      <c r="W12" s="81">
        <v>438</v>
      </c>
      <c r="X12" s="81">
        <v>36315</v>
      </c>
      <c r="Y12" s="81">
        <v>37698</v>
      </c>
      <c r="Z12" s="81">
        <v>64155</v>
      </c>
      <c r="AA12" s="81">
        <v>24040</v>
      </c>
      <c r="AB12" s="81">
        <v>106705</v>
      </c>
      <c r="AC12" s="81">
        <v>0</v>
      </c>
      <c r="AD12" s="81">
        <v>2.3248621511735288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1724</v>
      </c>
      <c r="B13" s="80">
        <v>294</v>
      </c>
      <c r="C13" s="80">
        <v>5</v>
      </c>
      <c r="D13" s="80">
        <v>18</v>
      </c>
      <c r="E13" s="80">
        <v>2008</v>
      </c>
      <c r="F13" s="80" t="s">
        <v>84</v>
      </c>
      <c r="G13" s="80" t="s">
        <v>1719</v>
      </c>
      <c r="H13" s="80" t="s">
        <v>1720</v>
      </c>
      <c r="I13" s="177"/>
      <c r="J13" s="81">
        <v>142.99584894964147</v>
      </c>
      <c r="K13" s="81">
        <v>10.495195348551446</v>
      </c>
      <c r="L13" s="81">
        <v>24.435741632067188</v>
      </c>
      <c r="M13" s="81">
        <v>183.45903259215174</v>
      </c>
      <c r="N13" s="81">
        <v>161.31126448066362</v>
      </c>
      <c r="O13" s="81">
        <v>125.73669055718349</v>
      </c>
      <c r="P13" s="81">
        <v>120.69743334257184</v>
      </c>
      <c r="Q13" s="81">
        <v>6.4885496949042123</v>
      </c>
      <c r="R13" s="81">
        <v>0</v>
      </c>
      <c r="S13" s="81">
        <v>2.1647180932062944</v>
      </c>
      <c r="T13" s="82"/>
      <c r="U13" s="81">
        <v>30587738</v>
      </c>
      <c r="V13" s="81">
        <v>5291</v>
      </c>
      <c r="W13" s="81">
        <v>438</v>
      </c>
      <c r="X13" s="81">
        <v>36315</v>
      </c>
      <c r="Y13" s="81">
        <v>37781</v>
      </c>
      <c r="Z13" s="81">
        <v>64397</v>
      </c>
      <c r="AA13" s="81">
        <v>23663</v>
      </c>
      <c r="AB13" s="81">
        <v>106024</v>
      </c>
      <c r="AC13" s="81">
        <v>0</v>
      </c>
      <c r="AD13" s="81">
        <v>2.1647180932062944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1725</v>
      </c>
      <c r="B14" s="80">
        <v>295</v>
      </c>
      <c r="C14" s="80">
        <v>6</v>
      </c>
      <c r="D14" s="80">
        <v>18</v>
      </c>
      <c r="E14" s="80">
        <v>2009</v>
      </c>
      <c r="F14" s="80" t="s">
        <v>85</v>
      </c>
      <c r="G14" s="80" t="s">
        <v>1719</v>
      </c>
      <c r="H14" s="80" t="s">
        <v>1720</v>
      </c>
      <c r="I14" s="177"/>
      <c r="J14" s="81">
        <v>143.5903174451569</v>
      </c>
      <c r="K14" s="81">
        <v>11.346623581499816</v>
      </c>
      <c r="L14" s="81">
        <v>29.5157336581069</v>
      </c>
      <c r="M14" s="81">
        <v>194.9000670041539</v>
      </c>
      <c r="N14" s="81">
        <v>163.08736285348442</v>
      </c>
      <c r="O14" s="81">
        <v>127.63972802385936</v>
      </c>
      <c r="P14" s="81">
        <v>115.03468210510835</v>
      </c>
      <c r="Q14" s="81">
        <v>6.1525024005100475</v>
      </c>
      <c r="R14" s="81">
        <v>0</v>
      </c>
      <c r="S14" s="81">
        <v>2.1073060024898274</v>
      </c>
      <c r="T14" s="82"/>
      <c r="U14" s="81">
        <v>22816816</v>
      </c>
      <c r="V14" s="81">
        <v>5481</v>
      </c>
      <c r="W14" s="81">
        <v>737</v>
      </c>
      <c r="X14" s="81">
        <v>39337</v>
      </c>
      <c r="Y14" s="81">
        <v>37903</v>
      </c>
      <c r="Z14" s="81">
        <v>64525</v>
      </c>
      <c r="AA14" s="81">
        <v>23153</v>
      </c>
      <c r="AB14" s="81">
        <v>105535</v>
      </c>
      <c r="AC14" s="81">
        <v>0</v>
      </c>
      <c r="AD14" s="81">
        <v>2.1073060024898274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61.759</v>
      </c>
      <c r="BJ14" s="81">
        <v>0</v>
      </c>
      <c r="BK14" s="81">
        <v>10.76</v>
      </c>
      <c r="BL14" s="81">
        <v>0</v>
      </c>
      <c r="BM14" s="82"/>
      <c r="BN14" s="81">
        <v>0</v>
      </c>
      <c r="BO14" s="81">
        <v>0</v>
      </c>
      <c r="BP14" s="81">
        <v>7</v>
      </c>
      <c r="BQ14" s="81">
        <v>0</v>
      </c>
      <c r="BR14" s="81">
        <v>2</v>
      </c>
      <c r="BS14" s="81">
        <v>0</v>
      </c>
      <c r="BT14"/>
      <c r="BU14" s="80"/>
      <c r="BV14" s="80"/>
      <c r="BW14" s="80"/>
      <c r="BX14" s="80"/>
      <c r="BY14" s="80"/>
      <c r="BZ14" s="80"/>
      <c r="CA14" s="80"/>
      <c r="CB14" s="80"/>
      <c r="CC14" s="80"/>
    </row>
    <row r="15" spans="1:81">
      <c r="A15" s="80" t="s">
        <v>1726</v>
      </c>
      <c r="B15" s="80">
        <v>296</v>
      </c>
      <c r="C15" s="80">
        <v>7</v>
      </c>
      <c r="D15" s="80">
        <v>18</v>
      </c>
      <c r="E15" s="80">
        <v>2010</v>
      </c>
      <c r="F15" s="80" t="s">
        <v>86</v>
      </c>
      <c r="G15" s="80" t="s">
        <v>1719</v>
      </c>
      <c r="H15" s="80" t="s">
        <v>1720</v>
      </c>
      <c r="I15" s="177"/>
      <c r="J15" s="81">
        <v>143.96102412870525</v>
      </c>
      <c r="K15" s="81">
        <v>12.155509842499546</v>
      </c>
      <c r="L15" s="81">
        <v>30.057176923728377</v>
      </c>
      <c r="M15" s="81">
        <v>201.37022481797916</v>
      </c>
      <c r="N15" s="81">
        <v>173.93001154535116</v>
      </c>
      <c r="O15" s="81">
        <v>127.21671965251002</v>
      </c>
      <c r="P15" s="81">
        <v>116.21289225608515</v>
      </c>
      <c r="Q15" s="81">
        <v>6.3845615669908211</v>
      </c>
      <c r="R15" s="81">
        <v>0</v>
      </c>
      <c r="S15" s="81">
        <v>1.8474044174464537</v>
      </c>
      <c r="T15" s="82"/>
      <c r="U15" s="81">
        <v>26713109</v>
      </c>
      <c r="V15" s="81">
        <v>5481</v>
      </c>
      <c r="W15" s="81">
        <v>737</v>
      </c>
      <c r="X15" s="81">
        <v>39337</v>
      </c>
      <c r="Y15" s="81">
        <v>37982</v>
      </c>
      <c r="Z15" s="81">
        <v>64610</v>
      </c>
      <c r="AA15" s="81">
        <v>22806</v>
      </c>
      <c r="AB15" s="81">
        <v>104938</v>
      </c>
      <c r="AC15" s="81">
        <v>0</v>
      </c>
      <c r="AD15" s="81">
        <v>1.8474044174464537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59.276000000000003</v>
      </c>
      <c r="BJ15" s="81">
        <v>0</v>
      </c>
      <c r="BK15" s="81">
        <v>11.076000000000001</v>
      </c>
      <c r="BL15" s="81">
        <v>0</v>
      </c>
      <c r="BM15" s="82"/>
      <c r="BN15" s="81">
        <v>0</v>
      </c>
      <c r="BO15" s="81">
        <v>0</v>
      </c>
      <c r="BP15" s="81">
        <v>7</v>
      </c>
      <c r="BQ15" s="81">
        <v>0</v>
      </c>
      <c r="BR15" s="81">
        <v>2</v>
      </c>
      <c r="BS15" s="81">
        <v>0</v>
      </c>
      <c r="BT15"/>
      <c r="BU15" s="80">
        <v>64.891999999999996</v>
      </c>
      <c r="BV15" s="80">
        <v>0</v>
      </c>
      <c r="BW15" s="80">
        <v>0</v>
      </c>
      <c r="BX15" s="80">
        <v>0</v>
      </c>
      <c r="BY15" s="80">
        <v>0</v>
      </c>
      <c r="BZ15" s="80">
        <v>5.46</v>
      </c>
      <c r="CA15" s="80">
        <v>0</v>
      </c>
      <c r="CB15" s="80">
        <v>0</v>
      </c>
      <c r="CC15" s="80">
        <v>0</v>
      </c>
    </row>
    <row r="16" spans="1:81">
      <c r="A16" s="80" t="s">
        <v>1727</v>
      </c>
      <c r="B16" s="80">
        <v>297</v>
      </c>
      <c r="C16" s="80">
        <v>8</v>
      </c>
      <c r="D16" s="80">
        <v>18</v>
      </c>
      <c r="E16" s="80">
        <v>2011</v>
      </c>
      <c r="F16" s="80" t="s">
        <v>87</v>
      </c>
      <c r="G16" s="80" t="s">
        <v>1719</v>
      </c>
      <c r="H16" s="80" t="s">
        <v>1720</v>
      </c>
      <c r="I16" s="177"/>
      <c r="J16" s="81">
        <v>135.75784467829595</v>
      </c>
      <c r="K16" s="81">
        <v>15.256745719454496</v>
      </c>
      <c r="L16" s="81">
        <v>26.818858703735234</v>
      </c>
      <c r="M16" s="81">
        <v>221.61035744975487</v>
      </c>
      <c r="N16" s="81">
        <v>164.28623988315996</v>
      </c>
      <c r="O16" s="81">
        <v>125.64292623216141</v>
      </c>
      <c r="P16" s="81">
        <v>112.07266508578644</v>
      </c>
      <c r="Q16" s="81">
        <v>7.3309672220799174</v>
      </c>
      <c r="R16" s="81">
        <v>0</v>
      </c>
      <c r="S16" s="81">
        <v>1.8549700954320634</v>
      </c>
      <c r="T16" s="82"/>
      <c r="U16" s="81">
        <v>23887372</v>
      </c>
      <c r="V16" s="81">
        <v>5481</v>
      </c>
      <c r="W16" s="81">
        <v>737</v>
      </c>
      <c r="X16" s="81">
        <v>39337</v>
      </c>
      <c r="Y16" s="81">
        <v>38204</v>
      </c>
      <c r="Z16" s="81">
        <v>65197</v>
      </c>
      <c r="AA16" s="81">
        <v>22648</v>
      </c>
      <c r="AB16" s="81">
        <v>104462</v>
      </c>
      <c r="AC16" s="81">
        <v>0</v>
      </c>
      <c r="AD16" s="81">
        <v>1.8549700954320634</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58.207999999999998</v>
      </c>
      <c r="BJ16" s="81">
        <v>0</v>
      </c>
      <c r="BK16" s="81">
        <v>10.135999999999999</v>
      </c>
      <c r="BL16" s="81">
        <v>0</v>
      </c>
      <c r="BM16" s="82"/>
      <c r="BN16" s="81">
        <v>0</v>
      </c>
      <c r="BO16" s="81">
        <v>0</v>
      </c>
      <c r="BP16" s="81">
        <v>9</v>
      </c>
      <c r="BQ16" s="81">
        <v>0</v>
      </c>
      <c r="BR16" s="81">
        <v>2</v>
      </c>
      <c r="BS16" s="81">
        <v>0</v>
      </c>
      <c r="BT16"/>
      <c r="BU16" s="80">
        <v>61.567</v>
      </c>
      <c r="BV16" s="80">
        <v>0</v>
      </c>
      <c r="BW16" s="80">
        <v>0</v>
      </c>
      <c r="BX16" s="80">
        <v>0</v>
      </c>
      <c r="BY16" s="80">
        <v>0</v>
      </c>
      <c r="BZ16" s="80">
        <v>3.6589999999999998</v>
      </c>
      <c r="CA16" s="80">
        <v>3.1139999999999999</v>
      </c>
      <c r="CB16" s="80">
        <v>4.0000000000000001E-3</v>
      </c>
      <c r="CC16" s="80">
        <v>0</v>
      </c>
    </row>
    <row r="17" spans="1:81">
      <c r="A17" s="80" t="s">
        <v>1728</v>
      </c>
      <c r="B17" s="80">
        <v>298</v>
      </c>
      <c r="C17" s="80">
        <v>9</v>
      </c>
      <c r="D17" s="80">
        <v>18</v>
      </c>
      <c r="E17" s="80">
        <v>2012</v>
      </c>
      <c r="F17" s="80" t="s">
        <v>88</v>
      </c>
      <c r="G17" s="80" t="s">
        <v>1719</v>
      </c>
      <c r="H17" s="80" t="s">
        <v>1720</v>
      </c>
      <c r="I17" s="177"/>
      <c r="J17" s="81">
        <v>144.05281588488819</v>
      </c>
      <c r="K17" s="81">
        <v>13.771143260508017</v>
      </c>
      <c r="L17" s="81">
        <v>27.268416777695499</v>
      </c>
      <c r="M17" s="81">
        <v>199.51776737781967</v>
      </c>
      <c r="N17" s="81">
        <v>163.05527075261651</v>
      </c>
      <c r="O17" s="81">
        <v>125.78609969618446</v>
      </c>
      <c r="P17" s="81">
        <v>111.27207553563929</v>
      </c>
      <c r="Q17" s="81">
        <v>8.0809686921388</v>
      </c>
      <c r="R17" s="81">
        <v>0</v>
      </c>
      <c r="S17" s="81">
        <v>2.3586935785610228</v>
      </c>
      <c r="T17" s="82"/>
      <c r="U17" s="81">
        <v>26008017</v>
      </c>
      <c r="V17" s="81">
        <v>5481</v>
      </c>
      <c r="W17" s="81">
        <v>737</v>
      </c>
      <c r="X17" s="81">
        <v>39337</v>
      </c>
      <c r="Y17" s="81">
        <v>39147</v>
      </c>
      <c r="Z17" s="81">
        <v>65789</v>
      </c>
      <c r="AA17" s="81">
        <v>22359</v>
      </c>
      <c r="AB17" s="81">
        <v>105984</v>
      </c>
      <c r="AC17" s="81">
        <v>0</v>
      </c>
      <c r="AD17" s="81">
        <v>2.3586935785610228</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62.484000000000002</v>
      </c>
      <c r="BJ17" s="81">
        <v>0</v>
      </c>
      <c r="BK17" s="81">
        <v>11.004</v>
      </c>
      <c r="BL17" s="81">
        <v>0</v>
      </c>
      <c r="BM17" s="82"/>
      <c r="BN17" s="81">
        <v>0</v>
      </c>
      <c r="BO17" s="81">
        <v>0</v>
      </c>
      <c r="BP17" s="81">
        <v>10</v>
      </c>
      <c r="BQ17" s="81">
        <v>0</v>
      </c>
      <c r="BR17" s="81">
        <v>2</v>
      </c>
      <c r="BS17" s="81">
        <v>0</v>
      </c>
      <c r="BT17"/>
      <c r="BU17" s="80">
        <v>66.052000000000007</v>
      </c>
      <c r="BV17" s="80">
        <v>0</v>
      </c>
      <c r="BW17" s="80">
        <v>0</v>
      </c>
      <c r="BX17" s="80">
        <v>0</v>
      </c>
      <c r="BY17" s="80">
        <v>0</v>
      </c>
      <c r="BZ17" s="80">
        <v>3.6139999999999999</v>
      </c>
      <c r="CA17" s="80">
        <v>3.8220000000000001</v>
      </c>
      <c r="CB17" s="80">
        <v>0</v>
      </c>
      <c r="CC17" s="80">
        <v>0</v>
      </c>
    </row>
    <row r="18" spans="1:81">
      <c r="A18" s="80" t="s">
        <v>1729</v>
      </c>
      <c r="B18" s="80">
        <v>299</v>
      </c>
      <c r="C18" s="80">
        <v>10</v>
      </c>
      <c r="D18" s="80">
        <v>18</v>
      </c>
      <c r="E18" s="80">
        <v>2013</v>
      </c>
      <c r="F18" s="80" t="s">
        <v>89</v>
      </c>
      <c r="G18" s="80" t="s">
        <v>1719</v>
      </c>
      <c r="H18" s="80" t="s">
        <v>1720</v>
      </c>
      <c r="I18" s="177"/>
      <c r="J18" s="81">
        <v>150.60203919742781</v>
      </c>
      <c r="K18" s="81">
        <v>11.327937838111797</v>
      </c>
      <c r="L18" s="81">
        <v>27.719336042753142</v>
      </c>
      <c r="M18" s="81">
        <v>192.33885421780269</v>
      </c>
      <c r="N18" s="81">
        <v>174.61015339699392</v>
      </c>
      <c r="O18" s="81">
        <v>121.78818879271665</v>
      </c>
      <c r="P18" s="81">
        <v>111.23675865231797</v>
      </c>
      <c r="Q18" s="81">
        <v>8.1648712036187021</v>
      </c>
      <c r="R18" s="81">
        <v>0</v>
      </c>
      <c r="S18" s="81">
        <v>2.1937673316952577</v>
      </c>
      <c r="T18" s="82"/>
      <c r="U18" s="81">
        <v>27001187</v>
      </c>
      <c r="V18" s="81">
        <v>5481</v>
      </c>
      <c r="W18" s="81">
        <v>737</v>
      </c>
      <c r="X18" s="81">
        <v>39337</v>
      </c>
      <c r="Y18" s="81">
        <v>39169</v>
      </c>
      <c r="Z18" s="81">
        <v>66542</v>
      </c>
      <c r="AA18" s="81">
        <v>22268</v>
      </c>
      <c r="AB18" s="81">
        <v>105549</v>
      </c>
      <c r="AC18" s="81">
        <v>0</v>
      </c>
      <c r="AD18" s="81">
        <v>2.1937673316952577</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54.366</v>
      </c>
      <c r="BJ18" s="81">
        <v>0</v>
      </c>
      <c r="BK18" s="81">
        <v>13.843999999999999</v>
      </c>
      <c r="BL18" s="81">
        <v>0</v>
      </c>
      <c r="BM18" s="82"/>
      <c r="BN18" s="81">
        <v>0</v>
      </c>
      <c r="BO18" s="81">
        <v>0</v>
      </c>
      <c r="BP18" s="81">
        <v>7</v>
      </c>
      <c r="BQ18" s="81">
        <v>0</v>
      </c>
      <c r="BR18" s="81">
        <v>3</v>
      </c>
      <c r="BS18" s="81">
        <v>0</v>
      </c>
      <c r="BT18"/>
      <c r="BU18" s="80">
        <v>63.036000000000001</v>
      </c>
      <c r="BV18" s="80">
        <v>0</v>
      </c>
      <c r="BW18" s="80">
        <v>0</v>
      </c>
      <c r="BX18" s="80">
        <v>0</v>
      </c>
      <c r="BY18" s="80">
        <v>0</v>
      </c>
      <c r="BZ18" s="80">
        <v>0</v>
      </c>
      <c r="CA18" s="80">
        <v>5.1740000000000004</v>
      </c>
      <c r="CB18" s="80">
        <v>0</v>
      </c>
      <c r="CC18" s="80">
        <v>0</v>
      </c>
    </row>
    <row r="19" spans="1:81">
      <c r="A19" s="80" t="s">
        <v>1730</v>
      </c>
      <c r="B19" s="80">
        <v>300</v>
      </c>
      <c r="C19" s="80">
        <v>11</v>
      </c>
      <c r="D19" s="80">
        <v>18</v>
      </c>
      <c r="E19" s="80">
        <v>2014</v>
      </c>
      <c r="F19" s="80" t="s">
        <v>90</v>
      </c>
      <c r="G19" s="80" t="s">
        <v>1719</v>
      </c>
      <c r="H19" s="80" t="s">
        <v>1720</v>
      </c>
      <c r="I19" s="177"/>
      <c r="J19" s="81">
        <v>143.26073349914935</v>
      </c>
      <c r="K19" s="81">
        <v>11.251660762681874</v>
      </c>
      <c r="L19" s="81">
        <v>13.407518541060657</v>
      </c>
      <c r="M19" s="81">
        <v>191.02594615823668</v>
      </c>
      <c r="N19" s="81">
        <v>174.09188177538422</v>
      </c>
      <c r="O19" s="81">
        <v>116.1286321802297</v>
      </c>
      <c r="P19" s="81">
        <v>111.72994760959726</v>
      </c>
      <c r="Q19" s="81">
        <v>7.7776408434138666</v>
      </c>
      <c r="R19" s="81">
        <v>0</v>
      </c>
      <c r="S19" s="81">
        <v>2.0480384265642013</v>
      </c>
      <c r="T19" s="82"/>
      <c r="U19" s="81">
        <v>28116341</v>
      </c>
      <c r="V19" s="81">
        <v>4636</v>
      </c>
      <c r="W19" s="81">
        <v>495</v>
      </c>
      <c r="X19" s="81">
        <v>39244</v>
      </c>
      <c r="Y19" s="81">
        <v>39392</v>
      </c>
      <c r="Z19" s="81">
        <v>66826</v>
      </c>
      <c r="AA19" s="81">
        <v>22251</v>
      </c>
      <c r="AB19" s="81">
        <v>104792</v>
      </c>
      <c r="AC19" s="81">
        <v>0</v>
      </c>
      <c r="AD19" s="81">
        <v>2.0480384265642013</v>
      </c>
      <c r="AE19" s="82"/>
      <c r="AF19" s="81">
        <v>199736330.5606584</v>
      </c>
      <c r="AG19" s="81">
        <v>9273653.488430554</v>
      </c>
      <c r="AH19" s="81">
        <v>3428038.8981035585</v>
      </c>
      <c r="AI19" s="81">
        <v>237495431.01892862</v>
      </c>
      <c r="AJ19" s="81">
        <v>216239731.79096532</v>
      </c>
      <c r="AK19" s="81">
        <v>0</v>
      </c>
      <c r="AL19" s="81">
        <v>0</v>
      </c>
      <c r="AM19" s="81">
        <v>14386375.67061712</v>
      </c>
      <c r="AN19" s="81">
        <v>0</v>
      </c>
      <c r="AO19" s="81">
        <v>0</v>
      </c>
      <c r="AP19" s="82"/>
      <c r="AQ19" s="81">
        <v>3666</v>
      </c>
      <c r="AR19" s="81">
        <v>547</v>
      </c>
      <c r="AS19" s="81">
        <v>0</v>
      </c>
      <c r="AT19" s="81">
        <v>0</v>
      </c>
      <c r="AU19" s="81">
        <v>0</v>
      </c>
      <c r="AV19" s="81">
        <v>0</v>
      </c>
      <c r="AW19" s="81" t="s">
        <v>564</v>
      </c>
      <c r="AX19" s="82"/>
      <c r="AY19" s="81">
        <v>15445</v>
      </c>
      <c r="AZ19" s="81">
        <v>17542.5</v>
      </c>
      <c r="BA19" s="81">
        <v>0</v>
      </c>
      <c r="BB19" s="81">
        <v>0</v>
      </c>
      <c r="BC19" s="81">
        <v>0</v>
      </c>
      <c r="BD19" s="81">
        <v>0</v>
      </c>
      <c r="BE19" s="81" t="s">
        <v>564</v>
      </c>
      <c r="BF19" s="82"/>
      <c r="BG19" s="81">
        <v>0</v>
      </c>
      <c r="BH19" s="81">
        <v>0</v>
      </c>
      <c r="BI19" s="81">
        <v>54.018000000000001</v>
      </c>
      <c r="BJ19" s="81">
        <v>0</v>
      </c>
      <c r="BK19" s="81">
        <v>7.7829999999999995</v>
      </c>
      <c r="BL19" s="81">
        <v>0</v>
      </c>
      <c r="BM19" s="82"/>
      <c r="BN19" s="81">
        <v>0</v>
      </c>
      <c r="BO19" s="81">
        <v>0</v>
      </c>
      <c r="BP19" s="81">
        <v>7</v>
      </c>
      <c r="BQ19" s="81">
        <v>0</v>
      </c>
      <c r="BR19" s="81">
        <v>2</v>
      </c>
      <c r="BS19" s="81">
        <v>0</v>
      </c>
      <c r="BT19"/>
      <c r="BU19" s="80">
        <v>57.225000000000001</v>
      </c>
      <c r="BV19" s="80">
        <v>0</v>
      </c>
      <c r="BW19" s="80">
        <v>0</v>
      </c>
      <c r="BX19" s="80">
        <v>0</v>
      </c>
      <c r="BY19" s="80">
        <v>0</v>
      </c>
      <c r="BZ19" s="80">
        <v>0</v>
      </c>
      <c r="CA19" s="80">
        <v>4.5759999999999996</v>
      </c>
      <c r="CB19" s="80">
        <v>0</v>
      </c>
      <c r="CC19" s="80">
        <v>0</v>
      </c>
    </row>
    <row r="20" spans="1:81">
      <c r="A20" s="80" t="s">
        <v>1731</v>
      </c>
      <c r="B20" s="80">
        <v>301</v>
      </c>
      <c r="C20" s="80">
        <v>12</v>
      </c>
      <c r="D20" s="80">
        <v>18</v>
      </c>
      <c r="E20" s="80">
        <v>2015</v>
      </c>
      <c r="F20" s="80" t="s">
        <v>91</v>
      </c>
      <c r="G20" s="80" t="s">
        <v>1719</v>
      </c>
      <c r="H20" s="80" t="s">
        <v>1720</v>
      </c>
      <c r="I20" s="177"/>
      <c r="J20" s="81">
        <v>122.95494199249042</v>
      </c>
      <c r="K20" s="81">
        <v>10.470779757184149</v>
      </c>
      <c r="L20" s="81">
        <v>14.464682093934606</v>
      </c>
      <c r="M20" s="81">
        <v>203.64302623266079</v>
      </c>
      <c r="N20" s="81">
        <v>150.14826437185286</v>
      </c>
      <c r="O20" s="81">
        <v>115.39737903255528</v>
      </c>
      <c r="P20" s="81">
        <v>111.21482310191934</v>
      </c>
      <c r="Q20" s="81">
        <v>7.574325941645391</v>
      </c>
      <c r="R20" s="81">
        <v>0</v>
      </c>
      <c r="S20" s="81">
        <v>2.4227715617789833</v>
      </c>
      <c r="T20" s="82"/>
      <c r="U20" s="81">
        <v>26048127</v>
      </c>
      <c r="V20" s="81">
        <v>4636</v>
      </c>
      <c r="W20" s="81">
        <v>495</v>
      </c>
      <c r="X20" s="81">
        <v>39244</v>
      </c>
      <c r="Y20" s="81">
        <v>39639</v>
      </c>
      <c r="Z20" s="81">
        <v>67045</v>
      </c>
      <c r="AA20" s="81">
        <v>22131</v>
      </c>
      <c r="AB20" s="81">
        <v>104247</v>
      </c>
      <c r="AC20" s="81">
        <v>0</v>
      </c>
      <c r="AD20" s="81">
        <v>2.4227715617789833</v>
      </c>
      <c r="AE20" s="82"/>
      <c r="AF20" s="81">
        <v>176915947.28955722</v>
      </c>
      <c r="AG20" s="81">
        <v>8050138.217886013</v>
      </c>
      <c r="AH20" s="81">
        <v>3041831.4672766938</v>
      </c>
      <c r="AI20" s="81">
        <v>254851600.17716855</v>
      </c>
      <c r="AJ20" s="81">
        <v>188215679.57593387</v>
      </c>
      <c r="AK20" s="81">
        <v>0</v>
      </c>
      <c r="AL20" s="81">
        <v>0</v>
      </c>
      <c r="AM20" s="81">
        <v>14286614.050282156</v>
      </c>
      <c r="AN20" s="81">
        <v>0</v>
      </c>
      <c r="AO20" s="81">
        <v>0</v>
      </c>
      <c r="AP20" s="82"/>
      <c r="AQ20" s="81">
        <v>3941</v>
      </c>
      <c r="AR20" s="81">
        <v>726</v>
      </c>
      <c r="AS20" s="81">
        <v>0</v>
      </c>
      <c r="AT20" s="81">
        <v>0</v>
      </c>
      <c r="AU20" s="81">
        <v>0</v>
      </c>
      <c r="AV20" s="81">
        <v>0</v>
      </c>
      <c r="AW20" s="81" t="s">
        <v>564</v>
      </c>
      <c r="AX20" s="82"/>
      <c r="AY20" s="81">
        <v>16942.900000000001</v>
      </c>
      <c r="AZ20" s="81">
        <v>24438</v>
      </c>
      <c r="BA20" s="81">
        <v>0</v>
      </c>
      <c r="BB20" s="81">
        <v>0</v>
      </c>
      <c r="BC20" s="81">
        <v>0</v>
      </c>
      <c r="BD20" s="81">
        <v>0</v>
      </c>
      <c r="BE20" s="81" t="s">
        <v>564</v>
      </c>
      <c r="BF20" s="82"/>
      <c r="BG20" s="81">
        <v>0</v>
      </c>
      <c r="BH20" s="81">
        <v>0</v>
      </c>
      <c r="BI20" s="81">
        <v>54.76</v>
      </c>
      <c r="BJ20" s="81">
        <v>0</v>
      </c>
      <c r="BK20" s="81">
        <v>12.884</v>
      </c>
      <c r="BL20" s="81">
        <v>0</v>
      </c>
      <c r="BM20" s="82"/>
      <c r="BN20" s="81">
        <v>0</v>
      </c>
      <c r="BO20" s="81">
        <v>0</v>
      </c>
      <c r="BP20" s="81">
        <v>8</v>
      </c>
      <c r="BQ20" s="81">
        <v>0</v>
      </c>
      <c r="BR20" s="81">
        <v>3</v>
      </c>
      <c r="BS20" s="81">
        <v>0</v>
      </c>
      <c r="BT20"/>
      <c r="BU20" s="80">
        <v>64.274000000000001</v>
      </c>
      <c r="BV20" s="80">
        <v>0</v>
      </c>
      <c r="BW20" s="80">
        <v>0</v>
      </c>
      <c r="BX20" s="80">
        <v>0</v>
      </c>
      <c r="BY20" s="80">
        <v>0</v>
      </c>
      <c r="BZ20" s="80">
        <v>0</v>
      </c>
      <c r="CA20" s="80">
        <v>3.37</v>
      </c>
      <c r="CB20" s="80">
        <v>0</v>
      </c>
      <c r="CC20" s="80">
        <v>0</v>
      </c>
    </row>
    <row r="21" spans="1:81">
      <c r="A21" s="80" t="s">
        <v>1732</v>
      </c>
      <c r="B21" s="80">
        <v>302</v>
      </c>
      <c r="C21" s="80">
        <v>13</v>
      </c>
      <c r="D21" s="80">
        <v>18</v>
      </c>
      <c r="E21" s="80">
        <v>2016</v>
      </c>
      <c r="F21" s="80" t="s">
        <v>92</v>
      </c>
      <c r="G21" s="80" t="s">
        <v>1719</v>
      </c>
      <c r="H21" s="80" t="s">
        <v>1720</v>
      </c>
      <c r="I21" s="177"/>
      <c r="J21" s="81">
        <v>110.42345995221216</v>
      </c>
      <c r="K21" s="81">
        <v>10.533700549524108</v>
      </c>
      <c r="L21" s="81">
        <v>13.900958444969866</v>
      </c>
      <c r="M21" s="81">
        <v>164.62224495086303</v>
      </c>
      <c r="N21" s="81">
        <v>160.33042619173744</v>
      </c>
      <c r="O21" s="81">
        <v>114.68977611551831</v>
      </c>
      <c r="P21" s="81">
        <v>107.47492918142308</v>
      </c>
      <c r="Q21" s="81">
        <v>7.3109093068051383</v>
      </c>
      <c r="R21" s="81">
        <v>0</v>
      </c>
      <c r="S21" s="81">
        <v>2.5023734579312267</v>
      </c>
      <c r="T21" s="82"/>
      <c r="U21" s="81">
        <v>23215346</v>
      </c>
      <c r="V21" s="81">
        <v>4636</v>
      </c>
      <c r="W21" s="81">
        <v>495</v>
      </c>
      <c r="X21" s="81">
        <v>39244</v>
      </c>
      <c r="Y21" s="81">
        <v>39757</v>
      </c>
      <c r="Z21" s="81">
        <v>67453</v>
      </c>
      <c r="AA21" s="81">
        <v>22120</v>
      </c>
      <c r="AB21" s="81">
        <v>103507</v>
      </c>
      <c r="AC21" s="81">
        <v>0</v>
      </c>
      <c r="AD21" s="81">
        <v>2.5023734579312271</v>
      </c>
      <c r="AE21" s="82"/>
      <c r="AF21" s="81">
        <v>162202501.10891411</v>
      </c>
      <c r="AG21" s="81">
        <v>7784105.9110982399</v>
      </c>
      <c r="AH21" s="81">
        <v>2270205.6847448172</v>
      </c>
      <c r="AI21" s="81">
        <v>247928605.2166118</v>
      </c>
      <c r="AJ21" s="81">
        <v>197631339.7574569</v>
      </c>
      <c r="AK21" s="81">
        <v>0</v>
      </c>
      <c r="AL21" s="81">
        <v>0</v>
      </c>
      <c r="AM21" s="81">
        <v>14196220.66314606</v>
      </c>
      <c r="AN21" s="81">
        <v>0</v>
      </c>
      <c r="AO21" s="81">
        <v>0</v>
      </c>
      <c r="AP21" s="82"/>
      <c r="AQ21" s="81">
        <v>4205</v>
      </c>
      <c r="AR21" s="81">
        <v>850</v>
      </c>
      <c r="AS21" s="81">
        <v>0</v>
      </c>
      <c r="AT21" s="81">
        <v>0</v>
      </c>
      <c r="AU21" s="81">
        <v>0</v>
      </c>
      <c r="AV21" s="81">
        <v>1</v>
      </c>
      <c r="AW21" s="81" t="s">
        <v>564</v>
      </c>
      <c r="AX21" s="82"/>
      <c r="AY21" s="81">
        <v>18406.7</v>
      </c>
      <c r="AZ21" s="81">
        <v>27656.799999999999</v>
      </c>
      <c r="BA21" s="81">
        <v>0</v>
      </c>
      <c r="BB21" s="81">
        <v>0</v>
      </c>
      <c r="BC21" s="81">
        <v>0</v>
      </c>
      <c r="BD21" s="81">
        <v>360</v>
      </c>
      <c r="BE21" s="81" t="s">
        <v>564</v>
      </c>
      <c r="BF21" s="82"/>
      <c r="BG21" s="81">
        <v>0</v>
      </c>
      <c r="BH21" s="81">
        <v>0</v>
      </c>
      <c r="BI21" s="81">
        <v>49.225000000000001</v>
      </c>
      <c r="BJ21" s="81">
        <v>0</v>
      </c>
      <c r="BK21" s="81">
        <v>13.303000000000001</v>
      </c>
      <c r="BL21" s="81">
        <v>0</v>
      </c>
      <c r="BM21" s="82"/>
      <c r="BN21" s="81">
        <v>0</v>
      </c>
      <c r="BO21" s="81">
        <v>0</v>
      </c>
      <c r="BP21" s="81">
        <v>9</v>
      </c>
      <c r="BQ21" s="81">
        <v>0</v>
      </c>
      <c r="BR21" s="81">
        <v>3</v>
      </c>
      <c r="BS21" s="81">
        <v>0</v>
      </c>
      <c r="BT21"/>
      <c r="BU21" s="80">
        <v>62.527999999999999</v>
      </c>
      <c r="BV21" s="80">
        <v>0</v>
      </c>
      <c r="BW21" s="80">
        <v>0</v>
      </c>
      <c r="BX21" s="80">
        <v>0</v>
      </c>
      <c r="BY21" s="80">
        <v>0</v>
      </c>
      <c r="BZ21" s="80">
        <v>0</v>
      </c>
      <c r="CA21" s="80">
        <v>0</v>
      </c>
      <c r="CB21" s="80">
        <v>0</v>
      </c>
      <c r="CC21" s="80">
        <v>0</v>
      </c>
    </row>
    <row r="22" spans="1:81">
      <c r="A22" s="80" t="s">
        <v>1733</v>
      </c>
      <c r="B22" s="80">
        <v>303</v>
      </c>
      <c r="C22" s="80">
        <v>14</v>
      </c>
      <c r="D22" s="80">
        <v>18</v>
      </c>
      <c r="E22" s="80">
        <v>2017</v>
      </c>
      <c r="F22" s="80" t="s">
        <v>71</v>
      </c>
      <c r="G22" s="80" t="s">
        <v>1719</v>
      </c>
      <c r="H22" s="80" t="s">
        <v>1720</v>
      </c>
      <c r="I22" s="177"/>
      <c r="J22" s="81">
        <v>99.727326452498758</v>
      </c>
      <c r="K22" s="81">
        <v>10.388103723361054</v>
      </c>
      <c r="L22" s="81">
        <v>13.669991712116696</v>
      </c>
      <c r="M22" s="81">
        <v>156.39074972344187</v>
      </c>
      <c r="N22" s="81">
        <v>165.65332511158945</v>
      </c>
      <c r="O22" s="81">
        <v>113.41541152178243</v>
      </c>
      <c r="P22" s="81">
        <v>107.34449946084695</v>
      </c>
      <c r="Q22" s="81">
        <v>7.0095600180433717</v>
      </c>
      <c r="R22" s="81">
        <v>0</v>
      </c>
      <c r="S22" s="81">
        <v>5.637018495553404</v>
      </c>
      <c r="T22" s="82"/>
      <c r="U22" s="81">
        <v>22258656</v>
      </c>
      <c r="V22" s="81">
        <v>4636</v>
      </c>
      <c r="W22" s="81">
        <v>495</v>
      </c>
      <c r="X22" s="81">
        <v>39244</v>
      </c>
      <c r="Y22" s="81">
        <v>39870</v>
      </c>
      <c r="Z22" s="81">
        <v>67810</v>
      </c>
      <c r="AA22" s="81">
        <v>22234</v>
      </c>
      <c r="AB22" s="81">
        <v>102628</v>
      </c>
      <c r="AC22" s="81">
        <v>0</v>
      </c>
      <c r="AD22" s="81">
        <v>5.637018495553404</v>
      </c>
      <c r="AE22" s="82"/>
      <c r="AF22" s="81">
        <v>148487469.17792159</v>
      </c>
      <c r="AG22" s="81">
        <v>7763236.7940235035</v>
      </c>
      <c r="AH22" s="81">
        <v>2927867.7843151591</v>
      </c>
      <c r="AI22" s="81">
        <v>245569740.08092359</v>
      </c>
      <c r="AJ22" s="81">
        <v>195649225.8516537</v>
      </c>
      <c r="AK22" s="81">
        <v>0</v>
      </c>
      <c r="AL22" s="81">
        <v>0</v>
      </c>
      <c r="AM22" s="81">
        <v>14097688.38389994</v>
      </c>
      <c r="AN22" s="81">
        <v>0</v>
      </c>
      <c r="AO22" s="81">
        <v>0</v>
      </c>
      <c r="AP22" s="82"/>
      <c r="AQ22" s="81">
        <v>4402</v>
      </c>
      <c r="AR22" s="81">
        <v>954</v>
      </c>
      <c r="AS22" s="81">
        <v>0</v>
      </c>
      <c r="AT22" s="81">
        <v>0</v>
      </c>
      <c r="AU22" s="81">
        <v>0</v>
      </c>
      <c r="AV22" s="81">
        <v>2</v>
      </c>
      <c r="AW22" s="81" t="s">
        <v>564</v>
      </c>
      <c r="AX22" s="82"/>
      <c r="AY22" s="81">
        <v>19455.3</v>
      </c>
      <c r="AZ22" s="81">
        <v>32751.9</v>
      </c>
      <c r="BA22" s="81">
        <v>0</v>
      </c>
      <c r="BB22" s="81">
        <v>0</v>
      </c>
      <c r="BC22" s="81">
        <v>0</v>
      </c>
      <c r="BD22" s="81">
        <v>1002.5</v>
      </c>
      <c r="BE22" s="81" t="s">
        <v>564</v>
      </c>
      <c r="BF22" s="82"/>
      <c r="BG22" s="81">
        <v>0</v>
      </c>
      <c r="BH22" s="81">
        <v>0</v>
      </c>
      <c r="BI22" s="81">
        <v>39.741</v>
      </c>
      <c r="BJ22" s="81">
        <v>0</v>
      </c>
      <c r="BK22" s="81">
        <v>8.4220000000000006</v>
      </c>
      <c r="BL22" s="81">
        <v>0</v>
      </c>
      <c r="BM22" s="82"/>
      <c r="BN22" s="81">
        <v>0</v>
      </c>
      <c r="BO22" s="81">
        <v>0</v>
      </c>
      <c r="BP22" s="81">
        <v>8</v>
      </c>
      <c r="BQ22" s="81">
        <v>0</v>
      </c>
      <c r="BR22" s="81">
        <v>2</v>
      </c>
      <c r="BS22" s="81">
        <v>0</v>
      </c>
      <c r="BT22"/>
      <c r="BU22" s="80">
        <v>48.162999999999997</v>
      </c>
      <c r="BV22" s="80">
        <v>0</v>
      </c>
      <c r="BW22" s="80">
        <v>0</v>
      </c>
      <c r="BX22" s="80">
        <v>0</v>
      </c>
      <c r="BY22" s="80">
        <v>0</v>
      </c>
      <c r="BZ22" s="80">
        <v>0</v>
      </c>
      <c r="CA22" s="80">
        <v>0</v>
      </c>
      <c r="CB22" s="80">
        <v>0</v>
      </c>
      <c r="CC22" s="80">
        <v>0</v>
      </c>
    </row>
    <row r="23" spans="1:81">
      <c r="A23" s="80" t="s">
        <v>1734</v>
      </c>
      <c r="B23" s="80">
        <v>304</v>
      </c>
      <c r="C23" s="80">
        <v>15</v>
      </c>
      <c r="D23" s="80">
        <v>18</v>
      </c>
      <c r="E23" s="80">
        <v>2018</v>
      </c>
      <c r="F23" s="80" t="s">
        <v>93</v>
      </c>
      <c r="G23" s="80" t="s">
        <v>1719</v>
      </c>
      <c r="H23" s="80" t="s">
        <v>1720</v>
      </c>
      <c r="I23" s="177"/>
      <c r="J23" s="81">
        <v>95.437881535130131</v>
      </c>
      <c r="K23" s="81">
        <v>9.7477454483081445</v>
      </c>
      <c r="L23" s="81">
        <v>12.255139780253851</v>
      </c>
      <c r="M23" s="81">
        <v>152.2022343437857</v>
      </c>
      <c r="N23" s="81">
        <v>161.12578893258583</v>
      </c>
      <c r="O23" s="81">
        <v>111.41915558771433</v>
      </c>
      <c r="P23" s="81">
        <v>106.31898580077194</v>
      </c>
      <c r="Q23" s="81">
        <v>6.4550818927569882</v>
      </c>
      <c r="R23" s="81">
        <v>0</v>
      </c>
      <c r="S23" s="81">
        <v>6.5074904480793041</v>
      </c>
      <c r="T23" s="82"/>
      <c r="U23" s="81">
        <v>22900737</v>
      </c>
      <c r="V23" s="81">
        <v>4636</v>
      </c>
      <c r="W23" s="81">
        <v>495</v>
      </c>
      <c r="X23" s="81">
        <v>39244</v>
      </c>
      <c r="Y23" s="81">
        <v>40012</v>
      </c>
      <c r="Z23" s="81">
        <v>67892</v>
      </c>
      <c r="AA23" s="81">
        <v>22243</v>
      </c>
      <c r="AB23" s="81">
        <v>101848</v>
      </c>
      <c r="AC23" s="81">
        <v>0</v>
      </c>
      <c r="AD23" s="81">
        <v>6.5074904480793041</v>
      </c>
      <c r="AE23" s="82"/>
      <c r="AF23" s="81">
        <v>146075370.7826989</v>
      </c>
      <c r="AG23" s="81">
        <v>6896036.5053482251</v>
      </c>
      <c r="AH23" s="81">
        <v>2766621.1634175102</v>
      </c>
      <c r="AI23" s="81">
        <v>234563341.42829061</v>
      </c>
      <c r="AJ23" s="81">
        <v>195893832.1397419</v>
      </c>
      <c r="AK23" s="81">
        <v>0</v>
      </c>
      <c r="AL23" s="81">
        <v>0</v>
      </c>
      <c r="AM23" s="81">
        <v>14019490.32376001</v>
      </c>
      <c r="AN23" s="81">
        <v>0</v>
      </c>
      <c r="AO23" s="81">
        <v>0</v>
      </c>
      <c r="AP23" s="82"/>
      <c r="AQ23" s="81">
        <v>4615</v>
      </c>
      <c r="AR23" s="81">
        <v>1062</v>
      </c>
      <c r="AS23" s="81">
        <v>0</v>
      </c>
      <c r="AT23" s="81">
        <v>0</v>
      </c>
      <c r="AU23" s="81">
        <v>0</v>
      </c>
      <c r="AV23" s="81">
        <v>2</v>
      </c>
      <c r="AW23" s="81" t="s">
        <v>564</v>
      </c>
      <c r="AX23" s="82"/>
      <c r="AY23" s="81">
        <v>20607.7</v>
      </c>
      <c r="AZ23" s="81">
        <v>35680</v>
      </c>
      <c r="BA23" s="81">
        <v>0</v>
      </c>
      <c r="BB23" s="81">
        <v>0</v>
      </c>
      <c r="BC23" s="81">
        <v>0</v>
      </c>
      <c r="BD23" s="81">
        <v>1003</v>
      </c>
      <c r="BE23" s="81" t="s">
        <v>564</v>
      </c>
      <c r="BF23" s="82"/>
      <c r="BG23" s="81">
        <v>0</v>
      </c>
      <c r="BH23" s="81">
        <v>0</v>
      </c>
      <c r="BI23" s="81">
        <v>28.242000000000001</v>
      </c>
      <c r="BJ23" s="81">
        <v>0</v>
      </c>
      <c r="BK23" s="81">
        <v>5.827</v>
      </c>
      <c r="BL23" s="81">
        <v>0</v>
      </c>
      <c r="BM23" s="82"/>
      <c r="BN23" s="81">
        <v>0</v>
      </c>
      <c r="BO23" s="81">
        <v>0</v>
      </c>
      <c r="BP23" s="81">
        <v>7</v>
      </c>
      <c r="BQ23" s="81">
        <v>0</v>
      </c>
      <c r="BR23" s="81">
        <v>1</v>
      </c>
      <c r="BS23" s="81">
        <v>0</v>
      </c>
      <c r="BT23"/>
      <c r="BU23" s="80">
        <v>34.069000000000003</v>
      </c>
      <c r="BV23" s="80">
        <v>0</v>
      </c>
      <c r="BW23" s="80">
        <v>0</v>
      </c>
      <c r="BX23" s="80">
        <v>0</v>
      </c>
      <c r="BY23" s="80">
        <v>0</v>
      </c>
      <c r="BZ23" s="80">
        <v>0</v>
      </c>
      <c r="CA23" s="80">
        <v>0</v>
      </c>
      <c r="CB23" s="80">
        <v>0</v>
      </c>
      <c r="CC23" s="80">
        <v>0</v>
      </c>
    </row>
    <row r="24" spans="1:81">
      <c r="A24" s="80" t="s">
        <v>1735</v>
      </c>
      <c r="B24" s="80">
        <v>305</v>
      </c>
      <c r="C24" s="80">
        <v>16</v>
      </c>
      <c r="D24" s="80">
        <v>18</v>
      </c>
      <c r="E24" s="80">
        <v>2019</v>
      </c>
      <c r="F24" s="80" t="s">
        <v>73</v>
      </c>
      <c r="G24" s="80" t="s">
        <v>1719</v>
      </c>
      <c r="H24" s="80" t="s">
        <v>1720</v>
      </c>
      <c r="I24" s="177"/>
      <c r="J24" s="81">
        <v>89.457279816382723</v>
      </c>
      <c r="K24" s="81">
        <v>8.8482112335426439</v>
      </c>
      <c r="L24" s="81">
        <v>12.321847372845145</v>
      </c>
      <c r="M24" s="81">
        <v>145.74982071831084</v>
      </c>
      <c r="N24" s="81">
        <v>143.14443900217256</v>
      </c>
      <c r="O24" s="81">
        <v>108.2213808876773</v>
      </c>
      <c r="P24" s="81">
        <v>105.81560838007348</v>
      </c>
      <c r="Q24" s="81">
        <v>6.2141985626035607</v>
      </c>
      <c r="R24" s="81">
        <v>0</v>
      </c>
      <c r="S24" s="81">
        <v>5.2432748977607062</v>
      </c>
      <c r="T24" s="82"/>
      <c r="U24" s="81">
        <v>21758961</v>
      </c>
      <c r="V24" s="81">
        <v>4636</v>
      </c>
      <c r="W24" s="81">
        <v>495</v>
      </c>
      <c r="X24" s="81">
        <v>39244</v>
      </c>
      <c r="Y24" s="81">
        <v>40049</v>
      </c>
      <c r="Z24" s="81">
        <v>67754</v>
      </c>
      <c r="AA24" s="81">
        <v>21972</v>
      </c>
      <c r="AB24" s="81">
        <v>100702</v>
      </c>
      <c r="AC24" s="81">
        <v>0</v>
      </c>
      <c r="AD24" s="81">
        <v>5.2432748977607062</v>
      </c>
      <c r="AE24" s="82"/>
      <c r="AF24" s="81">
        <v>145307967.03197819</v>
      </c>
      <c r="AG24" s="81">
        <v>6677190.0519533372</v>
      </c>
      <c r="AH24" s="81">
        <v>2922250.0273307031</v>
      </c>
      <c r="AI24" s="81">
        <v>240368695.35017711</v>
      </c>
      <c r="AJ24" s="81">
        <v>180837933.54140308</v>
      </c>
      <c r="AK24" s="81">
        <v>0</v>
      </c>
      <c r="AL24" s="81">
        <v>0</v>
      </c>
      <c r="AM24" s="81">
        <v>13714854.315749874</v>
      </c>
      <c r="AN24" s="81">
        <v>0</v>
      </c>
      <c r="AO24" s="81">
        <v>0</v>
      </c>
      <c r="AP24" s="82"/>
      <c r="AQ24" s="81">
        <v>4777</v>
      </c>
      <c r="AR24" s="81">
        <v>1139</v>
      </c>
      <c r="AS24" s="81">
        <v>0</v>
      </c>
      <c r="AT24" s="81">
        <v>1</v>
      </c>
      <c r="AU24" s="81">
        <v>0</v>
      </c>
      <c r="AV24" s="81">
        <v>2</v>
      </c>
      <c r="AW24" s="81" t="s">
        <v>564</v>
      </c>
      <c r="AX24" s="82"/>
      <c r="AY24" s="81">
        <v>21455.69999999999</v>
      </c>
      <c r="AZ24" s="81">
        <v>40128.700000000012</v>
      </c>
      <c r="BA24" s="81">
        <v>0</v>
      </c>
      <c r="BB24" s="81">
        <v>2</v>
      </c>
      <c r="BC24" s="81">
        <v>0</v>
      </c>
      <c r="BD24" s="81">
        <v>1002.5</v>
      </c>
      <c r="BE24" s="81" t="s">
        <v>564</v>
      </c>
      <c r="BF24" s="82"/>
      <c r="BG24" s="81">
        <v>0</v>
      </c>
      <c r="BH24" s="81">
        <v>0</v>
      </c>
      <c r="BI24" s="81">
        <v>31.015999999999998</v>
      </c>
      <c r="BJ24" s="81">
        <v>0</v>
      </c>
      <c r="BK24" s="81">
        <v>5.601</v>
      </c>
      <c r="BL24" s="81">
        <v>0</v>
      </c>
      <c r="BM24" s="82"/>
      <c r="BN24" s="81">
        <v>0</v>
      </c>
      <c r="BO24" s="81">
        <v>0</v>
      </c>
      <c r="BP24" s="81">
        <v>8</v>
      </c>
      <c r="BQ24" s="81">
        <v>0</v>
      </c>
      <c r="BR24" s="81">
        <v>1</v>
      </c>
      <c r="BS24" s="81">
        <v>0</v>
      </c>
      <c r="BT24"/>
      <c r="BU24" s="80">
        <v>36.616999999999997</v>
      </c>
      <c r="BV24" s="80">
        <v>0</v>
      </c>
      <c r="BW24" s="80">
        <v>0</v>
      </c>
      <c r="BX24" s="80">
        <v>0</v>
      </c>
      <c r="BY24" s="80">
        <v>0</v>
      </c>
      <c r="BZ24" s="80">
        <v>0</v>
      </c>
      <c r="CA24" s="80">
        <v>0</v>
      </c>
      <c r="CB24" s="80">
        <v>0</v>
      </c>
      <c r="CC24" s="80">
        <v>0</v>
      </c>
    </row>
    <row r="25" spans="1:81">
      <c r="A25" s="80" t="s">
        <v>1736</v>
      </c>
      <c r="B25" s="80">
        <v>306</v>
      </c>
      <c r="C25" s="80">
        <v>17</v>
      </c>
      <c r="D25" s="80">
        <v>18</v>
      </c>
      <c r="E25" s="80">
        <v>2020</v>
      </c>
      <c r="F25" s="80" t="s">
        <v>218</v>
      </c>
      <c r="G25" s="80" t="s">
        <v>1719</v>
      </c>
      <c r="H25" s="80" t="s">
        <v>1720</v>
      </c>
      <c r="I25" s="177"/>
      <c r="J25" s="81">
        <v>82.944865899263519</v>
      </c>
      <c r="K25" s="81">
        <v>9.7750051822253017</v>
      </c>
      <c r="L25" s="81">
        <v>10.786488749067445</v>
      </c>
      <c r="M25" s="81">
        <v>123.58465209168024</v>
      </c>
      <c r="N25" s="81">
        <v>140.55633254782796</v>
      </c>
      <c r="O25" s="81">
        <v>94.764064659516507</v>
      </c>
      <c r="P25" s="81">
        <v>98.177347917727786</v>
      </c>
      <c r="Q25" s="81">
        <v>5.8691350833647409</v>
      </c>
      <c r="R25" s="81">
        <v>0</v>
      </c>
      <c r="S25" s="81">
        <v>4.3223954266903952</v>
      </c>
      <c r="T25" s="82"/>
      <c r="U25" s="81">
        <v>20526128</v>
      </c>
      <c r="V25" s="81">
        <v>4481</v>
      </c>
      <c r="W25" s="81">
        <v>485</v>
      </c>
      <c r="X25" s="81">
        <v>36973</v>
      </c>
      <c r="Y25" s="81">
        <v>40113</v>
      </c>
      <c r="Z25" s="81">
        <v>67716</v>
      </c>
      <c r="AA25" s="81">
        <v>22149</v>
      </c>
      <c r="AB25" s="81">
        <v>99539</v>
      </c>
      <c r="AC25" s="81">
        <v>0</v>
      </c>
      <c r="AD25" s="81">
        <v>4.3223954266903952</v>
      </c>
      <c r="AE25" s="82"/>
      <c r="AF25" s="81">
        <v>138378653.29940629</v>
      </c>
      <c r="AG25" s="81">
        <v>7048555.2649204982</v>
      </c>
      <c r="AH25" s="81">
        <v>2775494.0825985572</v>
      </c>
      <c r="AI25" s="81">
        <v>213639951.70273554</v>
      </c>
      <c r="AJ25" s="81">
        <v>183025916.41942701</v>
      </c>
      <c r="AK25" s="81"/>
      <c r="AL25" s="81"/>
      <c r="AM25" s="81">
        <v>12990945.401355837</v>
      </c>
      <c r="AN25" s="81"/>
      <c r="AO25" s="81"/>
      <c r="AP25" s="82"/>
      <c r="AQ25" s="81">
        <v>4939</v>
      </c>
      <c r="AR25" s="81">
        <v>1186</v>
      </c>
      <c r="AS25" s="81">
        <v>0</v>
      </c>
      <c r="AT25" s="81">
        <v>1</v>
      </c>
      <c r="AU25" s="81">
        <v>0</v>
      </c>
      <c r="AV25" s="81">
        <v>2</v>
      </c>
      <c r="AW25" s="81">
        <v>0</v>
      </c>
      <c r="AX25" s="82"/>
      <c r="AY25" s="81">
        <v>22412.89999999998</v>
      </c>
      <c r="AZ25" s="81">
        <v>42294.499999999993</v>
      </c>
      <c r="BA25" s="81">
        <v>0</v>
      </c>
      <c r="BB25" s="81">
        <v>2</v>
      </c>
      <c r="BC25" s="81">
        <v>0</v>
      </c>
      <c r="BD25" s="81">
        <v>1002.5</v>
      </c>
      <c r="BE25" s="81">
        <v>0</v>
      </c>
      <c r="BF25" s="82"/>
      <c r="BG25" s="81">
        <v>0</v>
      </c>
      <c r="BH25" s="81">
        <v>0</v>
      </c>
      <c r="BI25" s="81">
        <v>43.024999999999999</v>
      </c>
      <c r="BJ25" s="81">
        <v>0</v>
      </c>
      <c r="BK25" s="81">
        <v>5.2110000000000003</v>
      </c>
      <c r="BL25" s="81">
        <v>0</v>
      </c>
      <c r="BM25" s="82"/>
      <c r="BN25" s="81">
        <v>0</v>
      </c>
      <c r="BO25" s="81">
        <v>0</v>
      </c>
      <c r="BP25" s="81">
        <v>8</v>
      </c>
      <c r="BQ25" s="81">
        <v>0</v>
      </c>
      <c r="BR25" s="81">
        <v>1</v>
      </c>
      <c r="BS25" s="81">
        <v>0</v>
      </c>
      <c r="BT25"/>
      <c r="BU25" s="80">
        <v>31.135999999999999</v>
      </c>
      <c r="BV25" s="80">
        <v>0</v>
      </c>
      <c r="BW25" s="80">
        <v>0</v>
      </c>
      <c r="BX25" s="80">
        <v>0</v>
      </c>
      <c r="BY25" s="80">
        <v>0</v>
      </c>
      <c r="BZ25" s="80">
        <v>0</v>
      </c>
      <c r="CA25" s="80">
        <v>0</v>
      </c>
      <c r="CB25" s="80">
        <v>17.100000000000001</v>
      </c>
      <c r="CC25" s="80">
        <v>0</v>
      </c>
    </row>
    <row r="26" spans="1:81">
      <c r="A26" s="80" t="s">
        <v>1737</v>
      </c>
      <c r="B26" s="80">
        <v>306</v>
      </c>
      <c r="C26" s="80">
        <v>18</v>
      </c>
      <c r="D26" s="80">
        <v>18</v>
      </c>
      <c r="E26" s="80">
        <v>2021</v>
      </c>
      <c r="F26" s="80" t="s">
        <v>75</v>
      </c>
      <c r="G26" s="174" t="s">
        <v>1719</v>
      </c>
      <c r="H26" s="80" t="s">
        <v>1720</v>
      </c>
      <c r="I26" s="177"/>
      <c r="J26" s="81">
        <v>78.859349607387159</v>
      </c>
      <c r="K26" s="81">
        <v>10.481872674428649</v>
      </c>
      <c r="L26" s="81">
        <v>14.151021235311948</v>
      </c>
      <c r="M26" s="81">
        <v>153.51358436780058</v>
      </c>
      <c r="N26" s="81">
        <v>149.3714985404753</v>
      </c>
      <c r="O26" s="81">
        <v>91.849947545991526</v>
      </c>
      <c r="P26" s="81">
        <v>101.11456386947157</v>
      </c>
      <c r="Q26" s="81">
        <v>5.8714851071700203</v>
      </c>
      <c r="R26" s="81">
        <v>0</v>
      </c>
      <c r="S26" s="81">
        <v>5.3536428262072766</v>
      </c>
      <c r="T26" s="82"/>
      <c r="U26" s="81">
        <v>20641166</v>
      </c>
      <c r="V26" s="81">
        <v>4481</v>
      </c>
      <c r="W26" s="81">
        <v>485</v>
      </c>
      <c r="X26" s="81">
        <v>36973</v>
      </c>
      <c r="Y26" s="81">
        <v>40077</v>
      </c>
      <c r="Z26" s="81">
        <v>67582</v>
      </c>
      <c r="AA26" s="81">
        <v>22246</v>
      </c>
      <c r="AB26" s="81">
        <v>98398</v>
      </c>
      <c r="AC26" s="81">
        <v>0</v>
      </c>
      <c r="AD26" s="81">
        <v>5.3536428262072766</v>
      </c>
      <c r="AE26" s="82"/>
      <c r="AF26" s="81">
        <v>124554000.59357746</v>
      </c>
      <c r="AG26" s="81">
        <v>7258553.5620076684</v>
      </c>
      <c r="AH26" s="81">
        <v>3324658.6013216381</v>
      </c>
      <c r="AI26" s="81">
        <v>249071156.33840972</v>
      </c>
      <c r="AJ26" s="81">
        <v>185391743.14229935</v>
      </c>
      <c r="AK26" s="81">
        <v>0</v>
      </c>
      <c r="AL26" s="81">
        <v>0</v>
      </c>
      <c r="AM26" s="81">
        <v>12916104.032512192</v>
      </c>
      <c r="AN26" s="81">
        <v>0</v>
      </c>
      <c r="AO26" s="81">
        <v>0</v>
      </c>
      <c r="AP26" s="82"/>
      <c r="AQ26" s="81">
        <v>5105</v>
      </c>
      <c r="AR26" s="81">
        <v>1208</v>
      </c>
      <c r="AS26" s="81">
        <v>0</v>
      </c>
      <c r="AT26" s="81">
        <v>1</v>
      </c>
      <c r="AU26" s="81">
        <v>0</v>
      </c>
      <c r="AV26" s="81">
        <v>2</v>
      </c>
      <c r="AW26" s="81"/>
      <c r="AX26" s="82"/>
      <c r="AY26" s="81">
        <v>23413.299999999981</v>
      </c>
      <c r="AZ26" s="81">
        <v>43122.299999999981</v>
      </c>
      <c r="BA26" s="81">
        <v>0</v>
      </c>
      <c r="BB26" s="81">
        <v>2</v>
      </c>
      <c r="BC26" s="81">
        <v>0</v>
      </c>
      <c r="BD26" s="81">
        <v>1002.5</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1738</v>
      </c>
      <c r="B27" s="80">
        <v>306</v>
      </c>
      <c r="C27" s="80">
        <v>19</v>
      </c>
      <c r="D27" s="80">
        <v>18</v>
      </c>
      <c r="E27" s="80">
        <v>2022</v>
      </c>
      <c r="F27" s="80" t="s">
        <v>568</v>
      </c>
      <c r="G27" s="174" t="s">
        <v>1719</v>
      </c>
      <c r="H27" s="80" t="s">
        <v>1720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5351</v>
      </c>
      <c r="AR27" s="81">
        <v>1223</v>
      </c>
      <c r="AS27" s="81">
        <v>0</v>
      </c>
      <c r="AT27" s="81">
        <v>1</v>
      </c>
      <c r="AU27" s="81">
        <v>0</v>
      </c>
      <c r="AV27" s="81">
        <v>2</v>
      </c>
      <c r="AW27" s="81"/>
      <c r="AX27" s="82"/>
      <c r="AY27" s="81">
        <v>24845.799999999974</v>
      </c>
      <c r="AZ27" s="81">
        <v>43674.699999999983</v>
      </c>
      <c r="BA27" s="81">
        <v>0</v>
      </c>
      <c r="BB27" s="81">
        <v>2</v>
      </c>
      <c r="BC27" s="81">
        <v>0</v>
      </c>
      <c r="BD27" s="81">
        <v>1002.5</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1739</v>
      </c>
      <c r="B28" s="80">
        <v>69</v>
      </c>
      <c r="C28" s="80">
        <v>1</v>
      </c>
      <c r="D28" s="80">
        <v>5</v>
      </c>
      <c r="E28" s="80">
        <v>1990</v>
      </c>
      <c r="F28" s="80" t="s">
        <v>562</v>
      </c>
      <c r="G28" s="80" t="s">
        <v>1740</v>
      </c>
      <c r="H28" s="80" t="s">
        <v>1741</v>
      </c>
      <c r="I28" s="177"/>
      <c r="J28" s="81">
        <v>64.220275596769739</v>
      </c>
      <c r="K28" s="81">
        <v>6.8284037776805926</v>
      </c>
      <c r="L28" s="81">
        <v>26.908765800823055</v>
      </c>
      <c r="M28" s="81">
        <v>40.170488842111865</v>
      </c>
      <c r="N28" s="81">
        <v>56.554100934524385</v>
      </c>
      <c r="O28" s="81">
        <v>55.33273268491098</v>
      </c>
      <c r="P28" s="81">
        <v>43.766534100613967</v>
      </c>
      <c r="Q28" s="81">
        <v>4.8160935535625393</v>
      </c>
      <c r="R28" s="81">
        <v>2.3682837028476773</v>
      </c>
      <c r="S28" s="81">
        <v>4.9541780418972987</v>
      </c>
      <c r="T28" s="82"/>
      <c r="U28" s="81">
        <v>1697312</v>
      </c>
      <c r="V28" s="81">
        <v>1659</v>
      </c>
      <c r="W28" s="81">
        <v>249</v>
      </c>
      <c r="X28" s="81">
        <v>14415</v>
      </c>
      <c r="Y28" s="81">
        <v>24796</v>
      </c>
      <c r="Z28" s="81">
        <v>22759</v>
      </c>
      <c r="AA28" s="81">
        <v>10627</v>
      </c>
      <c r="AB28" s="81">
        <v>78197</v>
      </c>
      <c r="AC28" s="81">
        <v>410191</v>
      </c>
      <c r="AD28" s="81">
        <v>4.9541780418972987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1742</v>
      </c>
      <c r="B29" s="80">
        <v>70</v>
      </c>
      <c r="C29" s="80">
        <v>2</v>
      </c>
      <c r="D29" s="80">
        <v>5</v>
      </c>
      <c r="E29" s="80">
        <v>2005</v>
      </c>
      <c r="F29" s="80" t="s">
        <v>565</v>
      </c>
      <c r="G29" s="80" t="s">
        <v>1740</v>
      </c>
      <c r="H29" s="80" t="s">
        <v>1741</v>
      </c>
      <c r="I29" s="177"/>
      <c r="J29" s="81">
        <v>84.625584726049865</v>
      </c>
      <c r="K29" s="81">
        <v>3.0230420508315814</v>
      </c>
      <c r="L29" s="81">
        <v>15.909901578436445</v>
      </c>
      <c r="M29" s="81">
        <v>80.596274649845739</v>
      </c>
      <c r="N29" s="81">
        <v>98.818735162314894</v>
      </c>
      <c r="O29" s="81">
        <v>99.257078417768682</v>
      </c>
      <c r="P29" s="81">
        <v>47.048175781168169</v>
      </c>
      <c r="Q29" s="81">
        <v>5.5742829905775917</v>
      </c>
      <c r="R29" s="81">
        <v>2.423648197806485</v>
      </c>
      <c r="S29" s="81">
        <v>15.630789936912134</v>
      </c>
      <c r="T29" s="82"/>
      <c r="U29" s="81">
        <v>3264323</v>
      </c>
      <c r="V29" s="81">
        <v>1455</v>
      </c>
      <c r="W29" s="81">
        <v>222</v>
      </c>
      <c r="X29" s="81">
        <v>17879</v>
      </c>
      <c r="Y29" s="81">
        <v>35927</v>
      </c>
      <c r="Z29" s="81">
        <v>47243</v>
      </c>
      <c r="AA29" s="81">
        <v>9356</v>
      </c>
      <c r="AB29" s="81">
        <v>94616</v>
      </c>
      <c r="AC29" s="81">
        <v>428572</v>
      </c>
      <c r="AD29" s="81">
        <v>15.630789936912134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1743</v>
      </c>
      <c r="B30" s="80">
        <v>71</v>
      </c>
      <c r="C30" s="80">
        <v>3</v>
      </c>
      <c r="D30" s="80">
        <v>5</v>
      </c>
      <c r="E30" s="80">
        <v>2006</v>
      </c>
      <c r="F30" s="80" t="s">
        <v>566</v>
      </c>
      <c r="G30" s="80" t="s">
        <v>1740</v>
      </c>
      <c r="H30" s="80" t="s">
        <v>1741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1744</v>
      </c>
      <c r="B31" s="80">
        <v>72</v>
      </c>
      <c r="C31" s="80">
        <v>4</v>
      </c>
      <c r="D31" s="80">
        <v>5</v>
      </c>
      <c r="E31" s="80">
        <v>2007</v>
      </c>
      <c r="F31" s="80" t="s">
        <v>567</v>
      </c>
      <c r="G31" s="80" t="s">
        <v>1740</v>
      </c>
      <c r="H31" s="80" t="s">
        <v>1741</v>
      </c>
      <c r="I31" s="177"/>
      <c r="J31" s="81">
        <v>29.70796140616476</v>
      </c>
      <c r="K31" s="81">
        <v>2.9874569033473173</v>
      </c>
      <c r="L31" s="81">
        <v>15.075075879561272</v>
      </c>
      <c r="M31" s="81">
        <v>86.724411349791978</v>
      </c>
      <c r="N31" s="81">
        <v>100.78603515472471</v>
      </c>
      <c r="O31" s="81">
        <v>98.494055932967427</v>
      </c>
      <c r="P31" s="81">
        <v>47.194286034803902</v>
      </c>
      <c r="Q31" s="81">
        <v>5.9091793135541915</v>
      </c>
      <c r="R31" s="81">
        <v>2.4531648489840814</v>
      </c>
      <c r="S31" s="81">
        <v>15.380536042389398</v>
      </c>
      <c r="T31" s="82"/>
      <c r="U31" s="81">
        <v>1269212</v>
      </c>
      <c r="V31" s="81">
        <v>1337</v>
      </c>
      <c r="W31" s="81">
        <v>212</v>
      </c>
      <c r="X31" s="81">
        <v>22917</v>
      </c>
      <c r="Y31" s="81">
        <v>37116</v>
      </c>
      <c r="Z31" s="81">
        <v>48734</v>
      </c>
      <c r="AA31" s="81">
        <v>9242</v>
      </c>
      <c r="AB31" s="81">
        <v>94996</v>
      </c>
      <c r="AC31" s="81">
        <v>446238</v>
      </c>
      <c r="AD31" s="81">
        <v>15.380536042389398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1745</v>
      </c>
      <c r="B32" s="80">
        <v>73</v>
      </c>
      <c r="C32" s="80">
        <v>5</v>
      </c>
      <c r="D32" s="80">
        <v>5</v>
      </c>
      <c r="E32" s="80">
        <v>2008</v>
      </c>
      <c r="F32" s="80" t="s">
        <v>84</v>
      </c>
      <c r="G32" s="80" t="s">
        <v>1740</v>
      </c>
      <c r="H32" s="80" t="s">
        <v>1741</v>
      </c>
      <c r="I32" s="177"/>
      <c r="J32" s="81">
        <v>81.384833426301611</v>
      </c>
      <c r="K32" s="81">
        <v>2.3332630104364736</v>
      </c>
      <c r="L32" s="81">
        <v>13.089566192081527</v>
      </c>
      <c r="M32" s="81">
        <v>90.75637504267273</v>
      </c>
      <c r="N32" s="81">
        <v>95.108423038929672</v>
      </c>
      <c r="O32" s="81">
        <v>96.075897876559011</v>
      </c>
      <c r="P32" s="81">
        <v>46.252982527593346</v>
      </c>
      <c r="Q32" s="81">
        <v>5.8004295261735193</v>
      </c>
      <c r="R32" s="81">
        <v>2.4173862411459512</v>
      </c>
      <c r="S32" s="81">
        <v>13.703238315704986</v>
      </c>
      <c r="T32" s="82"/>
      <c r="U32" s="81">
        <v>3591538</v>
      </c>
      <c r="V32" s="81">
        <v>1337</v>
      </c>
      <c r="W32" s="81">
        <v>212</v>
      </c>
      <c r="X32" s="81">
        <v>22917</v>
      </c>
      <c r="Y32" s="81">
        <v>37419</v>
      </c>
      <c r="Z32" s="81">
        <v>49206</v>
      </c>
      <c r="AA32" s="81">
        <v>9068</v>
      </c>
      <c r="AB32" s="81">
        <v>94780</v>
      </c>
      <c r="AC32" s="81">
        <v>456611</v>
      </c>
      <c r="AD32" s="81">
        <v>13.703238315704986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1746</v>
      </c>
      <c r="B33" s="80">
        <v>74</v>
      </c>
      <c r="C33" s="80">
        <v>6</v>
      </c>
      <c r="D33" s="80">
        <v>5</v>
      </c>
      <c r="E33" s="80">
        <v>2009</v>
      </c>
      <c r="F33" s="80" t="s">
        <v>85</v>
      </c>
      <c r="G33" s="80" t="s">
        <v>1740</v>
      </c>
      <c r="H33" s="80" t="s">
        <v>1741</v>
      </c>
      <c r="I33" s="177"/>
      <c r="J33" s="81">
        <v>72.297055597238241</v>
      </c>
      <c r="K33" s="81">
        <v>1.9340183489544198</v>
      </c>
      <c r="L33" s="81">
        <v>11.665974624003153</v>
      </c>
      <c r="M33" s="81">
        <v>88.041315847987022</v>
      </c>
      <c r="N33" s="81">
        <v>93.695196323962094</v>
      </c>
      <c r="O33" s="81">
        <v>99.093134996159804</v>
      </c>
      <c r="P33" s="81">
        <v>44.45278369085667</v>
      </c>
      <c r="Q33" s="81">
        <v>5.5336085218554327</v>
      </c>
      <c r="R33" s="81">
        <v>2.4406037193459791</v>
      </c>
      <c r="S33" s="81">
        <v>14.552472392644491</v>
      </c>
      <c r="T33" s="82"/>
      <c r="U33" s="81">
        <v>3265035</v>
      </c>
      <c r="V33" s="81">
        <v>1394</v>
      </c>
      <c r="W33" s="81">
        <v>275</v>
      </c>
      <c r="X33" s="81">
        <v>23443</v>
      </c>
      <c r="Y33" s="81">
        <v>37897</v>
      </c>
      <c r="Z33" s="81">
        <v>50094</v>
      </c>
      <c r="AA33" s="81">
        <v>8947</v>
      </c>
      <c r="AB33" s="81">
        <v>94919</v>
      </c>
      <c r="AC33" s="81">
        <v>449739</v>
      </c>
      <c r="AD33" s="81">
        <v>14.552472392644491</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8.0960000000000001</v>
      </c>
      <c r="BJ33" s="81">
        <v>0</v>
      </c>
      <c r="BK33" s="81">
        <v>28.631</v>
      </c>
      <c r="BL33" s="81">
        <v>0</v>
      </c>
      <c r="BM33" s="82"/>
      <c r="BN33" s="81">
        <v>0</v>
      </c>
      <c r="BO33" s="81">
        <v>0</v>
      </c>
      <c r="BP33" s="81">
        <v>1</v>
      </c>
      <c r="BQ33" s="81">
        <v>0</v>
      </c>
      <c r="BR33" s="81">
        <v>5</v>
      </c>
      <c r="BS33" s="81">
        <v>0</v>
      </c>
      <c r="BT33"/>
      <c r="BU33" s="80"/>
      <c r="BV33" s="80"/>
      <c r="BW33" s="80"/>
      <c r="BX33" s="80"/>
      <c r="BY33" s="80"/>
      <c r="BZ33" s="80"/>
      <c r="CA33" s="80"/>
      <c r="CB33" s="80"/>
      <c r="CC33" s="80"/>
    </row>
    <row r="34" spans="1:81">
      <c r="A34" s="80" t="s">
        <v>1747</v>
      </c>
      <c r="B34" s="80">
        <v>75</v>
      </c>
      <c r="C34" s="80">
        <v>7</v>
      </c>
      <c r="D34" s="80">
        <v>5</v>
      </c>
      <c r="E34" s="80">
        <v>2010</v>
      </c>
      <c r="F34" s="80" t="s">
        <v>86</v>
      </c>
      <c r="G34" s="80" t="s">
        <v>1740</v>
      </c>
      <c r="H34" s="80" t="s">
        <v>1741</v>
      </c>
      <c r="I34" s="177"/>
      <c r="J34" s="81">
        <v>78.4495724030551</v>
      </c>
      <c r="K34" s="81">
        <v>2.1670768286436273</v>
      </c>
      <c r="L34" s="81">
        <v>11.023219724686371</v>
      </c>
      <c r="M34" s="81">
        <v>92.604550304249628</v>
      </c>
      <c r="N34" s="81">
        <v>96.462718898618832</v>
      </c>
      <c r="O34" s="81">
        <v>99.812257431125801</v>
      </c>
      <c r="P34" s="81">
        <v>44.720000983925424</v>
      </c>
      <c r="Q34" s="81">
        <v>5.801276277174539</v>
      </c>
      <c r="R34" s="81">
        <v>2.5695337856505303</v>
      </c>
      <c r="S34" s="81">
        <v>13.621862194875927</v>
      </c>
      <c r="T34" s="82"/>
      <c r="U34" s="81">
        <v>3270579</v>
      </c>
      <c r="V34" s="81">
        <v>1394</v>
      </c>
      <c r="W34" s="81">
        <v>275</v>
      </c>
      <c r="X34" s="81">
        <v>23443</v>
      </c>
      <c r="Y34" s="81">
        <v>38482</v>
      </c>
      <c r="Z34" s="81">
        <v>50692</v>
      </c>
      <c r="AA34" s="81">
        <v>8776</v>
      </c>
      <c r="AB34" s="81">
        <v>95351</v>
      </c>
      <c r="AC34" s="81">
        <v>448714</v>
      </c>
      <c r="AD34" s="81">
        <v>13.621862194875927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7.7919999999999998</v>
      </c>
      <c r="BJ34" s="81">
        <v>0</v>
      </c>
      <c r="BK34" s="81">
        <v>29.275999999999996</v>
      </c>
      <c r="BL34" s="81">
        <v>0</v>
      </c>
      <c r="BM34" s="82"/>
      <c r="BN34" s="81">
        <v>0</v>
      </c>
      <c r="BO34" s="81">
        <v>0</v>
      </c>
      <c r="BP34" s="81">
        <v>1</v>
      </c>
      <c r="BQ34" s="81">
        <v>0</v>
      </c>
      <c r="BR34" s="81">
        <v>5</v>
      </c>
      <c r="BS34" s="81">
        <v>0</v>
      </c>
      <c r="BT34"/>
      <c r="BU34" s="80">
        <v>24.963999999999999</v>
      </c>
      <c r="BV34" s="80">
        <v>12.103999999999999</v>
      </c>
      <c r="BW34" s="80">
        <v>0</v>
      </c>
      <c r="BX34" s="80">
        <v>0</v>
      </c>
      <c r="BY34" s="80">
        <v>0</v>
      </c>
      <c r="BZ34" s="80">
        <v>0</v>
      </c>
      <c r="CA34" s="80">
        <v>0</v>
      </c>
      <c r="CB34" s="80">
        <v>0</v>
      </c>
      <c r="CC34" s="80">
        <v>0</v>
      </c>
    </row>
    <row r="35" spans="1:81">
      <c r="A35" s="80" t="s">
        <v>1748</v>
      </c>
      <c r="B35" s="80">
        <v>76</v>
      </c>
      <c r="C35" s="80">
        <v>8</v>
      </c>
      <c r="D35" s="80">
        <v>5</v>
      </c>
      <c r="E35" s="80">
        <v>2011</v>
      </c>
      <c r="F35" s="80" t="s">
        <v>87</v>
      </c>
      <c r="G35" s="80" t="s">
        <v>1740</v>
      </c>
      <c r="H35" s="80" t="s">
        <v>1741</v>
      </c>
      <c r="I35" s="177"/>
      <c r="J35" s="81">
        <v>90.514834020907685</v>
      </c>
      <c r="K35" s="81">
        <v>3.5128808025624978</v>
      </c>
      <c r="L35" s="81">
        <v>12.396302871826162</v>
      </c>
      <c r="M35" s="81">
        <v>112.06183468072558</v>
      </c>
      <c r="N35" s="81">
        <v>119.1801185383475</v>
      </c>
      <c r="O35" s="81">
        <v>99.220082212203977</v>
      </c>
      <c r="P35" s="81">
        <v>43.101064681084416</v>
      </c>
      <c r="Q35" s="81">
        <v>6.7167666024513117</v>
      </c>
      <c r="R35" s="81">
        <v>2.5290044015207918</v>
      </c>
      <c r="S35" s="81">
        <v>13.469824774224431</v>
      </c>
      <c r="T35" s="82"/>
      <c r="U35" s="81">
        <v>3563285</v>
      </c>
      <c r="V35" s="81">
        <v>1394</v>
      </c>
      <c r="W35" s="81">
        <v>275</v>
      </c>
      <c r="X35" s="81">
        <v>23443</v>
      </c>
      <c r="Y35" s="81">
        <v>38966</v>
      </c>
      <c r="Z35" s="81">
        <v>51486</v>
      </c>
      <c r="AA35" s="81">
        <v>8710</v>
      </c>
      <c r="AB35" s="81">
        <v>95710</v>
      </c>
      <c r="AC35" s="81">
        <v>440906</v>
      </c>
      <c r="AD35" s="81">
        <v>13.469824774224431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8.99</v>
      </c>
      <c r="BJ35" s="81">
        <v>0</v>
      </c>
      <c r="BK35" s="81">
        <v>29.830000000000002</v>
      </c>
      <c r="BL35" s="81">
        <v>0</v>
      </c>
      <c r="BM35" s="82"/>
      <c r="BN35" s="81">
        <v>0</v>
      </c>
      <c r="BO35" s="81">
        <v>0</v>
      </c>
      <c r="BP35" s="81">
        <v>1</v>
      </c>
      <c r="BQ35" s="81">
        <v>0</v>
      </c>
      <c r="BR35" s="81">
        <v>5</v>
      </c>
      <c r="BS35" s="81">
        <v>0</v>
      </c>
      <c r="BT35"/>
      <c r="BU35" s="80">
        <v>25.885999999999999</v>
      </c>
      <c r="BV35" s="80">
        <v>12.933999999999999</v>
      </c>
      <c r="BW35" s="80">
        <v>0</v>
      </c>
      <c r="BX35" s="80">
        <v>0</v>
      </c>
      <c r="BY35" s="80">
        <v>0</v>
      </c>
      <c r="BZ35" s="80">
        <v>0</v>
      </c>
      <c r="CA35" s="80">
        <v>0</v>
      </c>
      <c r="CB35" s="80">
        <v>0</v>
      </c>
      <c r="CC35" s="80">
        <v>0</v>
      </c>
    </row>
    <row r="36" spans="1:81">
      <c r="A36" s="80" t="s">
        <v>1749</v>
      </c>
      <c r="B36" s="80">
        <v>77</v>
      </c>
      <c r="C36" s="80">
        <v>9</v>
      </c>
      <c r="D36" s="80">
        <v>5</v>
      </c>
      <c r="E36" s="80">
        <v>2012</v>
      </c>
      <c r="F36" s="80" t="s">
        <v>88</v>
      </c>
      <c r="G36" s="80" t="s">
        <v>1740</v>
      </c>
      <c r="H36" s="80" t="s">
        <v>1741</v>
      </c>
      <c r="I36" s="177"/>
      <c r="J36" s="81">
        <v>89.983540674101334</v>
      </c>
      <c r="K36" s="81">
        <v>3.2815596379502447</v>
      </c>
      <c r="L36" s="81">
        <v>12.688287759321733</v>
      </c>
      <c r="M36" s="81">
        <v>124.3203104252504</v>
      </c>
      <c r="N36" s="81">
        <v>140.16842550930318</v>
      </c>
      <c r="O36" s="81">
        <v>99.911511433884328</v>
      </c>
      <c r="P36" s="81">
        <v>42.778959761364796</v>
      </c>
      <c r="Q36" s="81">
        <v>7.3411434428575619</v>
      </c>
      <c r="R36" s="81">
        <v>2.5238568555606631</v>
      </c>
      <c r="S36" s="81">
        <v>16.914942116192819</v>
      </c>
      <c r="T36" s="82"/>
      <c r="U36" s="81">
        <v>3407760</v>
      </c>
      <c r="V36" s="81">
        <v>1394</v>
      </c>
      <c r="W36" s="81">
        <v>275</v>
      </c>
      <c r="X36" s="81">
        <v>23443</v>
      </c>
      <c r="Y36" s="81">
        <v>39649</v>
      </c>
      <c r="Z36" s="81">
        <v>52256</v>
      </c>
      <c r="AA36" s="81">
        <v>8596</v>
      </c>
      <c r="AB36" s="81">
        <v>96281</v>
      </c>
      <c r="AC36" s="81">
        <v>428612</v>
      </c>
      <c r="AD36" s="81">
        <v>16.914942116192819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11.172000000000001</v>
      </c>
      <c r="BJ36" s="81">
        <v>0</v>
      </c>
      <c r="BK36" s="81">
        <v>19.506999999999998</v>
      </c>
      <c r="BL36" s="81">
        <v>0</v>
      </c>
      <c r="BM36" s="82"/>
      <c r="BN36" s="81">
        <v>0</v>
      </c>
      <c r="BO36" s="81">
        <v>0</v>
      </c>
      <c r="BP36" s="81">
        <v>1</v>
      </c>
      <c r="BQ36" s="81">
        <v>0</v>
      </c>
      <c r="BR36" s="81">
        <v>5</v>
      </c>
      <c r="BS36" s="81">
        <v>0</v>
      </c>
      <c r="BT36"/>
      <c r="BU36" s="80">
        <v>30.678999999999998</v>
      </c>
      <c r="BV36" s="80">
        <v>0</v>
      </c>
      <c r="BW36" s="80">
        <v>0</v>
      </c>
      <c r="BX36" s="80">
        <v>0</v>
      </c>
      <c r="BY36" s="80">
        <v>0</v>
      </c>
      <c r="BZ36" s="80">
        <v>0</v>
      </c>
      <c r="CA36" s="80">
        <v>0</v>
      </c>
      <c r="CB36" s="80">
        <v>0</v>
      </c>
      <c r="CC36" s="80">
        <v>0</v>
      </c>
    </row>
    <row r="37" spans="1:81">
      <c r="A37" s="80" t="s">
        <v>1750</v>
      </c>
      <c r="B37" s="80">
        <v>78</v>
      </c>
      <c r="C37" s="80">
        <v>10</v>
      </c>
      <c r="D37" s="80">
        <v>5</v>
      </c>
      <c r="E37" s="80">
        <v>2013</v>
      </c>
      <c r="F37" s="80" t="s">
        <v>89</v>
      </c>
      <c r="G37" s="80" t="s">
        <v>1740</v>
      </c>
      <c r="H37" s="80" t="s">
        <v>1741</v>
      </c>
      <c r="I37" s="177"/>
      <c r="J37" s="81">
        <v>90.935094603631924</v>
      </c>
      <c r="K37" s="81">
        <v>2.7329667092508076</v>
      </c>
      <c r="L37" s="81">
        <v>12.193342878399353</v>
      </c>
      <c r="M37" s="81">
        <v>123.16990463536041</v>
      </c>
      <c r="N37" s="81">
        <v>134.93417463762546</v>
      </c>
      <c r="O37" s="81">
        <v>97.537437364994375</v>
      </c>
      <c r="P37" s="81">
        <v>42.185846363338662</v>
      </c>
      <c r="Q37" s="81">
        <v>7.473461348310324</v>
      </c>
      <c r="R37" s="81">
        <v>2.5855542067400923</v>
      </c>
      <c r="S37" s="81">
        <v>14.096817134908028</v>
      </c>
      <c r="T37" s="82"/>
      <c r="U37" s="81">
        <v>3459097</v>
      </c>
      <c r="V37" s="81">
        <v>1394</v>
      </c>
      <c r="W37" s="81">
        <v>275</v>
      </c>
      <c r="X37" s="81">
        <v>23443</v>
      </c>
      <c r="Y37" s="81">
        <v>40053</v>
      </c>
      <c r="Z37" s="81">
        <v>53292</v>
      </c>
      <c r="AA37" s="81">
        <v>8445</v>
      </c>
      <c r="AB37" s="81">
        <v>96611</v>
      </c>
      <c r="AC37" s="81">
        <v>428612</v>
      </c>
      <c r="AD37" s="81">
        <v>14.096817134908028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17.09</v>
      </c>
      <c r="BJ37" s="81">
        <v>0</v>
      </c>
      <c r="BK37" s="81">
        <v>20.640999999999998</v>
      </c>
      <c r="BL37" s="81">
        <v>0</v>
      </c>
      <c r="BM37" s="82"/>
      <c r="BN37" s="81">
        <v>0</v>
      </c>
      <c r="BO37" s="81">
        <v>0</v>
      </c>
      <c r="BP37" s="81">
        <v>2</v>
      </c>
      <c r="BQ37" s="81">
        <v>0</v>
      </c>
      <c r="BR37" s="81">
        <v>5</v>
      </c>
      <c r="BS37" s="81">
        <v>0</v>
      </c>
      <c r="BT37"/>
      <c r="BU37" s="80">
        <v>37.731000000000002</v>
      </c>
      <c r="BV37" s="80">
        <v>0</v>
      </c>
      <c r="BW37" s="80">
        <v>0</v>
      </c>
      <c r="BX37" s="80">
        <v>0</v>
      </c>
      <c r="BY37" s="80">
        <v>0</v>
      </c>
      <c r="BZ37" s="80">
        <v>0</v>
      </c>
      <c r="CA37" s="80">
        <v>0</v>
      </c>
      <c r="CB37" s="80">
        <v>0</v>
      </c>
      <c r="CC37" s="80">
        <v>0</v>
      </c>
    </row>
    <row r="38" spans="1:81">
      <c r="A38" s="80" t="s">
        <v>1751</v>
      </c>
      <c r="B38" s="80">
        <v>79</v>
      </c>
      <c r="C38" s="80">
        <v>11</v>
      </c>
      <c r="D38" s="80">
        <v>5</v>
      </c>
      <c r="E38" s="80">
        <v>2014</v>
      </c>
      <c r="F38" s="80" t="s">
        <v>90</v>
      </c>
      <c r="G38" s="80" t="s">
        <v>1740</v>
      </c>
      <c r="H38" s="80" t="s">
        <v>1741</v>
      </c>
      <c r="I38" s="177"/>
      <c r="J38" s="81">
        <v>92.351047856547481</v>
      </c>
      <c r="K38" s="81">
        <v>2.7710856127794452</v>
      </c>
      <c r="L38" s="81">
        <v>9.5880006028889859</v>
      </c>
      <c r="M38" s="81">
        <v>118.62834263785172</v>
      </c>
      <c r="N38" s="81">
        <v>119.22655338827961</v>
      </c>
      <c r="O38" s="81">
        <v>93.838176893727351</v>
      </c>
      <c r="P38" s="81">
        <v>42.269682215522437</v>
      </c>
      <c r="Q38" s="81">
        <v>7.1849215540072029</v>
      </c>
      <c r="R38" s="81">
        <v>2.5729937497852347</v>
      </c>
      <c r="S38" s="81">
        <v>16.027594684010012</v>
      </c>
      <c r="T38" s="82"/>
      <c r="U38" s="81">
        <v>3583733</v>
      </c>
      <c r="V38" s="81">
        <v>1084</v>
      </c>
      <c r="W38" s="81">
        <v>220</v>
      </c>
      <c r="X38" s="81">
        <v>23082</v>
      </c>
      <c r="Y38" s="81">
        <v>40475</v>
      </c>
      <c r="Z38" s="81">
        <v>53999</v>
      </c>
      <c r="AA38" s="81">
        <v>8418</v>
      </c>
      <c r="AB38" s="81">
        <v>96806</v>
      </c>
      <c r="AC38" s="81">
        <v>427871</v>
      </c>
      <c r="AD38" s="81">
        <v>16.027594684010012</v>
      </c>
      <c r="AE38" s="82"/>
      <c r="AF38" s="81">
        <v>46124335.50071609</v>
      </c>
      <c r="AG38" s="81">
        <v>2302237.2616133625</v>
      </c>
      <c r="AH38" s="81">
        <v>2086506.4987747504</v>
      </c>
      <c r="AI38" s="81">
        <v>146344553.16102573</v>
      </c>
      <c r="AJ38" s="81">
        <v>162170054.99500963</v>
      </c>
      <c r="AK38" s="81">
        <v>0</v>
      </c>
      <c r="AL38" s="81">
        <v>0</v>
      </c>
      <c r="AM38" s="81">
        <v>13290017.207131853</v>
      </c>
      <c r="AN38" s="81">
        <v>0</v>
      </c>
      <c r="AO38" s="81">
        <v>0</v>
      </c>
      <c r="AP38" s="82"/>
      <c r="AQ38" s="81">
        <v>2775</v>
      </c>
      <c r="AR38" s="81">
        <v>264</v>
      </c>
      <c r="AS38" s="81">
        <v>0</v>
      </c>
      <c r="AT38" s="81">
        <v>0</v>
      </c>
      <c r="AU38" s="81">
        <v>0</v>
      </c>
      <c r="AV38" s="81">
        <v>1</v>
      </c>
      <c r="AW38" s="81" t="s">
        <v>564</v>
      </c>
      <c r="AX38" s="82"/>
      <c r="AY38" s="81">
        <v>11365.454</v>
      </c>
      <c r="AZ38" s="81">
        <v>30227.3</v>
      </c>
      <c r="BA38" s="81">
        <v>0</v>
      </c>
      <c r="BB38" s="81">
        <v>0</v>
      </c>
      <c r="BC38" s="81">
        <v>0</v>
      </c>
      <c r="BD38" s="81">
        <v>1152</v>
      </c>
      <c r="BE38" s="81" t="s">
        <v>564</v>
      </c>
      <c r="BF38" s="82"/>
      <c r="BG38" s="81">
        <v>0</v>
      </c>
      <c r="BH38" s="81">
        <v>0</v>
      </c>
      <c r="BI38" s="81">
        <v>16.155000000000001</v>
      </c>
      <c r="BJ38" s="81">
        <v>0</v>
      </c>
      <c r="BK38" s="81">
        <v>20.433</v>
      </c>
      <c r="BL38" s="81">
        <v>0</v>
      </c>
      <c r="BM38" s="82"/>
      <c r="BN38" s="81">
        <v>0</v>
      </c>
      <c r="BO38" s="81">
        <v>0</v>
      </c>
      <c r="BP38" s="81">
        <v>2</v>
      </c>
      <c r="BQ38" s="81">
        <v>0</v>
      </c>
      <c r="BR38" s="81">
        <v>5</v>
      </c>
      <c r="BS38" s="81">
        <v>0</v>
      </c>
      <c r="BT38"/>
      <c r="BU38" s="80">
        <v>36.588000000000001</v>
      </c>
      <c r="BV38" s="80">
        <v>0</v>
      </c>
      <c r="BW38" s="80">
        <v>0</v>
      </c>
      <c r="BX38" s="80">
        <v>0</v>
      </c>
      <c r="BY38" s="80">
        <v>0</v>
      </c>
      <c r="BZ38" s="80">
        <v>0</v>
      </c>
      <c r="CA38" s="80">
        <v>0</v>
      </c>
      <c r="CB38" s="80">
        <v>0</v>
      </c>
      <c r="CC38" s="80">
        <v>0</v>
      </c>
    </row>
    <row r="39" spans="1:81">
      <c r="A39" s="80" t="s">
        <v>1752</v>
      </c>
      <c r="B39" s="80">
        <v>80</v>
      </c>
      <c r="C39" s="80">
        <v>12</v>
      </c>
      <c r="D39" s="80">
        <v>5</v>
      </c>
      <c r="E39" s="80">
        <v>2015</v>
      </c>
      <c r="F39" s="80" t="s">
        <v>91</v>
      </c>
      <c r="G39" s="80" t="s">
        <v>1740</v>
      </c>
      <c r="H39" s="80" t="s">
        <v>1741</v>
      </c>
      <c r="I39" s="177"/>
      <c r="J39" s="81">
        <v>81.27649340088837</v>
      </c>
      <c r="K39" s="81">
        <v>2.4881113550503846</v>
      </c>
      <c r="L39" s="81">
        <v>9.5901831431476321</v>
      </c>
      <c r="M39" s="81">
        <v>113.52928030447565</v>
      </c>
      <c r="N39" s="81">
        <v>106.72609367978252</v>
      </c>
      <c r="O39" s="81">
        <v>93.717233066501635</v>
      </c>
      <c r="P39" s="81">
        <v>42.167257722118528</v>
      </c>
      <c r="Q39" s="81">
        <v>7.0259798225091306</v>
      </c>
      <c r="R39" s="81">
        <v>2.6100916844330491</v>
      </c>
      <c r="S39" s="81">
        <v>17.137139620521971</v>
      </c>
      <c r="T39" s="82"/>
      <c r="U39" s="81">
        <v>3600291</v>
      </c>
      <c r="V39" s="81">
        <v>1084</v>
      </c>
      <c r="W39" s="81">
        <v>220</v>
      </c>
      <c r="X39" s="81">
        <v>23082</v>
      </c>
      <c r="Y39" s="81">
        <v>40876</v>
      </c>
      <c r="Z39" s="81">
        <v>54449</v>
      </c>
      <c r="AA39" s="81">
        <v>8391</v>
      </c>
      <c r="AB39" s="81">
        <v>96700</v>
      </c>
      <c r="AC39" s="81">
        <v>447116</v>
      </c>
      <c r="AD39" s="81">
        <v>17.137139620521971</v>
      </c>
      <c r="AE39" s="82"/>
      <c r="AF39" s="81">
        <v>41310834.046586484</v>
      </c>
      <c r="AG39" s="81">
        <v>1995442.5190158193</v>
      </c>
      <c r="AH39" s="81">
        <v>1801286.6238296209</v>
      </c>
      <c r="AI39" s="81">
        <v>142681779.87886208</v>
      </c>
      <c r="AJ39" s="81">
        <v>159281826.41712895</v>
      </c>
      <c r="AK39" s="81">
        <v>0</v>
      </c>
      <c r="AL39" s="81">
        <v>0</v>
      </c>
      <c r="AM39" s="81">
        <v>13252329.35875646</v>
      </c>
      <c r="AN39" s="81">
        <v>0</v>
      </c>
      <c r="AO39" s="81">
        <v>0</v>
      </c>
      <c r="AP39" s="82"/>
      <c r="AQ39" s="81">
        <v>2995</v>
      </c>
      <c r="AR39" s="81">
        <v>407</v>
      </c>
      <c r="AS39" s="81">
        <v>0</v>
      </c>
      <c r="AT39" s="81">
        <v>0</v>
      </c>
      <c r="AU39" s="81">
        <v>0</v>
      </c>
      <c r="AV39" s="81">
        <v>1</v>
      </c>
      <c r="AW39" s="81" t="s">
        <v>564</v>
      </c>
      <c r="AX39" s="82"/>
      <c r="AY39" s="81">
        <v>12470.364</v>
      </c>
      <c r="AZ39" s="81">
        <v>47717.7</v>
      </c>
      <c r="BA39" s="81">
        <v>0</v>
      </c>
      <c r="BB39" s="81">
        <v>0</v>
      </c>
      <c r="BC39" s="81">
        <v>0</v>
      </c>
      <c r="BD39" s="81">
        <v>1152</v>
      </c>
      <c r="BE39" s="81" t="s">
        <v>564</v>
      </c>
      <c r="BF39" s="82"/>
      <c r="BG39" s="81">
        <v>0</v>
      </c>
      <c r="BH39" s="81">
        <v>0</v>
      </c>
      <c r="BI39" s="81">
        <v>16.515000000000001</v>
      </c>
      <c r="BJ39" s="81">
        <v>0</v>
      </c>
      <c r="BK39" s="81">
        <v>17.382999999999999</v>
      </c>
      <c r="BL39" s="81">
        <v>0</v>
      </c>
      <c r="BM39" s="82"/>
      <c r="BN39" s="81">
        <v>0</v>
      </c>
      <c r="BO39" s="81">
        <v>0</v>
      </c>
      <c r="BP39" s="81">
        <v>2</v>
      </c>
      <c r="BQ39" s="81">
        <v>0</v>
      </c>
      <c r="BR39" s="81">
        <v>4</v>
      </c>
      <c r="BS39" s="81">
        <v>0</v>
      </c>
      <c r="BT39"/>
      <c r="BU39" s="80">
        <v>33.898000000000003</v>
      </c>
      <c r="BV39" s="80">
        <v>0</v>
      </c>
      <c r="BW39" s="80">
        <v>0</v>
      </c>
      <c r="BX39" s="80">
        <v>0</v>
      </c>
      <c r="BY39" s="80">
        <v>0</v>
      </c>
      <c r="BZ39" s="80">
        <v>0</v>
      </c>
      <c r="CA39" s="80">
        <v>0</v>
      </c>
      <c r="CB39" s="80">
        <v>0</v>
      </c>
      <c r="CC39" s="80">
        <v>0</v>
      </c>
    </row>
    <row r="40" spans="1:81">
      <c r="A40" s="80" t="s">
        <v>1753</v>
      </c>
      <c r="B40" s="80">
        <v>81</v>
      </c>
      <c r="C40" s="80">
        <v>13</v>
      </c>
      <c r="D40" s="80">
        <v>5</v>
      </c>
      <c r="E40" s="80">
        <v>2016</v>
      </c>
      <c r="F40" s="80" t="s">
        <v>92</v>
      </c>
      <c r="G40" s="80" t="s">
        <v>1740</v>
      </c>
      <c r="H40" s="80" t="s">
        <v>1741</v>
      </c>
      <c r="I40" s="177"/>
      <c r="J40" s="81">
        <v>77.425795069290047</v>
      </c>
      <c r="K40" s="81">
        <v>2.4202321331073056</v>
      </c>
      <c r="L40" s="81">
        <v>9.0535622284113266</v>
      </c>
      <c r="M40" s="81">
        <v>92.324895826086404</v>
      </c>
      <c r="N40" s="81">
        <v>107.6185533095082</v>
      </c>
      <c r="O40" s="81">
        <v>93.771087316662488</v>
      </c>
      <c r="P40" s="81">
        <v>40.968743347999983</v>
      </c>
      <c r="Q40" s="81">
        <v>6.8429721222902353</v>
      </c>
      <c r="R40" s="81">
        <v>2.5425361176018537</v>
      </c>
      <c r="S40" s="81">
        <v>15.383054854697438</v>
      </c>
      <c r="T40" s="82"/>
      <c r="U40" s="81">
        <v>3627669</v>
      </c>
      <c r="V40" s="81">
        <v>1084</v>
      </c>
      <c r="W40" s="81">
        <v>220</v>
      </c>
      <c r="X40" s="81">
        <v>23082</v>
      </c>
      <c r="Y40" s="81">
        <v>41451</v>
      </c>
      <c r="Z40" s="81">
        <v>55150</v>
      </c>
      <c r="AA40" s="81">
        <v>8432</v>
      </c>
      <c r="AB40" s="81">
        <v>96882</v>
      </c>
      <c r="AC40" s="81">
        <v>434240.1414828531</v>
      </c>
      <c r="AD40" s="81">
        <v>15.383054854697439</v>
      </c>
      <c r="AE40" s="82"/>
      <c r="AF40" s="81">
        <v>40553849.560334608</v>
      </c>
      <c r="AG40" s="81">
        <v>2010696.140699211</v>
      </c>
      <c r="AH40" s="81">
        <v>1335989.6428412381</v>
      </c>
      <c r="AI40" s="81">
        <v>148350934.85519329</v>
      </c>
      <c r="AJ40" s="81">
        <v>174491080.55833691</v>
      </c>
      <c r="AK40" s="81">
        <v>0</v>
      </c>
      <c r="AL40" s="81">
        <v>0</v>
      </c>
      <c r="AM40" s="81">
        <v>13287586.832648201</v>
      </c>
      <c r="AN40" s="81">
        <v>0</v>
      </c>
      <c r="AO40" s="81">
        <v>0</v>
      </c>
      <c r="AP40" s="82"/>
      <c r="AQ40" s="81">
        <v>3185</v>
      </c>
      <c r="AR40" s="81">
        <v>463</v>
      </c>
      <c r="AS40" s="81">
        <v>0</v>
      </c>
      <c r="AT40" s="81">
        <v>0</v>
      </c>
      <c r="AU40" s="81">
        <v>0</v>
      </c>
      <c r="AV40" s="81">
        <v>1</v>
      </c>
      <c r="AW40" s="81" t="s">
        <v>564</v>
      </c>
      <c r="AX40" s="82"/>
      <c r="AY40" s="81">
        <v>13416.734</v>
      </c>
      <c r="AZ40" s="81">
        <v>50887.399999999987</v>
      </c>
      <c r="BA40" s="81">
        <v>0</v>
      </c>
      <c r="BB40" s="81">
        <v>0</v>
      </c>
      <c r="BC40" s="81">
        <v>0</v>
      </c>
      <c r="BD40" s="81">
        <v>1152</v>
      </c>
      <c r="BE40" s="81" t="s">
        <v>564</v>
      </c>
      <c r="BF40" s="82"/>
      <c r="BG40" s="81">
        <v>0</v>
      </c>
      <c r="BH40" s="81">
        <v>0</v>
      </c>
      <c r="BI40" s="81">
        <v>14.778</v>
      </c>
      <c r="BJ40" s="81">
        <v>0</v>
      </c>
      <c r="BK40" s="81">
        <v>9.657</v>
      </c>
      <c r="BL40" s="81">
        <v>0</v>
      </c>
      <c r="BM40" s="82"/>
      <c r="BN40" s="81">
        <v>0</v>
      </c>
      <c r="BO40" s="81">
        <v>0</v>
      </c>
      <c r="BP40" s="81">
        <v>2</v>
      </c>
      <c r="BQ40" s="81">
        <v>0</v>
      </c>
      <c r="BR40" s="81">
        <v>3</v>
      </c>
      <c r="BS40" s="81">
        <v>0</v>
      </c>
      <c r="BT40"/>
      <c r="BU40" s="80">
        <v>24.434999999999999</v>
      </c>
      <c r="BV40" s="80">
        <v>0</v>
      </c>
      <c r="BW40" s="80">
        <v>0</v>
      </c>
      <c r="BX40" s="80">
        <v>0</v>
      </c>
      <c r="BY40" s="80">
        <v>0</v>
      </c>
      <c r="BZ40" s="80">
        <v>0</v>
      </c>
      <c r="CA40" s="80">
        <v>0</v>
      </c>
      <c r="CB40" s="80">
        <v>0</v>
      </c>
      <c r="CC40" s="80">
        <v>0</v>
      </c>
    </row>
    <row r="41" spans="1:81">
      <c r="A41" s="80" t="s">
        <v>1754</v>
      </c>
      <c r="B41" s="80">
        <v>82</v>
      </c>
      <c r="C41" s="80">
        <v>14</v>
      </c>
      <c r="D41" s="80">
        <v>5</v>
      </c>
      <c r="E41" s="80">
        <v>2017</v>
      </c>
      <c r="F41" s="80" t="s">
        <v>71</v>
      </c>
      <c r="G41" s="80" t="s">
        <v>1740</v>
      </c>
      <c r="H41" s="80" t="s">
        <v>1741</v>
      </c>
      <c r="I41" s="177"/>
      <c r="J41" s="81">
        <v>69.824724189611189</v>
      </c>
      <c r="K41" s="81">
        <v>2.4866055681696198</v>
      </c>
      <c r="L41" s="81">
        <v>8.9804487597209004</v>
      </c>
      <c r="M41" s="81">
        <v>85.960469924089054</v>
      </c>
      <c r="N41" s="81">
        <v>101.18114400149106</v>
      </c>
      <c r="O41" s="81">
        <v>92.90496775992402</v>
      </c>
      <c r="P41" s="81">
        <v>40.627145945984843</v>
      </c>
      <c r="Q41" s="81">
        <v>6.6468152188089675</v>
      </c>
      <c r="R41" s="81">
        <v>2.6178415837839588</v>
      </c>
      <c r="S41" s="81">
        <v>16.220987798866453</v>
      </c>
      <c r="T41" s="82"/>
      <c r="U41" s="81">
        <v>3518559</v>
      </c>
      <c r="V41" s="81">
        <v>1084</v>
      </c>
      <c r="W41" s="81">
        <v>220</v>
      </c>
      <c r="X41" s="81">
        <v>23082</v>
      </c>
      <c r="Y41" s="81">
        <v>42107</v>
      </c>
      <c r="Z41" s="81">
        <v>55547</v>
      </c>
      <c r="AA41" s="81">
        <v>8415</v>
      </c>
      <c r="AB41" s="81">
        <v>97317</v>
      </c>
      <c r="AC41" s="81">
        <v>455972.99999999988</v>
      </c>
      <c r="AD41" s="81">
        <v>16.220987798866449</v>
      </c>
      <c r="AE41" s="82"/>
      <c r="AF41" s="81">
        <v>37458490.501800187</v>
      </c>
      <c r="AG41" s="81">
        <v>2035513.1630197139</v>
      </c>
      <c r="AH41" s="81">
        <v>1792780.707641955</v>
      </c>
      <c r="AI41" s="81">
        <v>140955001.4527615</v>
      </c>
      <c r="AJ41" s="81">
        <v>176473790.00897101</v>
      </c>
      <c r="AK41" s="81">
        <v>0</v>
      </c>
      <c r="AL41" s="81">
        <v>0</v>
      </c>
      <c r="AM41" s="81">
        <v>13368132.87266623</v>
      </c>
      <c r="AN41" s="81">
        <v>0</v>
      </c>
      <c r="AO41" s="81">
        <v>0</v>
      </c>
      <c r="AP41" s="82"/>
      <c r="AQ41" s="81">
        <v>3356</v>
      </c>
      <c r="AR41" s="81">
        <v>505</v>
      </c>
      <c r="AS41" s="81">
        <v>0</v>
      </c>
      <c r="AT41" s="81">
        <v>0</v>
      </c>
      <c r="AU41" s="81">
        <v>0</v>
      </c>
      <c r="AV41" s="81">
        <v>1</v>
      </c>
      <c r="AW41" s="81" t="s">
        <v>564</v>
      </c>
      <c r="AX41" s="82"/>
      <c r="AY41" s="81">
        <v>14289.634</v>
      </c>
      <c r="AZ41" s="81">
        <v>56564</v>
      </c>
      <c r="BA41" s="81">
        <v>0</v>
      </c>
      <c r="BB41" s="81">
        <v>0</v>
      </c>
      <c r="BC41" s="81">
        <v>0</v>
      </c>
      <c r="BD41" s="81">
        <v>1152</v>
      </c>
      <c r="BE41" s="81" t="s">
        <v>564</v>
      </c>
      <c r="BF41" s="82"/>
      <c r="BG41" s="81">
        <v>0</v>
      </c>
      <c r="BH41" s="81">
        <v>0</v>
      </c>
      <c r="BI41" s="81">
        <v>13.622999999999999</v>
      </c>
      <c r="BJ41" s="81">
        <v>0</v>
      </c>
      <c r="BK41" s="81">
        <v>30.654000000000003</v>
      </c>
      <c r="BL41" s="81">
        <v>0</v>
      </c>
      <c r="BM41" s="82"/>
      <c r="BN41" s="81">
        <v>0</v>
      </c>
      <c r="BO41" s="81">
        <v>0</v>
      </c>
      <c r="BP41" s="81">
        <v>2</v>
      </c>
      <c r="BQ41" s="81">
        <v>0</v>
      </c>
      <c r="BR41" s="81">
        <v>4</v>
      </c>
      <c r="BS41" s="81">
        <v>0</v>
      </c>
      <c r="BT41"/>
      <c r="BU41" s="80">
        <v>29.605</v>
      </c>
      <c r="BV41" s="80">
        <v>14.672000000000001</v>
      </c>
      <c r="BW41" s="80">
        <v>0</v>
      </c>
      <c r="BX41" s="80">
        <v>0</v>
      </c>
      <c r="BY41" s="80">
        <v>0</v>
      </c>
      <c r="BZ41" s="80">
        <v>0</v>
      </c>
      <c r="CA41" s="80">
        <v>0</v>
      </c>
      <c r="CB41" s="80">
        <v>0</v>
      </c>
      <c r="CC41" s="80">
        <v>0</v>
      </c>
    </row>
    <row r="42" spans="1:81">
      <c r="A42" s="80" t="s">
        <v>1755</v>
      </c>
      <c r="B42" s="80">
        <v>83</v>
      </c>
      <c r="C42" s="80">
        <v>15</v>
      </c>
      <c r="D42" s="80">
        <v>5</v>
      </c>
      <c r="E42" s="80">
        <v>2018</v>
      </c>
      <c r="F42" s="80" t="s">
        <v>93</v>
      </c>
      <c r="G42" s="80" t="s">
        <v>1740</v>
      </c>
      <c r="H42" s="80" t="s">
        <v>1741</v>
      </c>
      <c r="I42" s="177"/>
      <c r="J42" s="81">
        <v>62.159888804529579</v>
      </c>
      <c r="K42" s="81">
        <v>2.0984451107463293</v>
      </c>
      <c r="L42" s="81">
        <v>8.1103573043197166</v>
      </c>
      <c r="M42" s="81">
        <v>78.429432147657849</v>
      </c>
      <c r="N42" s="81">
        <v>70.572464971242937</v>
      </c>
      <c r="O42" s="81">
        <v>92.012870387326629</v>
      </c>
      <c r="P42" s="81">
        <v>39.883361845148634</v>
      </c>
      <c r="Q42" s="81">
        <v>6.156437384483179</v>
      </c>
      <c r="R42" s="81">
        <v>2.6167984578201193</v>
      </c>
      <c r="S42" s="81">
        <v>15.703929262198594</v>
      </c>
      <c r="T42" s="82"/>
      <c r="U42" s="81">
        <v>3456692</v>
      </c>
      <c r="V42" s="81">
        <v>1084</v>
      </c>
      <c r="W42" s="81">
        <v>220</v>
      </c>
      <c r="X42" s="81">
        <v>23082</v>
      </c>
      <c r="Y42" s="81">
        <v>42486</v>
      </c>
      <c r="Z42" s="81">
        <v>56067</v>
      </c>
      <c r="AA42" s="81">
        <v>8344</v>
      </c>
      <c r="AB42" s="81">
        <v>97136</v>
      </c>
      <c r="AC42" s="81">
        <v>454004.99999999988</v>
      </c>
      <c r="AD42" s="81">
        <v>15.70392926219859</v>
      </c>
      <c r="AE42" s="82"/>
      <c r="AF42" s="81">
        <v>33769588.838974208</v>
      </c>
      <c r="AG42" s="81">
        <v>1841366.3588389121</v>
      </c>
      <c r="AH42" s="81">
        <v>1702676.29676032</v>
      </c>
      <c r="AI42" s="81">
        <v>135383078.88937259</v>
      </c>
      <c r="AJ42" s="81">
        <v>150324302.9056865</v>
      </c>
      <c r="AK42" s="81">
        <v>0</v>
      </c>
      <c r="AL42" s="81">
        <v>0</v>
      </c>
      <c r="AM42" s="81">
        <v>13370878.29008672</v>
      </c>
      <c r="AN42" s="81">
        <v>0</v>
      </c>
      <c r="AO42" s="81">
        <v>0</v>
      </c>
      <c r="AP42" s="82"/>
      <c r="AQ42" s="81">
        <v>3539</v>
      </c>
      <c r="AR42" s="81">
        <v>548</v>
      </c>
      <c r="AS42" s="81">
        <v>0</v>
      </c>
      <c r="AT42" s="81">
        <v>0</v>
      </c>
      <c r="AU42" s="81">
        <v>0</v>
      </c>
      <c r="AV42" s="81">
        <v>1</v>
      </c>
      <c r="AW42" s="81" t="s">
        <v>564</v>
      </c>
      <c r="AX42" s="82"/>
      <c r="AY42" s="81">
        <v>15265.233999999989</v>
      </c>
      <c r="AZ42" s="81">
        <v>57830.2</v>
      </c>
      <c r="BA42" s="81">
        <v>0</v>
      </c>
      <c r="BB42" s="81">
        <v>0</v>
      </c>
      <c r="BC42" s="81">
        <v>0</v>
      </c>
      <c r="BD42" s="81">
        <v>1152</v>
      </c>
      <c r="BE42" s="81" t="s">
        <v>564</v>
      </c>
      <c r="BF42" s="82"/>
      <c r="BG42" s="81">
        <v>0</v>
      </c>
      <c r="BH42" s="81">
        <v>0</v>
      </c>
      <c r="BI42" s="81">
        <v>10.106999999999999</v>
      </c>
      <c r="BJ42" s="81">
        <v>0</v>
      </c>
      <c r="BK42" s="81">
        <v>30.343</v>
      </c>
      <c r="BL42" s="81">
        <v>0</v>
      </c>
      <c r="BM42" s="82"/>
      <c r="BN42" s="81">
        <v>0</v>
      </c>
      <c r="BO42" s="81">
        <v>0</v>
      </c>
      <c r="BP42" s="81">
        <v>1</v>
      </c>
      <c r="BQ42" s="81">
        <v>0</v>
      </c>
      <c r="BR42" s="81">
        <v>4</v>
      </c>
      <c r="BS42" s="81">
        <v>0</v>
      </c>
      <c r="BT42"/>
      <c r="BU42" s="80">
        <v>25.745999999999999</v>
      </c>
      <c r="BV42" s="80">
        <v>14.704000000000001</v>
      </c>
      <c r="BW42" s="80">
        <v>0</v>
      </c>
      <c r="BX42" s="80">
        <v>0</v>
      </c>
      <c r="BY42" s="80">
        <v>0</v>
      </c>
      <c r="BZ42" s="80">
        <v>0</v>
      </c>
      <c r="CA42" s="80">
        <v>0</v>
      </c>
      <c r="CB42" s="80">
        <v>0</v>
      </c>
      <c r="CC42" s="80">
        <v>0</v>
      </c>
    </row>
    <row r="43" spans="1:81">
      <c r="A43" s="80" t="s">
        <v>1756</v>
      </c>
      <c r="B43" s="80">
        <v>84</v>
      </c>
      <c r="C43" s="80">
        <v>16</v>
      </c>
      <c r="D43" s="80">
        <v>5</v>
      </c>
      <c r="E43" s="80">
        <v>2019</v>
      </c>
      <c r="F43" s="80" t="s">
        <v>73</v>
      </c>
      <c r="G43" s="80" t="s">
        <v>1740</v>
      </c>
      <c r="H43" s="80" t="s">
        <v>1741</v>
      </c>
      <c r="I43" s="177"/>
      <c r="J43" s="81">
        <v>60.470991061812747</v>
      </c>
      <c r="K43" s="81">
        <v>1.9939015571190057</v>
      </c>
      <c r="L43" s="81">
        <v>8.2476051349446813</v>
      </c>
      <c r="M43" s="81">
        <v>82.362984375211241</v>
      </c>
      <c r="N43" s="81">
        <v>70.074359549133803</v>
      </c>
      <c r="O43" s="81">
        <v>89.820839106733857</v>
      </c>
      <c r="P43" s="81">
        <v>39.745868194099145</v>
      </c>
      <c r="Q43" s="81">
        <v>5.990997869460057</v>
      </c>
      <c r="R43" s="81">
        <v>2.5827271887679046</v>
      </c>
      <c r="S43" s="81">
        <v>17.571629658824229</v>
      </c>
      <c r="T43" s="82"/>
      <c r="U43" s="81">
        <v>3355732</v>
      </c>
      <c r="V43" s="81">
        <v>1084</v>
      </c>
      <c r="W43" s="81">
        <v>220</v>
      </c>
      <c r="X43" s="81">
        <v>23082</v>
      </c>
      <c r="Y43" s="81">
        <v>42983</v>
      </c>
      <c r="Z43" s="81">
        <v>56234</v>
      </c>
      <c r="AA43" s="81">
        <v>8253</v>
      </c>
      <c r="AB43" s="81">
        <v>97085</v>
      </c>
      <c r="AC43" s="81">
        <v>455433</v>
      </c>
      <c r="AD43" s="81">
        <v>17.571629658824229</v>
      </c>
      <c r="AE43" s="82"/>
      <c r="AF43" s="81">
        <v>33555879.341557227</v>
      </c>
      <c r="AG43" s="81">
        <v>1784505.3388958711</v>
      </c>
      <c r="AH43" s="81">
        <v>1809421.1959507889</v>
      </c>
      <c r="AI43" s="81">
        <v>138418118.39192149</v>
      </c>
      <c r="AJ43" s="81">
        <v>139346025.95512691</v>
      </c>
      <c r="AK43" s="81">
        <v>0</v>
      </c>
      <c r="AL43" s="81">
        <v>0</v>
      </c>
      <c r="AM43" s="81">
        <v>13222246.144511297</v>
      </c>
      <c r="AN43" s="81">
        <v>0</v>
      </c>
      <c r="AO43" s="81">
        <v>0</v>
      </c>
      <c r="AP43" s="82"/>
      <c r="AQ43" s="81">
        <v>3772</v>
      </c>
      <c r="AR43" s="81">
        <v>567</v>
      </c>
      <c r="AS43" s="81">
        <v>0</v>
      </c>
      <c r="AT43" s="81">
        <v>0</v>
      </c>
      <c r="AU43" s="81">
        <v>0</v>
      </c>
      <c r="AV43" s="81">
        <v>1</v>
      </c>
      <c r="AW43" s="81" t="s">
        <v>564</v>
      </c>
      <c r="AX43" s="82"/>
      <c r="AY43" s="81">
        <v>16414.91399999999</v>
      </c>
      <c r="AZ43" s="81">
        <v>59732</v>
      </c>
      <c r="BA43" s="81">
        <v>0</v>
      </c>
      <c r="BB43" s="81">
        <v>0</v>
      </c>
      <c r="BC43" s="81">
        <v>0</v>
      </c>
      <c r="BD43" s="81">
        <v>1152</v>
      </c>
      <c r="BE43" s="81" t="s">
        <v>564</v>
      </c>
      <c r="BF43" s="82"/>
      <c r="BG43" s="81">
        <v>0</v>
      </c>
      <c r="BH43" s="81">
        <v>0</v>
      </c>
      <c r="BI43" s="81">
        <v>7.7009999999999996</v>
      </c>
      <c r="BJ43" s="81">
        <v>0</v>
      </c>
      <c r="BK43" s="81">
        <v>25.712000000000003</v>
      </c>
      <c r="BL43" s="81">
        <v>0</v>
      </c>
      <c r="BM43" s="82"/>
      <c r="BN43" s="81">
        <v>0</v>
      </c>
      <c r="BO43" s="81">
        <v>0</v>
      </c>
      <c r="BP43" s="81">
        <v>1</v>
      </c>
      <c r="BQ43" s="81">
        <v>0</v>
      </c>
      <c r="BR43" s="81">
        <v>4</v>
      </c>
      <c r="BS43" s="81">
        <v>0</v>
      </c>
      <c r="BT43"/>
      <c r="BU43" s="80">
        <v>19.757000000000001</v>
      </c>
      <c r="BV43" s="80">
        <v>13.656000000000001</v>
      </c>
      <c r="BW43" s="80">
        <v>0</v>
      </c>
      <c r="BX43" s="80">
        <v>0</v>
      </c>
      <c r="BY43" s="80">
        <v>0</v>
      </c>
      <c r="BZ43" s="80">
        <v>0</v>
      </c>
      <c r="CA43" s="80">
        <v>0</v>
      </c>
      <c r="CB43" s="80">
        <v>0</v>
      </c>
      <c r="CC43" s="80">
        <v>0</v>
      </c>
    </row>
    <row r="44" spans="1:81">
      <c r="A44" s="80" t="s">
        <v>1757</v>
      </c>
      <c r="B44" s="80">
        <v>85</v>
      </c>
      <c r="C44" s="80">
        <v>17</v>
      </c>
      <c r="D44" s="80">
        <v>5</v>
      </c>
      <c r="E44" s="80">
        <v>2020</v>
      </c>
      <c r="F44" s="80" t="s">
        <v>218</v>
      </c>
      <c r="G44" s="80" t="s">
        <v>1740</v>
      </c>
      <c r="H44" s="80" t="s">
        <v>1741</v>
      </c>
      <c r="I44" s="177"/>
      <c r="J44" s="81">
        <v>63.684516221455539</v>
      </c>
      <c r="K44" s="81">
        <v>2.1440110272485597</v>
      </c>
      <c r="L44" s="81">
        <v>7.7680911338325416</v>
      </c>
      <c r="M44" s="81">
        <v>80.137336713017064</v>
      </c>
      <c r="N44" s="81">
        <v>82.366411428274276</v>
      </c>
      <c r="O44" s="81">
        <v>79.140784816365084</v>
      </c>
      <c r="P44" s="81">
        <v>37.668116059634777</v>
      </c>
      <c r="Q44" s="81">
        <v>5.7312791894447024</v>
      </c>
      <c r="R44" s="81">
        <v>2.5846060250333984</v>
      </c>
      <c r="S44" s="81">
        <v>19.264587840924261</v>
      </c>
      <c r="T44" s="82"/>
      <c r="U44" s="81">
        <v>3595089</v>
      </c>
      <c r="V44" s="81">
        <v>1152</v>
      </c>
      <c r="W44" s="81">
        <v>274</v>
      </c>
      <c r="X44" s="81">
        <v>23649</v>
      </c>
      <c r="Y44" s="81">
        <v>43556</v>
      </c>
      <c r="Z44" s="81">
        <v>56552</v>
      </c>
      <c r="AA44" s="81">
        <v>8498</v>
      </c>
      <c r="AB44" s="81">
        <v>97201</v>
      </c>
      <c r="AC44" s="81">
        <v>458142</v>
      </c>
      <c r="AD44" s="81">
        <v>19.264587840924261</v>
      </c>
      <c r="AE44" s="82"/>
      <c r="AF44" s="81">
        <v>36555362.169771723</v>
      </c>
      <c r="AG44" s="81">
        <v>1731283.9653722481</v>
      </c>
      <c r="AH44" s="81">
        <v>1767648.2362239668</v>
      </c>
      <c r="AI44" s="81">
        <v>133454861.33858457</v>
      </c>
      <c r="AJ44" s="81">
        <v>159336148.73641688</v>
      </c>
      <c r="AK44" s="81"/>
      <c r="AL44" s="81"/>
      <c r="AM44" s="81">
        <v>12685810.42563406</v>
      </c>
      <c r="AN44" s="81"/>
      <c r="AO44" s="81"/>
      <c r="AP44" s="82"/>
      <c r="AQ44" s="81">
        <v>3955</v>
      </c>
      <c r="AR44" s="81">
        <v>581</v>
      </c>
      <c r="AS44" s="81">
        <v>0</v>
      </c>
      <c r="AT44" s="81">
        <v>0</v>
      </c>
      <c r="AU44" s="81">
        <v>0</v>
      </c>
      <c r="AV44" s="81">
        <v>1</v>
      </c>
      <c r="AW44" s="81">
        <v>0</v>
      </c>
      <c r="AX44" s="82"/>
      <c r="AY44" s="81">
        <v>17420.076000000001</v>
      </c>
      <c r="AZ44" s="81">
        <v>74986.800000000032</v>
      </c>
      <c r="BA44" s="81">
        <v>0</v>
      </c>
      <c r="BB44" s="81">
        <v>0</v>
      </c>
      <c r="BC44" s="81">
        <v>0</v>
      </c>
      <c r="BD44" s="81">
        <v>1152</v>
      </c>
      <c r="BE44" s="81">
        <v>0</v>
      </c>
      <c r="BF44" s="82"/>
      <c r="BG44" s="81">
        <v>0</v>
      </c>
      <c r="BH44" s="81">
        <v>0</v>
      </c>
      <c r="BI44" s="81">
        <v>8.4269999999999996</v>
      </c>
      <c r="BJ44" s="81">
        <v>0</v>
      </c>
      <c r="BK44" s="81">
        <v>26.994999999999997</v>
      </c>
      <c r="BL44" s="81">
        <v>0</v>
      </c>
      <c r="BM44" s="82"/>
      <c r="BN44" s="81">
        <v>0</v>
      </c>
      <c r="BO44" s="81">
        <v>0</v>
      </c>
      <c r="BP44" s="81">
        <v>1</v>
      </c>
      <c r="BQ44" s="81">
        <v>0</v>
      </c>
      <c r="BR44" s="81">
        <v>4</v>
      </c>
      <c r="BS44" s="81">
        <v>0</v>
      </c>
      <c r="BT44"/>
      <c r="BU44" s="80">
        <v>20.242999999999999</v>
      </c>
      <c r="BV44" s="80">
        <v>15.179</v>
      </c>
      <c r="BW44" s="80">
        <v>0</v>
      </c>
      <c r="BX44" s="80">
        <v>0</v>
      </c>
      <c r="BY44" s="80">
        <v>0</v>
      </c>
      <c r="BZ44" s="80">
        <v>0</v>
      </c>
      <c r="CA44" s="80">
        <v>0</v>
      </c>
      <c r="CB44" s="80">
        <v>0</v>
      </c>
      <c r="CC44" s="80">
        <v>0</v>
      </c>
    </row>
    <row r="45" spans="1:81">
      <c r="A45" s="80" t="s">
        <v>1758</v>
      </c>
      <c r="B45" s="80">
        <v>85</v>
      </c>
      <c r="C45" s="80">
        <v>18</v>
      </c>
      <c r="D45" s="80">
        <v>5</v>
      </c>
      <c r="E45" s="80">
        <v>2021</v>
      </c>
      <c r="F45" s="80" t="s">
        <v>75</v>
      </c>
      <c r="G45" s="174" t="s">
        <v>1740</v>
      </c>
      <c r="H45" s="80" t="s">
        <v>1741</v>
      </c>
      <c r="I45" s="177"/>
      <c r="J45" s="81">
        <v>64.252330811131046</v>
      </c>
      <c r="K45" s="81">
        <v>2.3173507884995201</v>
      </c>
      <c r="L45" s="81">
        <v>7.0585615330940952</v>
      </c>
      <c r="M45" s="81">
        <v>73.355065891668033</v>
      </c>
      <c r="N45" s="81">
        <v>75.27401148839887</v>
      </c>
      <c r="O45" s="81">
        <v>77.169069007448712</v>
      </c>
      <c r="P45" s="81">
        <v>39.089510441313294</v>
      </c>
      <c r="Q45" s="81">
        <v>5.8008349072991967</v>
      </c>
      <c r="R45" s="81">
        <v>2.6414919328088762</v>
      </c>
      <c r="S45" s="81">
        <v>20.384612293756749</v>
      </c>
      <c r="T45" s="82"/>
      <c r="U45" s="81">
        <v>3954375</v>
      </c>
      <c r="V45" s="81">
        <v>1152</v>
      </c>
      <c r="W45" s="81">
        <v>274</v>
      </c>
      <c r="X45" s="81">
        <v>23649</v>
      </c>
      <c r="Y45" s="81">
        <v>44044</v>
      </c>
      <c r="Z45" s="81">
        <v>56780</v>
      </c>
      <c r="AA45" s="81">
        <v>8600</v>
      </c>
      <c r="AB45" s="81">
        <v>97214</v>
      </c>
      <c r="AC45" s="81">
        <v>453833.99999999994</v>
      </c>
      <c r="AD45" s="81">
        <v>20.384612293756749</v>
      </c>
      <c r="AE45" s="82"/>
      <c r="AF45" s="81">
        <v>38351584.274705112</v>
      </c>
      <c r="AG45" s="81">
        <v>1930439.095430437</v>
      </c>
      <c r="AH45" s="81">
        <v>1582052.9428167462</v>
      </c>
      <c r="AI45" s="81">
        <v>141085661.77641153</v>
      </c>
      <c r="AJ45" s="81">
        <v>167984757.22232047</v>
      </c>
      <c r="AK45" s="81">
        <v>0</v>
      </c>
      <c r="AL45" s="81">
        <v>0</v>
      </c>
      <c r="AM45" s="81">
        <v>12760687.589347754</v>
      </c>
      <c r="AN45" s="81">
        <v>0</v>
      </c>
      <c r="AO45" s="81">
        <v>0</v>
      </c>
      <c r="AP45" s="82"/>
      <c r="AQ45" s="81">
        <v>4174</v>
      </c>
      <c r="AR45" s="81">
        <v>585</v>
      </c>
      <c r="AS45" s="81">
        <v>0</v>
      </c>
      <c r="AT45" s="81">
        <v>0</v>
      </c>
      <c r="AU45" s="81">
        <v>0</v>
      </c>
      <c r="AV45" s="81">
        <v>1</v>
      </c>
      <c r="AW45" s="81"/>
      <c r="AX45" s="82"/>
      <c r="AY45" s="81">
        <v>18623.75599999999</v>
      </c>
      <c r="AZ45" s="81">
        <v>75149.900000000023</v>
      </c>
      <c r="BA45" s="81">
        <v>0</v>
      </c>
      <c r="BB45" s="81">
        <v>0</v>
      </c>
      <c r="BC45" s="81">
        <v>0</v>
      </c>
      <c r="BD45" s="81">
        <v>1152</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1759</v>
      </c>
      <c r="B46" s="80">
        <v>85</v>
      </c>
      <c r="C46" s="80">
        <v>19</v>
      </c>
      <c r="D46" s="80">
        <v>5</v>
      </c>
      <c r="E46" s="80">
        <v>2022</v>
      </c>
      <c r="F46" s="80" t="s">
        <v>568</v>
      </c>
      <c r="G46" s="174" t="s">
        <v>1740</v>
      </c>
      <c r="H46" s="80" t="s">
        <v>1741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4429</v>
      </c>
      <c r="AR46" s="81">
        <v>590</v>
      </c>
      <c r="AS46" s="81">
        <v>0</v>
      </c>
      <c r="AT46" s="81">
        <v>0</v>
      </c>
      <c r="AU46" s="81">
        <v>0</v>
      </c>
      <c r="AV46" s="81">
        <v>1</v>
      </c>
      <c r="AW46" s="81"/>
      <c r="AX46" s="82"/>
      <c r="AY46" s="81">
        <v>20062.165999999968</v>
      </c>
      <c r="AZ46" s="81">
        <v>75839.000000000029</v>
      </c>
      <c r="BA46" s="81">
        <v>0</v>
      </c>
      <c r="BB46" s="81">
        <v>0</v>
      </c>
      <c r="BC46" s="81">
        <v>0</v>
      </c>
      <c r="BD46" s="81">
        <v>1152</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1760</v>
      </c>
      <c r="B47" s="80">
        <v>35</v>
      </c>
      <c r="C47" s="80">
        <v>1</v>
      </c>
      <c r="D47" s="80">
        <v>3</v>
      </c>
      <c r="E47" s="80">
        <v>1990</v>
      </c>
      <c r="F47" s="80" t="s">
        <v>562</v>
      </c>
      <c r="G47" s="80" t="s">
        <v>1761</v>
      </c>
      <c r="H47" s="80" t="s">
        <v>1762</v>
      </c>
      <c r="I47" s="177"/>
      <c r="J47" s="81">
        <v>205.37933065319541</v>
      </c>
      <c r="K47" s="81">
        <v>12.451674858036981</v>
      </c>
      <c r="L47" s="81">
        <v>11.170215890552733</v>
      </c>
      <c r="M47" s="81">
        <v>45.684859947563289</v>
      </c>
      <c r="N47" s="81">
        <v>94.886629598307252</v>
      </c>
      <c r="O47" s="81">
        <v>74.240534525525788</v>
      </c>
      <c r="P47" s="81">
        <v>91.882128143850338</v>
      </c>
      <c r="Q47" s="81">
        <v>5.1213914006028283</v>
      </c>
      <c r="R47" s="81">
        <v>0</v>
      </c>
      <c r="S47" s="81">
        <v>4.616867675696751</v>
      </c>
      <c r="T47" s="82"/>
      <c r="U47" s="81">
        <v>30576291</v>
      </c>
      <c r="V47" s="81">
        <v>3631</v>
      </c>
      <c r="W47" s="81">
        <v>159</v>
      </c>
      <c r="X47" s="81">
        <v>15722</v>
      </c>
      <c r="Y47" s="81">
        <v>23583</v>
      </c>
      <c r="Z47" s="81">
        <v>30536</v>
      </c>
      <c r="AA47" s="81">
        <v>22310</v>
      </c>
      <c r="AB47" s="81">
        <v>83154</v>
      </c>
      <c r="AC47" s="81">
        <v>0</v>
      </c>
      <c r="AD47" s="81">
        <v>4.616867675696751</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1763</v>
      </c>
      <c r="B48" s="80">
        <v>36</v>
      </c>
      <c r="C48" s="80">
        <v>2</v>
      </c>
      <c r="D48" s="80">
        <v>3</v>
      </c>
      <c r="E48" s="80">
        <v>2005</v>
      </c>
      <c r="F48" s="80" t="s">
        <v>565</v>
      </c>
      <c r="G48" s="80" t="s">
        <v>1761</v>
      </c>
      <c r="H48" s="80" t="s">
        <v>1762</v>
      </c>
      <c r="I48" s="177"/>
      <c r="J48" s="81">
        <v>478.05038787528878</v>
      </c>
      <c r="K48" s="81">
        <v>8.4656428089301006</v>
      </c>
      <c r="L48" s="81">
        <v>15.928975378110385</v>
      </c>
      <c r="M48" s="81">
        <v>103.30960044264762</v>
      </c>
      <c r="N48" s="81">
        <v>182.29181712208643</v>
      </c>
      <c r="O48" s="81">
        <v>123.40165740676173</v>
      </c>
      <c r="P48" s="81">
        <v>102.29307308043212</v>
      </c>
      <c r="Q48" s="81">
        <v>5.7076661043286236</v>
      </c>
      <c r="R48" s="81">
        <v>0</v>
      </c>
      <c r="S48" s="81">
        <v>8.4080481429946552</v>
      </c>
      <c r="T48" s="82"/>
      <c r="U48" s="81">
        <v>86138347</v>
      </c>
      <c r="V48" s="81">
        <v>3252</v>
      </c>
      <c r="W48" s="81">
        <v>213</v>
      </c>
      <c r="X48" s="81">
        <v>18960</v>
      </c>
      <c r="Y48" s="81">
        <v>34063</v>
      </c>
      <c r="Z48" s="81">
        <v>58735</v>
      </c>
      <c r="AA48" s="81">
        <v>20342</v>
      </c>
      <c r="AB48" s="81">
        <v>96880</v>
      </c>
      <c r="AC48" s="81">
        <v>0</v>
      </c>
      <c r="AD48" s="81">
        <v>8.4080481429946552</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1764</v>
      </c>
      <c r="B49" s="80">
        <v>37</v>
      </c>
      <c r="C49" s="80">
        <v>3</v>
      </c>
      <c r="D49" s="80">
        <v>3</v>
      </c>
      <c r="E49" s="80">
        <v>2006</v>
      </c>
      <c r="F49" s="80" t="s">
        <v>566</v>
      </c>
      <c r="G49" s="80" t="s">
        <v>1761</v>
      </c>
      <c r="H49" s="80" t="s">
        <v>1762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1765</v>
      </c>
      <c r="B50" s="80">
        <v>38</v>
      </c>
      <c r="C50" s="80">
        <v>4</v>
      </c>
      <c r="D50" s="80">
        <v>3</v>
      </c>
      <c r="E50" s="80">
        <v>2007</v>
      </c>
      <c r="F50" s="80" t="s">
        <v>567</v>
      </c>
      <c r="G50" s="80" t="s">
        <v>1761</v>
      </c>
      <c r="H50" s="80" t="s">
        <v>1762</v>
      </c>
      <c r="I50" s="177"/>
      <c r="J50" s="81">
        <v>518.32423105038094</v>
      </c>
      <c r="K50" s="81">
        <v>7.6155639315653323</v>
      </c>
      <c r="L50" s="81">
        <v>12.895396152222592</v>
      </c>
      <c r="M50" s="81">
        <v>101.13530710104816</v>
      </c>
      <c r="N50" s="81">
        <v>165.35078616919367</v>
      </c>
      <c r="O50" s="81">
        <v>120.26889400539716</v>
      </c>
      <c r="P50" s="81">
        <v>101.45597002158451</v>
      </c>
      <c r="Q50" s="81">
        <v>6.0737724381453777</v>
      </c>
      <c r="R50" s="81">
        <v>0</v>
      </c>
      <c r="S50" s="81">
        <v>7.9127859625443131</v>
      </c>
      <c r="T50" s="82"/>
      <c r="U50" s="81">
        <v>95545769</v>
      </c>
      <c r="V50" s="81">
        <v>2846</v>
      </c>
      <c r="W50" s="81">
        <v>210</v>
      </c>
      <c r="X50" s="81">
        <v>21657</v>
      </c>
      <c r="Y50" s="81">
        <v>35197</v>
      </c>
      <c r="Z50" s="81">
        <v>59508</v>
      </c>
      <c r="AA50" s="81">
        <v>19868</v>
      </c>
      <c r="AB50" s="81">
        <v>97642</v>
      </c>
      <c r="AC50" s="81">
        <v>0</v>
      </c>
      <c r="AD50" s="81">
        <v>7.9127859625443131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1766</v>
      </c>
      <c r="B51" s="80">
        <v>39</v>
      </c>
      <c r="C51" s="80">
        <v>5</v>
      </c>
      <c r="D51" s="80">
        <v>3</v>
      </c>
      <c r="E51" s="80">
        <v>2008</v>
      </c>
      <c r="F51" s="80" t="s">
        <v>84</v>
      </c>
      <c r="G51" s="80" t="s">
        <v>1761</v>
      </c>
      <c r="H51" s="80" t="s">
        <v>1762</v>
      </c>
      <c r="I51" s="177"/>
      <c r="J51" s="81">
        <v>379.34767972479642</v>
      </c>
      <c r="K51" s="81">
        <v>5.6453082521219837</v>
      </c>
      <c r="L51" s="81">
        <v>11.715766535922626</v>
      </c>
      <c r="M51" s="81">
        <v>109.40857135751702</v>
      </c>
      <c r="N51" s="81">
        <v>151.35019462985534</v>
      </c>
      <c r="O51" s="81">
        <v>116.72774463996927</v>
      </c>
      <c r="P51" s="81">
        <v>99.264368435100792</v>
      </c>
      <c r="Q51" s="81">
        <v>5.9700728121679596</v>
      </c>
      <c r="R51" s="81">
        <v>0</v>
      </c>
      <c r="S51" s="81">
        <v>11.953383740940183</v>
      </c>
      <c r="T51" s="82"/>
      <c r="U51" s="81">
        <v>81144925</v>
      </c>
      <c r="V51" s="81">
        <v>2846</v>
      </c>
      <c r="W51" s="81">
        <v>210</v>
      </c>
      <c r="X51" s="81">
        <v>21657</v>
      </c>
      <c r="Y51" s="81">
        <v>35448</v>
      </c>
      <c r="Z51" s="81">
        <v>59783</v>
      </c>
      <c r="AA51" s="81">
        <v>19461</v>
      </c>
      <c r="AB51" s="81">
        <v>97552</v>
      </c>
      <c r="AC51" s="81">
        <v>0</v>
      </c>
      <c r="AD51" s="81">
        <v>11.953383740940183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1767</v>
      </c>
      <c r="B52" s="80">
        <v>40</v>
      </c>
      <c r="C52" s="80">
        <v>6</v>
      </c>
      <c r="D52" s="80">
        <v>3</v>
      </c>
      <c r="E52" s="80">
        <v>2009</v>
      </c>
      <c r="F52" s="80" t="s">
        <v>85</v>
      </c>
      <c r="G52" s="80" t="s">
        <v>1761</v>
      </c>
      <c r="H52" s="80" t="s">
        <v>1762</v>
      </c>
      <c r="I52" s="177"/>
      <c r="J52" s="81">
        <v>391.96384732150415</v>
      </c>
      <c r="K52" s="81">
        <v>5.6888380955959672</v>
      </c>
      <c r="L52" s="81">
        <v>24.109188144071041</v>
      </c>
      <c r="M52" s="81">
        <v>126.85325305710533</v>
      </c>
      <c r="N52" s="81">
        <v>154.19356608230134</v>
      </c>
      <c r="O52" s="81">
        <v>119.15349116648073</v>
      </c>
      <c r="P52" s="81">
        <v>95.026706255876235</v>
      </c>
      <c r="Q52" s="81">
        <v>5.6829685554945737</v>
      </c>
      <c r="R52" s="81">
        <v>0</v>
      </c>
      <c r="S52" s="81">
        <v>7.6069261199666682</v>
      </c>
      <c r="T52" s="82"/>
      <c r="U52" s="81">
        <v>62283914</v>
      </c>
      <c r="V52" s="81">
        <v>2748</v>
      </c>
      <c r="W52" s="81">
        <v>602</v>
      </c>
      <c r="X52" s="81">
        <v>25603</v>
      </c>
      <c r="Y52" s="81">
        <v>35836</v>
      </c>
      <c r="Z52" s="81">
        <v>60235</v>
      </c>
      <c r="AA52" s="81">
        <v>19126</v>
      </c>
      <c r="AB52" s="81">
        <v>97481</v>
      </c>
      <c r="AC52" s="81">
        <v>0</v>
      </c>
      <c r="AD52" s="81">
        <v>7.6069261199666682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125.20699999999999</v>
      </c>
      <c r="BJ52" s="81">
        <v>0</v>
      </c>
      <c r="BK52" s="81">
        <v>4.82</v>
      </c>
      <c r="BL52" s="81">
        <v>0</v>
      </c>
      <c r="BM52" s="82"/>
      <c r="BN52" s="81">
        <v>0</v>
      </c>
      <c r="BO52" s="81">
        <v>0</v>
      </c>
      <c r="BP52" s="81">
        <v>12</v>
      </c>
      <c r="BQ52" s="81">
        <v>0</v>
      </c>
      <c r="BR52" s="81">
        <v>1</v>
      </c>
      <c r="BS52" s="81">
        <v>0</v>
      </c>
      <c r="BT52"/>
      <c r="BU52" s="80"/>
      <c r="BV52" s="80"/>
      <c r="BW52" s="80"/>
      <c r="BX52" s="80"/>
      <c r="BY52" s="80"/>
      <c r="BZ52" s="80"/>
      <c r="CA52" s="80"/>
      <c r="CB52" s="80"/>
      <c r="CC52" s="80"/>
    </row>
    <row r="53" spans="1:81">
      <c r="A53" s="80" t="s">
        <v>1768</v>
      </c>
      <c r="B53" s="80">
        <v>41</v>
      </c>
      <c r="C53" s="80">
        <v>7</v>
      </c>
      <c r="D53" s="80">
        <v>3</v>
      </c>
      <c r="E53" s="80">
        <v>2010</v>
      </c>
      <c r="F53" s="80" t="s">
        <v>86</v>
      </c>
      <c r="G53" s="80" t="s">
        <v>1761</v>
      </c>
      <c r="H53" s="80" t="s">
        <v>1762</v>
      </c>
      <c r="I53" s="177"/>
      <c r="J53" s="81">
        <v>409.05901899669163</v>
      </c>
      <c r="K53" s="81">
        <v>6.0943880764803415</v>
      </c>
      <c r="L53" s="81">
        <v>24.551452521145841</v>
      </c>
      <c r="M53" s="81">
        <v>131.06443973904265</v>
      </c>
      <c r="N53" s="81">
        <v>166.11776891209411</v>
      </c>
      <c r="O53" s="81">
        <v>119.8979679585249</v>
      </c>
      <c r="P53" s="81">
        <v>96.354888172863028</v>
      </c>
      <c r="Q53" s="81">
        <v>5.9404811111267302</v>
      </c>
      <c r="R53" s="81">
        <v>0</v>
      </c>
      <c r="S53" s="81">
        <v>7.9475170155477963</v>
      </c>
      <c r="T53" s="82"/>
      <c r="U53" s="81">
        <v>75904143</v>
      </c>
      <c r="V53" s="81">
        <v>2748</v>
      </c>
      <c r="W53" s="81">
        <v>602</v>
      </c>
      <c r="X53" s="81">
        <v>25603</v>
      </c>
      <c r="Y53" s="81">
        <v>36276</v>
      </c>
      <c r="Z53" s="81">
        <v>60893</v>
      </c>
      <c r="AA53" s="81">
        <v>18909</v>
      </c>
      <c r="AB53" s="81">
        <v>97639</v>
      </c>
      <c r="AC53" s="81">
        <v>0</v>
      </c>
      <c r="AD53" s="81">
        <v>7.9475170155477963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133.453</v>
      </c>
      <c r="BJ53" s="81">
        <v>0</v>
      </c>
      <c r="BK53" s="81">
        <v>10.518000000000001</v>
      </c>
      <c r="BL53" s="81">
        <v>0</v>
      </c>
      <c r="BM53" s="82"/>
      <c r="BN53" s="81">
        <v>0</v>
      </c>
      <c r="BO53" s="81">
        <v>0</v>
      </c>
      <c r="BP53" s="81">
        <v>12</v>
      </c>
      <c r="BQ53" s="81">
        <v>0</v>
      </c>
      <c r="BR53" s="81">
        <v>2</v>
      </c>
      <c r="BS53" s="81">
        <v>0</v>
      </c>
      <c r="BT53"/>
      <c r="BU53" s="80">
        <v>143.971</v>
      </c>
      <c r="BV53" s="80">
        <v>0</v>
      </c>
      <c r="BW53" s="80">
        <v>0</v>
      </c>
      <c r="BX53" s="80">
        <v>0</v>
      </c>
      <c r="BY53" s="80">
        <v>0</v>
      </c>
      <c r="BZ53" s="80">
        <v>0</v>
      </c>
      <c r="CA53" s="80">
        <v>0</v>
      </c>
      <c r="CB53" s="80">
        <v>0</v>
      </c>
      <c r="CC53" s="80">
        <v>0</v>
      </c>
    </row>
    <row r="54" spans="1:81">
      <c r="A54" s="80" t="s">
        <v>1769</v>
      </c>
      <c r="B54" s="80">
        <v>42</v>
      </c>
      <c r="C54" s="80">
        <v>8</v>
      </c>
      <c r="D54" s="80">
        <v>3</v>
      </c>
      <c r="E54" s="80">
        <v>2011</v>
      </c>
      <c r="F54" s="80" t="s">
        <v>87</v>
      </c>
      <c r="G54" s="80" t="s">
        <v>1761</v>
      </c>
      <c r="H54" s="80" t="s">
        <v>1762</v>
      </c>
      <c r="I54" s="177"/>
      <c r="J54" s="81">
        <v>368.10210373025723</v>
      </c>
      <c r="K54" s="81">
        <v>7.649249632742376</v>
      </c>
      <c r="L54" s="81">
        <v>21.906313350947912</v>
      </c>
      <c r="M54" s="81">
        <v>144.23799430017729</v>
      </c>
      <c r="N54" s="81">
        <v>157.9949937060826</v>
      </c>
      <c r="O54" s="81">
        <v>118.67057923601189</v>
      </c>
      <c r="P54" s="81">
        <v>93.144815211487028</v>
      </c>
      <c r="Q54" s="81">
        <v>6.8630883908340401</v>
      </c>
      <c r="R54" s="81">
        <v>0</v>
      </c>
      <c r="S54" s="81">
        <v>8.8993540409970162</v>
      </c>
      <c r="T54" s="82"/>
      <c r="U54" s="81">
        <v>64769678</v>
      </c>
      <c r="V54" s="81">
        <v>2748</v>
      </c>
      <c r="W54" s="81">
        <v>602</v>
      </c>
      <c r="X54" s="81">
        <v>25603</v>
      </c>
      <c r="Y54" s="81">
        <v>36741</v>
      </c>
      <c r="Z54" s="81">
        <v>61579</v>
      </c>
      <c r="AA54" s="81">
        <v>18823</v>
      </c>
      <c r="AB54" s="81">
        <v>97795</v>
      </c>
      <c r="AC54" s="81">
        <v>0</v>
      </c>
      <c r="AD54" s="81">
        <v>8.8993540409970162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3.57</v>
      </c>
      <c r="BH54" s="81">
        <v>0</v>
      </c>
      <c r="BI54" s="81">
        <v>127.167</v>
      </c>
      <c r="BJ54" s="81">
        <v>0</v>
      </c>
      <c r="BK54" s="81">
        <v>10.145</v>
      </c>
      <c r="BL54" s="81">
        <v>0</v>
      </c>
      <c r="BM54" s="82"/>
      <c r="BN54" s="81">
        <v>1</v>
      </c>
      <c r="BO54" s="81">
        <v>0</v>
      </c>
      <c r="BP54" s="81">
        <v>12</v>
      </c>
      <c r="BQ54" s="81">
        <v>0</v>
      </c>
      <c r="BR54" s="81">
        <v>2</v>
      </c>
      <c r="BS54" s="81">
        <v>0</v>
      </c>
      <c r="BT54"/>
      <c r="BU54" s="80">
        <v>140.88200000000001</v>
      </c>
      <c r="BV54" s="80">
        <v>0</v>
      </c>
      <c r="BW54" s="80">
        <v>0</v>
      </c>
      <c r="BX54" s="80">
        <v>0</v>
      </c>
      <c r="BY54" s="80">
        <v>0</v>
      </c>
      <c r="BZ54" s="80">
        <v>0</v>
      </c>
      <c r="CA54" s="80">
        <v>0</v>
      </c>
      <c r="CB54" s="80">
        <v>0</v>
      </c>
      <c r="CC54" s="80">
        <v>0</v>
      </c>
    </row>
    <row r="55" spans="1:81">
      <c r="A55" s="80" t="s">
        <v>1770</v>
      </c>
      <c r="B55" s="80">
        <v>43</v>
      </c>
      <c r="C55" s="80">
        <v>9</v>
      </c>
      <c r="D55" s="80">
        <v>3</v>
      </c>
      <c r="E55" s="80">
        <v>2012</v>
      </c>
      <c r="F55" s="80" t="s">
        <v>88</v>
      </c>
      <c r="G55" s="80" t="s">
        <v>1761</v>
      </c>
      <c r="H55" s="80" t="s">
        <v>1762</v>
      </c>
      <c r="I55" s="177"/>
      <c r="J55" s="81">
        <v>216.2971556335217</v>
      </c>
      <c r="K55" s="81">
        <v>6.9044155591819063</v>
      </c>
      <c r="L55" s="81">
        <v>22.273523609460909</v>
      </c>
      <c r="M55" s="81">
        <v>129.8587436300256</v>
      </c>
      <c r="N55" s="81">
        <v>157.4489051452131</v>
      </c>
      <c r="O55" s="81">
        <v>119.38102538311972</v>
      </c>
      <c r="P55" s="81">
        <v>92.744147756258059</v>
      </c>
      <c r="Q55" s="81">
        <v>7.5684359367365044</v>
      </c>
      <c r="R55" s="81">
        <v>0</v>
      </c>
      <c r="S55" s="81">
        <v>8.3036159694559935</v>
      </c>
      <c r="T55" s="82"/>
      <c r="U55" s="81">
        <v>39051372</v>
      </c>
      <c r="V55" s="81">
        <v>2748</v>
      </c>
      <c r="W55" s="81">
        <v>602</v>
      </c>
      <c r="X55" s="81">
        <v>25603</v>
      </c>
      <c r="Y55" s="81">
        <v>37801</v>
      </c>
      <c r="Z55" s="81">
        <v>62439</v>
      </c>
      <c r="AA55" s="81">
        <v>18636</v>
      </c>
      <c r="AB55" s="81">
        <v>99262</v>
      </c>
      <c r="AC55" s="81">
        <v>0</v>
      </c>
      <c r="AD55" s="81">
        <v>8.3036159694559935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100.56699999999999</v>
      </c>
      <c r="BJ55" s="81">
        <v>0</v>
      </c>
      <c r="BK55" s="81">
        <v>10.835999999999999</v>
      </c>
      <c r="BL55" s="81">
        <v>0</v>
      </c>
      <c r="BM55" s="82"/>
      <c r="BN55" s="81">
        <v>0</v>
      </c>
      <c r="BO55" s="81">
        <v>0</v>
      </c>
      <c r="BP55" s="81">
        <v>10</v>
      </c>
      <c r="BQ55" s="81">
        <v>0</v>
      </c>
      <c r="BR55" s="81">
        <v>2</v>
      </c>
      <c r="BS55" s="81">
        <v>0</v>
      </c>
      <c r="BT55"/>
      <c r="BU55" s="80">
        <v>111.40300000000001</v>
      </c>
      <c r="BV55" s="80">
        <v>0</v>
      </c>
      <c r="BW55" s="80">
        <v>0</v>
      </c>
      <c r="BX55" s="80">
        <v>0</v>
      </c>
      <c r="BY55" s="80">
        <v>0</v>
      </c>
      <c r="BZ55" s="80">
        <v>0</v>
      </c>
      <c r="CA55" s="80">
        <v>0</v>
      </c>
      <c r="CB55" s="80">
        <v>0</v>
      </c>
      <c r="CC55" s="80">
        <v>0</v>
      </c>
    </row>
    <row r="56" spans="1:81">
      <c r="A56" s="80" t="s">
        <v>1771</v>
      </c>
      <c r="B56" s="80">
        <v>44</v>
      </c>
      <c r="C56" s="80">
        <v>10</v>
      </c>
      <c r="D56" s="80">
        <v>3</v>
      </c>
      <c r="E56" s="80">
        <v>2013</v>
      </c>
      <c r="F56" s="80" t="s">
        <v>89</v>
      </c>
      <c r="G56" s="80" t="s">
        <v>1761</v>
      </c>
      <c r="H56" s="80" t="s">
        <v>1762</v>
      </c>
      <c r="I56" s="177"/>
      <c r="J56" s="81">
        <v>223.08855591912683</v>
      </c>
      <c r="K56" s="81">
        <v>5.6794696550139054</v>
      </c>
      <c r="L56" s="81">
        <v>22.641845722845847</v>
      </c>
      <c r="M56" s="81">
        <v>125.18625427811989</v>
      </c>
      <c r="N56" s="81">
        <v>169.20721980366358</v>
      </c>
      <c r="O56" s="81">
        <v>116.00095286709718</v>
      </c>
      <c r="P56" s="81">
        <v>92.294339539259326</v>
      </c>
      <c r="Q56" s="81">
        <v>7.6656915441529421</v>
      </c>
      <c r="R56" s="81">
        <v>0</v>
      </c>
      <c r="S56" s="81">
        <v>8.0360440997311855</v>
      </c>
      <c r="T56" s="82"/>
      <c r="U56" s="81">
        <v>39997173</v>
      </c>
      <c r="V56" s="81">
        <v>2748</v>
      </c>
      <c r="W56" s="81">
        <v>602</v>
      </c>
      <c r="X56" s="81">
        <v>25603</v>
      </c>
      <c r="Y56" s="81">
        <v>37957</v>
      </c>
      <c r="Z56" s="81">
        <v>63380</v>
      </c>
      <c r="AA56" s="81">
        <v>18476</v>
      </c>
      <c r="AB56" s="81">
        <v>99096</v>
      </c>
      <c r="AC56" s="81">
        <v>0</v>
      </c>
      <c r="AD56" s="81">
        <v>8.0360440997311855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3.968</v>
      </c>
      <c r="BH56" s="81">
        <v>0</v>
      </c>
      <c r="BI56" s="81">
        <v>106.286</v>
      </c>
      <c r="BJ56" s="81">
        <v>0</v>
      </c>
      <c r="BK56" s="81">
        <v>10.304</v>
      </c>
      <c r="BL56" s="81">
        <v>0</v>
      </c>
      <c r="BM56" s="82"/>
      <c r="BN56" s="81">
        <v>1</v>
      </c>
      <c r="BO56" s="81">
        <v>0</v>
      </c>
      <c r="BP56" s="81">
        <v>11</v>
      </c>
      <c r="BQ56" s="81">
        <v>0</v>
      </c>
      <c r="BR56" s="81">
        <v>2</v>
      </c>
      <c r="BS56" s="81">
        <v>0</v>
      </c>
      <c r="BT56"/>
      <c r="BU56" s="80">
        <v>120.55800000000001</v>
      </c>
      <c r="BV56" s="80">
        <v>0</v>
      </c>
      <c r="BW56" s="80">
        <v>0</v>
      </c>
      <c r="BX56" s="80">
        <v>0</v>
      </c>
      <c r="BY56" s="80">
        <v>0</v>
      </c>
      <c r="BZ56" s="80">
        <v>0</v>
      </c>
      <c r="CA56" s="80">
        <v>0</v>
      </c>
      <c r="CB56" s="80">
        <v>0</v>
      </c>
      <c r="CC56" s="80">
        <v>0</v>
      </c>
    </row>
    <row r="57" spans="1:81">
      <c r="A57" s="80" t="s">
        <v>1772</v>
      </c>
      <c r="B57" s="80">
        <v>45</v>
      </c>
      <c r="C57" s="80">
        <v>11</v>
      </c>
      <c r="D57" s="80">
        <v>3</v>
      </c>
      <c r="E57" s="80">
        <v>2014</v>
      </c>
      <c r="F57" s="80" t="s">
        <v>90</v>
      </c>
      <c r="G57" s="80" t="s">
        <v>1761</v>
      </c>
      <c r="H57" s="80" t="s">
        <v>1762</v>
      </c>
      <c r="I57" s="177"/>
      <c r="J57" s="81">
        <v>202.9472075547616</v>
      </c>
      <c r="K57" s="81">
        <v>4.9729622309609924</v>
      </c>
      <c r="L57" s="81">
        <v>15.438960744251666</v>
      </c>
      <c r="M57" s="81">
        <v>128.83688571287863</v>
      </c>
      <c r="N57" s="81">
        <v>168.67802730811053</v>
      </c>
      <c r="O57" s="81">
        <v>111.17423224089718</v>
      </c>
      <c r="P57" s="81">
        <v>92.478110877082045</v>
      </c>
      <c r="Q57" s="81">
        <v>7.3202984615801743</v>
      </c>
      <c r="R57" s="81">
        <v>0</v>
      </c>
      <c r="S57" s="81">
        <v>8.3553184780399103</v>
      </c>
      <c r="T57" s="82"/>
      <c r="U57" s="81">
        <v>39830404</v>
      </c>
      <c r="V57" s="81">
        <v>2049</v>
      </c>
      <c r="W57" s="81">
        <v>570</v>
      </c>
      <c r="X57" s="81">
        <v>26468</v>
      </c>
      <c r="Y57" s="81">
        <v>38167</v>
      </c>
      <c r="Z57" s="81">
        <v>63975</v>
      </c>
      <c r="AA57" s="81">
        <v>18417</v>
      </c>
      <c r="AB57" s="81">
        <v>98630</v>
      </c>
      <c r="AC57" s="81">
        <v>0</v>
      </c>
      <c r="AD57" s="81">
        <v>8.3553184780399103</v>
      </c>
      <c r="AE57" s="82"/>
      <c r="AF57" s="81">
        <v>282952135.90234131</v>
      </c>
      <c r="AG57" s="81">
        <v>4098730.8019400788</v>
      </c>
      <c r="AH57" s="81">
        <v>3947438.7311495524</v>
      </c>
      <c r="AI57" s="81">
        <v>160178092.65643162</v>
      </c>
      <c r="AJ57" s="81">
        <v>209515176.76852593</v>
      </c>
      <c r="AK57" s="81">
        <v>0</v>
      </c>
      <c r="AL57" s="81">
        <v>0</v>
      </c>
      <c r="AM57" s="81">
        <v>13540425.150707753</v>
      </c>
      <c r="AN57" s="81">
        <v>0</v>
      </c>
      <c r="AO57" s="81">
        <v>0</v>
      </c>
      <c r="AP57" s="82"/>
      <c r="AQ57" s="81">
        <v>3235</v>
      </c>
      <c r="AR57" s="81">
        <v>387</v>
      </c>
      <c r="AS57" s="81">
        <v>0</v>
      </c>
      <c r="AT57" s="81">
        <v>0</v>
      </c>
      <c r="AU57" s="81">
        <v>0</v>
      </c>
      <c r="AV57" s="81">
        <v>0</v>
      </c>
      <c r="AW57" s="81" t="s">
        <v>564</v>
      </c>
      <c r="AX57" s="82"/>
      <c r="AY57" s="81">
        <v>13620</v>
      </c>
      <c r="AZ57" s="81">
        <v>14429.6</v>
      </c>
      <c r="BA57" s="81">
        <v>0</v>
      </c>
      <c r="BB57" s="81">
        <v>0</v>
      </c>
      <c r="BC57" s="81">
        <v>0</v>
      </c>
      <c r="BD57" s="81">
        <v>0</v>
      </c>
      <c r="BE57" s="81" t="s">
        <v>564</v>
      </c>
      <c r="BF57" s="82"/>
      <c r="BG57" s="81">
        <v>0</v>
      </c>
      <c r="BH57" s="81">
        <v>0</v>
      </c>
      <c r="BI57" s="81">
        <v>100.251</v>
      </c>
      <c r="BJ57" s="81">
        <v>0</v>
      </c>
      <c r="BK57" s="81">
        <v>9.8990000000000009</v>
      </c>
      <c r="BL57" s="81">
        <v>0</v>
      </c>
      <c r="BM57" s="82"/>
      <c r="BN57" s="81">
        <v>0</v>
      </c>
      <c r="BO57" s="81">
        <v>0</v>
      </c>
      <c r="BP57" s="81">
        <v>10</v>
      </c>
      <c r="BQ57" s="81">
        <v>0</v>
      </c>
      <c r="BR57" s="81">
        <v>2</v>
      </c>
      <c r="BS57" s="81">
        <v>0</v>
      </c>
      <c r="BT57"/>
      <c r="BU57" s="80">
        <v>110.15</v>
      </c>
      <c r="BV57" s="80">
        <v>0</v>
      </c>
      <c r="BW57" s="80">
        <v>0</v>
      </c>
      <c r="BX57" s="80">
        <v>0</v>
      </c>
      <c r="BY57" s="80">
        <v>0</v>
      </c>
      <c r="BZ57" s="80">
        <v>0</v>
      </c>
      <c r="CA57" s="80">
        <v>0</v>
      </c>
      <c r="CB57" s="80">
        <v>0</v>
      </c>
      <c r="CC57" s="80">
        <v>0</v>
      </c>
    </row>
    <row r="58" spans="1:81">
      <c r="A58" s="80" t="s">
        <v>1773</v>
      </c>
      <c r="B58" s="80">
        <v>46</v>
      </c>
      <c r="C58" s="80">
        <v>12</v>
      </c>
      <c r="D58" s="80">
        <v>3</v>
      </c>
      <c r="E58" s="80">
        <v>2015</v>
      </c>
      <c r="F58" s="80" t="s">
        <v>91</v>
      </c>
      <c r="G58" s="80" t="s">
        <v>1761</v>
      </c>
      <c r="H58" s="80" t="s">
        <v>1762</v>
      </c>
      <c r="I58" s="177"/>
      <c r="J58" s="81">
        <v>212.98520526545863</v>
      </c>
      <c r="K58" s="81">
        <v>4.6278316916458841</v>
      </c>
      <c r="L58" s="81">
        <v>16.656300593015605</v>
      </c>
      <c r="M58" s="81">
        <v>137.3464381389783</v>
      </c>
      <c r="N58" s="81">
        <v>145.98537069278257</v>
      </c>
      <c r="O58" s="81">
        <v>111.02210664086678</v>
      </c>
      <c r="P58" s="81">
        <v>92.133774648709462</v>
      </c>
      <c r="Q58" s="81">
        <v>7.1577805194898092</v>
      </c>
      <c r="R58" s="81">
        <v>0</v>
      </c>
      <c r="S58" s="81">
        <v>10.596482894033672</v>
      </c>
      <c r="T58" s="82"/>
      <c r="U58" s="81">
        <v>45121128</v>
      </c>
      <c r="V58" s="81">
        <v>2049</v>
      </c>
      <c r="W58" s="81">
        <v>570</v>
      </c>
      <c r="X58" s="81">
        <v>26468</v>
      </c>
      <c r="Y58" s="81">
        <v>38540</v>
      </c>
      <c r="Z58" s="81">
        <v>64503</v>
      </c>
      <c r="AA58" s="81">
        <v>18334</v>
      </c>
      <c r="AB58" s="81">
        <v>98514</v>
      </c>
      <c r="AC58" s="81">
        <v>0</v>
      </c>
      <c r="AD58" s="81">
        <v>10.596482894033672</v>
      </c>
      <c r="AE58" s="82"/>
      <c r="AF58" s="81">
        <v>306457623.72447604</v>
      </c>
      <c r="AG58" s="81">
        <v>3557966.6109681707</v>
      </c>
      <c r="AH58" s="81">
        <v>3502715.022924677</v>
      </c>
      <c r="AI58" s="81">
        <v>171883909.73115116</v>
      </c>
      <c r="AJ58" s="81">
        <v>182997358.4312543</v>
      </c>
      <c r="AK58" s="81">
        <v>0</v>
      </c>
      <c r="AL58" s="81">
        <v>0</v>
      </c>
      <c r="AM58" s="81">
        <v>13500930.449312655</v>
      </c>
      <c r="AN58" s="81">
        <v>0</v>
      </c>
      <c r="AO58" s="81">
        <v>0</v>
      </c>
      <c r="AP58" s="82"/>
      <c r="AQ58" s="81">
        <v>3504</v>
      </c>
      <c r="AR58" s="81">
        <v>562</v>
      </c>
      <c r="AS58" s="81">
        <v>0</v>
      </c>
      <c r="AT58" s="81">
        <v>0</v>
      </c>
      <c r="AU58" s="81">
        <v>0</v>
      </c>
      <c r="AV58" s="81">
        <v>0</v>
      </c>
      <c r="AW58" s="81" t="s">
        <v>564</v>
      </c>
      <c r="AX58" s="82"/>
      <c r="AY58" s="81">
        <v>14985.400000000001</v>
      </c>
      <c r="AZ58" s="81">
        <v>20840.7</v>
      </c>
      <c r="BA58" s="81">
        <v>0</v>
      </c>
      <c r="BB58" s="81">
        <v>0</v>
      </c>
      <c r="BC58" s="81">
        <v>0</v>
      </c>
      <c r="BD58" s="81">
        <v>0</v>
      </c>
      <c r="BE58" s="81" t="s">
        <v>564</v>
      </c>
      <c r="BF58" s="82"/>
      <c r="BG58" s="81">
        <v>0</v>
      </c>
      <c r="BH58" s="81">
        <v>0</v>
      </c>
      <c r="BI58" s="81">
        <v>105.509</v>
      </c>
      <c r="BJ58" s="81">
        <v>0</v>
      </c>
      <c r="BK58" s="81">
        <v>9.4540000000000006</v>
      </c>
      <c r="BL58" s="81">
        <v>0</v>
      </c>
      <c r="BM58" s="82"/>
      <c r="BN58" s="81">
        <v>0</v>
      </c>
      <c r="BO58" s="81">
        <v>0</v>
      </c>
      <c r="BP58" s="81">
        <v>10</v>
      </c>
      <c r="BQ58" s="81">
        <v>0</v>
      </c>
      <c r="BR58" s="81">
        <v>2</v>
      </c>
      <c r="BS58" s="81">
        <v>0</v>
      </c>
      <c r="BT58"/>
      <c r="BU58" s="80">
        <v>114.96299999999999</v>
      </c>
      <c r="BV58" s="80">
        <v>0</v>
      </c>
      <c r="BW58" s="80">
        <v>0</v>
      </c>
      <c r="BX58" s="80">
        <v>0</v>
      </c>
      <c r="BY58" s="80">
        <v>0</v>
      </c>
      <c r="BZ58" s="80">
        <v>0</v>
      </c>
      <c r="CA58" s="80">
        <v>0</v>
      </c>
      <c r="CB58" s="80">
        <v>0</v>
      </c>
      <c r="CC58" s="80">
        <v>0</v>
      </c>
    </row>
    <row r="59" spans="1:81">
      <c r="A59" s="80" t="s">
        <v>1774</v>
      </c>
      <c r="B59" s="80">
        <v>47</v>
      </c>
      <c r="C59" s="80">
        <v>13</v>
      </c>
      <c r="D59" s="80">
        <v>3</v>
      </c>
      <c r="E59" s="80">
        <v>2016</v>
      </c>
      <c r="F59" s="80" t="s">
        <v>92</v>
      </c>
      <c r="G59" s="80" t="s">
        <v>1761</v>
      </c>
      <c r="H59" s="80" t="s">
        <v>1762</v>
      </c>
      <c r="I59" s="177"/>
      <c r="J59" s="81">
        <v>205.21913434357032</v>
      </c>
      <c r="K59" s="81">
        <v>4.65564116177198</v>
      </c>
      <c r="L59" s="81">
        <v>16.007164269965301</v>
      </c>
      <c r="M59" s="81">
        <v>111.02898734480283</v>
      </c>
      <c r="N59" s="81">
        <v>156.70900800826837</v>
      </c>
      <c r="O59" s="81">
        <v>110.80290928676237</v>
      </c>
      <c r="P59" s="81">
        <v>89.638560961486192</v>
      </c>
      <c r="Q59" s="81">
        <v>6.9289313001852744</v>
      </c>
      <c r="R59" s="81">
        <v>0</v>
      </c>
      <c r="S59" s="81">
        <v>11.665368289043917</v>
      </c>
      <c r="T59" s="82"/>
      <c r="U59" s="81">
        <v>43145118</v>
      </c>
      <c r="V59" s="81">
        <v>2049</v>
      </c>
      <c r="W59" s="81">
        <v>570</v>
      </c>
      <c r="X59" s="81">
        <v>26468</v>
      </c>
      <c r="Y59" s="81">
        <v>38859</v>
      </c>
      <c r="Z59" s="81">
        <v>65167</v>
      </c>
      <c r="AA59" s="81">
        <v>18449</v>
      </c>
      <c r="AB59" s="81">
        <v>98099</v>
      </c>
      <c r="AC59" s="81">
        <v>0</v>
      </c>
      <c r="AD59" s="81">
        <v>11.66536828904392</v>
      </c>
      <c r="AE59" s="82"/>
      <c r="AF59" s="81">
        <v>301449138.4379639</v>
      </c>
      <c r="AG59" s="81">
        <v>3440386.7583779758</v>
      </c>
      <c r="AH59" s="81">
        <v>2614176.243039486</v>
      </c>
      <c r="AI59" s="81">
        <v>167214716.20816639</v>
      </c>
      <c r="AJ59" s="81">
        <v>193167397.73209789</v>
      </c>
      <c r="AK59" s="81">
        <v>0</v>
      </c>
      <c r="AL59" s="81">
        <v>0</v>
      </c>
      <c r="AM59" s="81">
        <v>13454501.1529072</v>
      </c>
      <c r="AN59" s="81">
        <v>0</v>
      </c>
      <c r="AO59" s="81">
        <v>0</v>
      </c>
      <c r="AP59" s="82"/>
      <c r="AQ59" s="81">
        <v>3747</v>
      </c>
      <c r="AR59" s="81">
        <v>670</v>
      </c>
      <c r="AS59" s="81">
        <v>0</v>
      </c>
      <c r="AT59" s="81">
        <v>1</v>
      </c>
      <c r="AU59" s="81">
        <v>0</v>
      </c>
      <c r="AV59" s="81">
        <v>1</v>
      </c>
      <c r="AW59" s="81" t="s">
        <v>564</v>
      </c>
      <c r="AX59" s="82"/>
      <c r="AY59" s="81">
        <v>16274</v>
      </c>
      <c r="AZ59" s="81">
        <v>24611.7</v>
      </c>
      <c r="BA59" s="81">
        <v>0</v>
      </c>
      <c r="BB59" s="81">
        <v>17.5</v>
      </c>
      <c r="BC59" s="81">
        <v>0</v>
      </c>
      <c r="BD59" s="81">
        <v>1900</v>
      </c>
      <c r="BE59" s="81" t="s">
        <v>564</v>
      </c>
      <c r="BF59" s="82"/>
      <c r="BG59" s="81">
        <v>4.7549999999999999</v>
      </c>
      <c r="BH59" s="81">
        <v>0</v>
      </c>
      <c r="BI59" s="81">
        <v>102.81399999999999</v>
      </c>
      <c r="BJ59" s="81">
        <v>0</v>
      </c>
      <c r="BK59" s="81">
        <v>9.2220000000000013</v>
      </c>
      <c r="BL59" s="81">
        <v>0</v>
      </c>
      <c r="BM59" s="82"/>
      <c r="BN59" s="81">
        <v>1</v>
      </c>
      <c r="BO59" s="81">
        <v>0</v>
      </c>
      <c r="BP59" s="81">
        <v>10</v>
      </c>
      <c r="BQ59" s="81">
        <v>0</v>
      </c>
      <c r="BR59" s="81">
        <v>2</v>
      </c>
      <c r="BS59" s="81">
        <v>0</v>
      </c>
      <c r="BT59"/>
      <c r="BU59" s="80">
        <v>116.791</v>
      </c>
      <c r="BV59" s="80">
        <v>0</v>
      </c>
      <c r="BW59" s="80">
        <v>0</v>
      </c>
      <c r="BX59" s="80">
        <v>0</v>
      </c>
      <c r="BY59" s="80">
        <v>0</v>
      </c>
      <c r="BZ59" s="80">
        <v>0</v>
      </c>
      <c r="CA59" s="80">
        <v>0</v>
      </c>
      <c r="CB59" s="80">
        <v>0</v>
      </c>
      <c r="CC59" s="80">
        <v>0</v>
      </c>
    </row>
    <row r="60" spans="1:81">
      <c r="A60" s="80" t="s">
        <v>1775</v>
      </c>
      <c r="B60" s="80">
        <v>48</v>
      </c>
      <c r="C60" s="80">
        <v>14</v>
      </c>
      <c r="D60" s="80">
        <v>3</v>
      </c>
      <c r="E60" s="80">
        <v>2017</v>
      </c>
      <c r="F60" s="80" t="s">
        <v>71</v>
      </c>
      <c r="G60" s="80" t="s">
        <v>1761</v>
      </c>
      <c r="H60" s="80" t="s">
        <v>1762</v>
      </c>
      <c r="I60" s="177"/>
      <c r="J60" s="81">
        <v>211.04061681138236</v>
      </c>
      <c r="K60" s="81">
        <v>4.5912908820463336</v>
      </c>
      <c r="L60" s="81">
        <v>15.74120257758892</v>
      </c>
      <c r="M60" s="81">
        <v>105.47727967791407</v>
      </c>
      <c r="N60" s="81">
        <v>163.36816512133677</v>
      </c>
      <c r="O60" s="81">
        <v>109.79936492526136</v>
      </c>
      <c r="P60" s="81">
        <v>88.631389812999373</v>
      </c>
      <c r="Q60" s="81">
        <v>6.697289405710535</v>
      </c>
      <c r="R60" s="81">
        <v>0</v>
      </c>
      <c r="S60" s="81">
        <v>9.4684498258296212</v>
      </c>
      <c r="T60" s="82"/>
      <c r="U60" s="81">
        <v>47103243</v>
      </c>
      <c r="V60" s="81">
        <v>2049</v>
      </c>
      <c r="W60" s="81">
        <v>570</v>
      </c>
      <c r="X60" s="81">
        <v>26468</v>
      </c>
      <c r="Y60" s="81">
        <v>39320</v>
      </c>
      <c r="Z60" s="81">
        <v>65648</v>
      </c>
      <c r="AA60" s="81">
        <v>18358</v>
      </c>
      <c r="AB60" s="81">
        <v>98056</v>
      </c>
      <c r="AC60" s="81">
        <v>0</v>
      </c>
      <c r="AD60" s="81">
        <v>9.4684498258296212</v>
      </c>
      <c r="AE60" s="82"/>
      <c r="AF60" s="81">
        <v>314225681.15265602</v>
      </c>
      <c r="AG60" s="81">
        <v>3431163.1128028822</v>
      </c>
      <c r="AH60" s="81">
        <v>3371484.115272</v>
      </c>
      <c r="AI60" s="81">
        <v>165623786.57786891</v>
      </c>
      <c r="AJ60" s="81">
        <v>192950277.41377029</v>
      </c>
      <c r="AK60" s="81">
        <v>0</v>
      </c>
      <c r="AL60" s="81">
        <v>0</v>
      </c>
      <c r="AM60" s="81">
        <v>13469646.998593871</v>
      </c>
      <c r="AN60" s="81">
        <v>0</v>
      </c>
      <c r="AO60" s="81">
        <v>0</v>
      </c>
      <c r="AP60" s="82"/>
      <c r="AQ60" s="81">
        <v>3977</v>
      </c>
      <c r="AR60" s="81">
        <v>730</v>
      </c>
      <c r="AS60" s="81">
        <v>0</v>
      </c>
      <c r="AT60" s="81">
        <v>1</v>
      </c>
      <c r="AU60" s="81">
        <v>0</v>
      </c>
      <c r="AV60" s="81">
        <v>1</v>
      </c>
      <c r="AW60" s="81" t="s">
        <v>564</v>
      </c>
      <c r="AX60" s="82"/>
      <c r="AY60" s="81">
        <v>17487.3</v>
      </c>
      <c r="AZ60" s="81">
        <v>28410.500000000011</v>
      </c>
      <c r="BA60" s="81">
        <v>0</v>
      </c>
      <c r="BB60" s="81">
        <v>17.5</v>
      </c>
      <c r="BC60" s="81">
        <v>0</v>
      </c>
      <c r="BD60" s="81">
        <v>1900</v>
      </c>
      <c r="BE60" s="81" t="s">
        <v>564</v>
      </c>
      <c r="BF60" s="82"/>
      <c r="BG60" s="81">
        <v>5.0490000000000004</v>
      </c>
      <c r="BH60" s="81">
        <v>0</v>
      </c>
      <c r="BI60" s="81">
        <v>108.081</v>
      </c>
      <c r="BJ60" s="81">
        <v>0</v>
      </c>
      <c r="BK60" s="81">
        <v>9.0719999999999992</v>
      </c>
      <c r="BL60" s="81">
        <v>0</v>
      </c>
      <c r="BM60" s="82"/>
      <c r="BN60" s="81">
        <v>1</v>
      </c>
      <c r="BO60" s="81">
        <v>0</v>
      </c>
      <c r="BP60" s="81">
        <v>10</v>
      </c>
      <c r="BQ60" s="81">
        <v>0</v>
      </c>
      <c r="BR60" s="81">
        <v>2</v>
      </c>
      <c r="BS60" s="81">
        <v>0</v>
      </c>
      <c r="BT60"/>
      <c r="BU60" s="80">
        <v>122.202</v>
      </c>
      <c r="BV60" s="80">
        <v>0</v>
      </c>
      <c r="BW60" s="80">
        <v>0</v>
      </c>
      <c r="BX60" s="80">
        <v>0</v>
      </c>
      <c r="BY60" s="80">
        <v>0</v>
      </c>
      <c r="BZ60" s="80">
        <v>0</v>
      </c>
      <c r="CA60" s="80">
        <v>0</v>
      </c>
      <c r="CB60" s="80">
        <v>0</v>
      </c>
      <c r="CC60" s="80">
        <v>0</v>
      </c>
    </row>
    <row r="61" spans="1:81">
      <c r="A61" s="80" t="s">
        <v>1776</v>
      </c>
      <c r="B61" s="80">
        <v>49</v>
      </c>
      <c r="C61" s="80">
        <v>15</v>
      </c>
      <c r="D61" s="80">
        <v>3</v>
      </c>
      <c r="E61" s="80">
        <v>2018</v>
      </c>
      <c r="F61" s="80" t="s">
        <v>93</v>
      </c>
      <c r="G61" s="80" t="s">
        <v>1761</v>
      </c>
      <c r="H61" s="80" t="s">
        <v>1762</v>
      </c>
      <c r="I61" s="177"/>
      <c r="J61" s="81">
        <v>212.65102784330065</v>
      </c>
      <c r="K61" s="81">
        <v>4.3082679947332592</v>
      </c>
      <c r="L61" s="81">
        <v>14.111979140898375</v>
      </c>
      <c r="M61" s="81">
        <v>102.65234783944858</v>
      </c>
      <c r="N61" s="81">
        <v>159.83716920704282</v>
      </c>
      <c r="O61" s="81">
        <v>108.46677443968073</v>
      </c>
      <c r="P61" s="81">
        <v>87.863849165570727</v>
      </c>
      <c r="Q61" s="81">
        <v>6.1985214153604726</v>
      </c>
      <c r="R61" s="81">
        <v>0</v>
      </c>
      <c r="S61" s="81">
        <v>11.56704667266847</v>
      </c>
      <c r="T61" s="82"/>
      <c r="U61" s="81">
        <v>51026544</v>
      </c>
      <c r="V61" s="81">
        <v>2049</v>
      </c>
      <c r="W61" s="81">
        <v>570</v>
      </c>
      <c r="X61" s="81">
        <v>26468</v>
      </c>
      <c r="Y61" s="81">
        <v>39692</v>
      </c>
      <c r="Z61" s="81">
        <v>66093</v>
      </c>
      <c r="AA61" s="81">
        <v>18382</v>
      </c>
      <c r="AB61" s="81">
        <v>97800</v>
      </c>
      <c r="AC61" s="81">
        <v>0</v>
      </c>
      <c r="AD61" s="81">
        <v>11.56704667266847</v>
      </c>
      <c r="AE61" s="82"/>
      <c r="AF61" s="81">
        <v>325479539.56939018</v>
      </c>
      <c r="AG61" s="81">
        <v>3047881.53568993</v>
      </c>
      <c r="AH61" s="81">
        <v>3185806.1881777388</v>
      </c>
      <c r="AI61" s="81">
        <v>158200553.4839465</v>
      </c>
      <c r="AJ61" s="81">
        <v>194327151.4868198</v>
      </c>
      <c r="AK61" s="81">
        <v>0</v>
      </c>
      <c r="AL61" s="81">
        <v>0</v>
      </c>
      <c r="AM61" s="81">
        <v>13462278.62759926</v>
      </c>
      <c r="AN61" s="81">
        <v>0</v>
      </c>
      <c r="AO61" s="81">
        <v>0</v>
      </c>
      <c r="AP61" s="82"/>
      <c r="AQ61" s="81">
        <v>4240</v>
      </c>
      <c r="AR61" s="81">
        <v>821</v>
      </c>
      <c r="AS61" s="81">
        <v>0</v>
      </c>
      <c r="AT61" s="81">
        <v>1</v>
      </c>
      <c r="AU61" s="81">
        <v>0</v>
      </c>
      <c r="AV61" s="81">
        <v>1</v>
      </c>
      <c r="AW61" s="81" t="s">
        <v>564</v>
      </c>
      <c r="AX61" s="82"/>
      <c r="AY61" s="81">
        <v>18838.5</v>
      </c>
      <c r="AZ61" s="81">
        <v>30541</v>
      </c>
      <c r="BA61" s="81">
        <v>0</v>
      </c>
      <c r="BB61" s="81">
        <v>18</v>
      </c>
      <c r="BC61" s="81">
        <v>0</v>
      </c>
      <c r="BD61" s="81">
        <v>1900</v>
      </c>
      <c r="BE61" s="81" t="s">
        <v>564</v>
      </c>
      <c r="BF61" s="82"/>
      <c r="BG61" s="81">
        <v>4.8339999999999996</v>
      </c>
      <c r="BH61" s="81">
        <v>0</v>
      </c>
      <c r="BI61" s="81">
        <v>108.988</v>
      </c>
      <c r="BJ61" s="81">
        <v>0</v>
      </c>
      <c r="BK61" s="81">
        <v>8.66</v>
      </c>
      <c r="BL61" s="81">
        <v>0</v>
      </c>
      <c r="BM61" s="82"/>
      <c r="BN61" s="81">
        <v>1</v>
      </c>
      <c r="BO61" s="81">
        <v>0</v>
      </c>
      <c r="BP61" s="81">
        <v>12</v>
      </c>
      <c r="BQ61" s="81">
        <v>0</v>
      </c>
      <c r="BR61" s="81">
        <v>2</v>
      </c>
      <c r="BS61" s="81">
        <v>0</v>
      </c>
      <c r="BT61"/>
      <c r="BU61" s="80">
        <v>122.482</v>
      </c>
      <c r="BV61" s="80">
        <v>0</v>
      </c>
      <c r="BW61" s="80">
        <v>0</v>
      </c>
      <c r="BX61" s="80">
        <v>0</v>
      </c>
      <c r="BY61" s="80">
        <v>0</v>
      </c>
      <c r="BZ61" s="80">
        <v>0</v>
      </c>
      <c r="CA61" s="80">
        <v>0</v>
      </c>
      <c r="CB61" s="80">
        <v>0</v>
      </c>
      <c r="CC61" s="80">
        <v>0</v>
      </c>
    </row>
    <row r="62" spans="1:81">
      <c r="A62" s="80" t="s">
        <v>1777</v>
      </c>
      <c r="B62" s="80">
        <v>50</v>
      </c>
      <c r="C62" s="80">
        <v>16</v>
      </c>
      <c r="D62" s="80">
        <v>3</v>
      </c>
      <c r="E62" s="80">
        <v>2019</v>
      </c>
      <c r="F62" s="80" t="s">
        <v>73</v>
      </c>
      <c r="G62" s="80" t="s">
        <v>1761</v>
      </c>
      <c r="H62" s="80" t="s">
        <v>1762</v>
      </c>
      <c r="I62" s="177"/>
      <c r="J62" s="81">
        <v>188.814541011123</v>
      </c>
      <c r="K62" s="81">
        <v>3.9106956034359102</v>
      </c>
      <c r="L62" s="81">
        <v>14.188793944488348</v>
      </c>
      <c r="M62" s="81">
        <v>98.300536509332673</v>
      </c>
      <c r="N62" s="81">
        <v>142.82275807355524</v>
      </c>
      <c r="O62" s="81">
        <v>105.89096504927484</v>
      </c>
      <c r="P62" s="81">
        <v>87.240567349582705</v>
      </c>
      <c r="Q62" s="81">
        <v>6.0162367645376609</v>
      </c>
      <c r="R62" s="81">
        <v>0</v>
      </c>
      <c r="S62" s="81">
        <v>11.464171629987353</v>
      </c>
      <c r="T62" s="82"/>
      <c r="U62" s="81">
        <v>45925924</v>
      </c>
      <c r="V62" s="81">
        <v>2049</v>
      </c>
      <c r="W62" s="81">
        <v>570</v>
      </c>
      <c r="X62" s="81">
        <v>26468</v>
      </c>
      <c r="Y62" s="81">
        <v>39959</v>
      </c>
      <c r="Z62" s="81">
        <v>66295</v>
      </c>
      <c r="AA62" s="81">
        <v>18115</v>
      </c>
      <c r="AB62" s="81">
        <v>97494</v>
      </c>
      <c r="AC62" s="81">
        <v>0</v>
      </c>
      <c r="AD62" s="81">
        <v>11.46417162998735</v>
      </c>
      <c r="AE62" s="82"/>
      <c r="AF62" s="81">
        <v>306696751.30651391</v>
      </c>
      <c r="AG62" s="81">
        <v>2951156.6903477968</v>
      </c>
      <c r="AH62" s="81">
        <v>3365015.1829868699</v>
      </c>
      <c r="AI62" s="81">
        <v>162115957.3063013</v>
      </c>
      <c r="AJ62" s="81">
        <v>180431546.015654</v>
      </c>
      <c r="AK62" s="81">
        <v>0</v>
      </c>
      <c r="AL62" s="81">
        <v>0</v>
      </c>
      <c r="AM62" s="81">
        <v>13277948.865560945</v>
      </c>
      <c r="AN62" s="81">
        <v>0</v>
      </c>
      <c r="AO62" s="81">
        <v>0</v>
      </c>
      <c r="AP62" s="82"/>
      <c r="AQ62" s="81">
        <v>4475</v>
      </c>
      <c r="AR62" s="81">
        <v>879</v>
      </c>
      <c r="AS62" s="81">
        <v>0</v>
      </c>
      <c r="AT62" s="81">
        <v>1</v>
      </c>
      <c r="AU62" s="81">
        <v>0</v>
      </c>
      <c r="AV62" s="81">
        <v>1</v>
      </c>
      <c r="AW62" s="81" t="s">
        <v>564</v>
      </c>
      <c r="AX62" s="82"/>
      <c r="AY62" s="81">
        <v>20080.899999999961</v>
      </c>
      <c r="AZ62" s="81">
        <v>32473.400000000009</v>
      </c>
      <c r="BA62" s="81">
        <v>0</v>
      </c>
      <c r="BB62" s="81">
        <v>17.5</v>
      </c>
      <c r="BC62" s="81">
        <v>0</v>
      </c>
      <c r="BD62" s="81">
        <v>1900</v>
      </c>
      <c r="BE62" s="81" t="s">
        <v>564</v>
      </c>
      <c r="BF62" s="82"/>
      <c r="BG62" s="81">
        <v>4.6609999999999996</v>
      </c>
      <c r="BH62" s="81">
        <v>0</v>
      </c>
      <c r="BI62" s="81">
        <v>109.105</v>
      </c>
      <c r="BJ62" s="81">
        <v>0</v>
      </c>
      <c r="BK62" s="81">
        <v>3.9660000000000002</v>
      </c>
      <c r="BL62" s="81">
        <v>0</v>
      </c>
      <c r="BM62" s="82"/>
      <c r="BN62" s="81">
        <v>1</v>
      </c>
      <c r="BO62" s="81">
        <v>0</v>
      </c>
      <c r="BP62" s="81">
        <v>12</v>
      </c>
      <c r="BQ62" s="81">
        <v>0</v>
      </c>
      <c r="BR62" s="81">
        <v>1</v>
      </c>
      <c r="BS62" s="81">
        <v>0</v>
      </c>
      <c r="BT62"/>
      <c r="BU62" s="80">
        <v>117.732</v>
      </c>
      <c r="BV62" s="80">
        <v>0</v>
      </c>
      <c r="BW62" s="80">
        <v>0</v>
      </c>
      <c r="BX62" s="80">
        <v>0</v>
      </c>
      <c r="BY62" s="80">
        <v>0</v>
      </c>
      <c r="BZ62" s="80">
        <v>0</v>
      </c>
      <c r="CA62" s="80">
        <v>0</v>
      </c>
      <c r="CB62" s="80">
        <v>0</v>
      </c>
      <c r="CC62" s="80">
        <v>0</v>
      </c>
    </row>
    <row r="63" spans="1:81">
      <c r="A63" s="80" t="s">
        <v>1778</v>
      </c>
      <c r="B63" s="80">
        <v>51</v>
      </c>
      <c r="C63" s="80">
        <v>17</v>
      </c>
      <c r="D63" s="80">
        <v>3</v>
      </c>
      <c r="E63" s="80">
        <v>2020</v>
      </c>
      <c r="F63" s="80" t="s">
        <v>218</v>
      </c>
      <c r="G63" s="80" t="s">
        <v>1761</v>
      </c>
      <c r="H63" s="80" t="s">
        <v>1762</v>
      </c>
      <c r="I63" s="177"/>
      <c r="J63" s="81">
        <v>160.91006037817971</v>
      </c>
      <c r="K63" s="81">
        <v>4.170901564029184</v>
      </c>
      <c r="L63" s="81">
        <v>17.302862364483445</v>
      </c>
      <c r="M63" s="81">
        <v>87.441497815117927</v>
      </c>
      <c r="N63" s="81">
        <v>141.04689387599331</v>
      </c>
      <c r="O63" s="81">
        <v>93.385622287113776</v>
      </c>
      <c r="P63" s="81">
        <v>81.732453756602226</v>
      </c>
      <c r="Q63" s="81">
        <v>5.7283899940631446</v>
      </c>
      <c r="R63" s="81">
        <v>0</v>
      </c>
      <c r="S63" s="81">
        <v>9.9671757764941802</v>
      </c>
      <c r="T63" s="82"/>
      <c r="U63" s="81">
        <v>39819951</v>
      </c>
      <c r="V63" s="81">
        <v>1912</v>
      </c>
      <c r="W63" s="81">
        <v>778</v>
      </c>
      <c r="X63" s="81">
        <v>26160</v>
      </c>
      <c r="Y63" s="81">
        <v>40253</v>
      </c>
      <c r="Z63" s="81">
        <v>66731</v>
      </c>
      <c r="AA63" s="81">
        <v>18439</v>
      </c>
      <c r="AB63" s="81">
        <v>97152</v>
      </c>
      <c r="AC63" s="81">
        <v>0</v>
      </c>
      <c r="AD63" s="81">
        <v>9.9671757764941802</v>
      </c>
      <c r="AE63" s="82"/>
      <c r="AF63" s="81">
        <v>268449616.69479728</v>
      </c>
      <c r="AG63" s="81">
        <v>3007551.3649917417</v>
      </c>
      <c r="AH63" s="81">
        <v>4452235.8685807791</v>
      </c>
      <c r="AI63" s="81">
        <v>151159525.50627652</v>
      </c>
      <c r="AJ63" s="81">
        <v>183664702.556059</v>
      </c>
      <c r="AK63" s="81"/>
      <c r="AL63" s="81"/>
      <c r="AM63" s="81">
        <v>12679415.381232705</v>
      </c>
      <c r="AN63" s="81"/>
      <c r="AO63" s="81"/>
      <c r="AP63" s="82"/>
      <c r="AQ63" s="81">
        <v>4699</v>
      </c>
      <c r="AR63" s="81">
        <v>905</v>
      </c>
      <c r="AS63" s="81">
        <v>0</v>
      </c>
      <c r="AT63" s="81">
        <v>1</v>
      </c>
      <c r="AU63" s="81">
        <v>0</v>
      </c>
      <c r="AV63" s="81">
        <v>1</v>
      </c>
      <c r="AW63" s="81">
        <v>0</v>
      </c>
      <c r="AX63" s="82"/>
      <c r="AY63" s="81">
        <v>21327.19999999995</v>
      </c>
      <c r="AZ63" s="81">
        <v>33030.300000000032</v>
      </c>
      <c r="BA63" s="81">
        <v>0</v>
      </c>
      <c r="BB63" s="81">
        <v>17.5</v>
      </c>
      <c r="BC63" s="81">
        <v>0</v>
      </c>
      <c r="BD63" s="81">
        <v>1900</v>
      </c>
      <c r="BE63" s="81">
        <v>0</v>
      </c>
      <c r="BF63" s="82"/>
      <c r="BG63" s="81">
        <v>4.6890000000000001</v>
      </c>
      <c r="BH63" s="81">
        <v>0</v>
      </c>
      <c r="BI63" s="81">
        <v>105.239</v>
      </c>
      <c r="BJ63" s="81">
        <v>0</v>
      </c>
      <c r="BK63" s="81">
        <v>8.1289999999999996</v>
      </c>
      <c r="BL63" s="81">
        <v>0</v>
      </c>
      <c r="BM63" s="82"/>
      <c r="BN63" s="81">
        <v>1</v>
      </c>
      <c r="BO63" s="81">
        <v>0</v>
      </c>
      <c r="BP63" s="81">
        <v>12</v>
      </c>
      <c r="BQ63" s="81">
        <v>0</v>
      </c>
      <c r="BR63" s="81">
        <v>2</v>
      </c>
      <c r="BS63" s="81">
        <v>0</v>
      </c>
      <c r="BT63"/>
      <c r="BU63" s="80">
        <v>118.057</v>
      </c>
      <c r="BV63" s="80">
        <v>0</v>
      </c>
      <c r="BW63" s="80">
        <v>0</v>
      </c>
      <c r="BX63" s="80">
        <v>0</v>
      </c>
      <c r="BY63" s="80">
        <v>0</v>
      </c>
      <c r="BZ63" s="80">
        <v>0</v>
      </c>
      <c r="CA63" s="80">
        <v>0</v>
      </c>
      <c r="CB63" s="80">
        <v>0</v>
      </c>
      <c r="CC63" s="80">
        <v>0</v>
      </c>
    </row>
    <row r="64" spans="1:81">
      <c r="A64" s="80" t="s">
        <v>1779</v>
      </c>
      <c r="B64" s="80">
        <v>51</v>
      </c>
      <c r="C64" s="80">
        <v>18</v>
      </c>
      <c r="D64" s="80">
        <v>3</v>
      </c>
      <c r="E64" s="80">
        <v>2021</v>
      </c>
      <c r="F64" s="80" t="s">
        <v>75</v>
      </c>
      <c r="G64" s="174" t="s">
        <v>1761</v>
      </c>
      <c r="H64" s="80" t="s">
        <v>1762</v>
      </c>
      <c r="I64" s="177"/>
      <c r="J64" s="81">
        <v>179.36954845273155</v>
      </c>
      <c r="K64" s="81">
        <v>4.4725151871251017</v>
      </c>
      <c r="L64" s="81">
        <v>22.699988703242671</v>
      </c>
      <c r="M64" s="81">
        <v>108.61751459339688</v>
      </c>
      <c r="N64" s="81">
        <v>151.51831549681717</v>
      </c>
      <c r="O64" s="81">
        <v>90.948871590515324</v>
      </c>
      <c r="P64" s="81">
        <v>84.460614304707391</v>
      </c>
      <c r="Q64" s="81">
        <v>5.7732670083631152</v>
      </c>
      <c r="R64" s="81">
        <v>0</v>
      </c>
      <c r="S64" s="81">
        <v>11.39146406493963</v>
      </c>
      <c r="T64" s="82"/>
      <c r="U64" s="81">
        <v>46949368</v>
      </c>
      <c r="V64" s="81">
        <v>1912</v>
      </c>
      <c r="W64" s="81">
        <v>778</v>
      </c>
      <c r="X64" s="81">
        <v>26160</v>
      </c>
      <c r="Y64" s="81">
        <v>40653</v>
      </c>
      <c r="Z64" s="81">
        <v>66919</v>
      </c>
      <c r="AA64" s="81">
        <v>18582</v>
      </c>
      <c r="AB64" s="81">
        <v>96752</v>
      </c>
      <c r="AC64" s="81">
        <v>0</v>
      </c>
      <c r="AD64" s="81">
        <v>11.39146406493963</v>
      </c>
      <c r="AE64" s="82"/>
      <c r="AF64" s="81">
        <v>283304325.4310385</v>
      </c>
      <c r="AG64" s="81">
        <v>3097155.6372592417</v>
      </c>
      <c r="AH64" s="81">
        <v>5333163.6944912048</v>
      </c>
      <c r="AI64" s="81">
        <v>176228638.4608444</v>
      </c>
      <c r="AJ64" s="81">
        <v>188056255.05811051</v>
      </c>
      <c r="AK64" s="81">
        <v>0</v>
      </c>
      <c r="AL64" s="81">
        <v>0</v>
      </c>
      <c r="AM64" s="81">
        <v>12700043.673180548</v>
      </c>
      <c r="AN64" s="81">
        <v>0</v>
      </c>
      <c r="AO64" s="81">
        <v>0</v>
      </c>
      <c r="AP64" s="82"/>
      <c r="AQ64" s="81">
        <v>4950</v>
      </c>
      <c r="AR64" s="81">
        <v>918</v>
      </c>
      <c r="AS64" s="81">
        <v>0</v>
      </c>
      <c r="AT64" s="81">
        <v>2</v>
      </c>
      <c r="AU64" s="81">
        <v>0</v>
      </c>
      <c r="AV64" s="81">
        <v>2</v>
      </c>
      <c r="AW64" s="81"/>
      <c r="AX64" s="82"/>
      <c r="AY64" s="81">
        <v>22772.899999999951</v>
      </c>
      <c r="AZ64" s="81">
        <v>33376.800000000017</v>
      </c>
      <c r="BA64" s="81">
        <v>0</v>
      </c>
      <c r="BB64" s="81">
        <v>211.2</v>
      </c>
      <c r="BC64" s="81">
        <v>0</v>
      </c>
      <c r="BD64" s="81">
        <v>3468.37</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1780</v>
      </c>
      <c r="B65" s="80">
        <v>51</v>
      </c>
      <c r="C65" s="80">
        <v>19</v>
      </c>
      <c r="D65" s="80">
        <v>3</v>
      </c>
      <c r="E65" s="80">
        <v>2022</v>
      </c>
      <c r="F65" s="80" t="s">
        <v>568</v>
      </c>
      <c r="G65" s="174" t="s">
        <v>1761</v>
      </c>
      <c r="H65" s="80" t="s">
        <v>1762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5242</v>
      </c>
      <c r="AR65" s="81">
        <v>921</v>
      </c>
      <c r="AS65" s="81">
        <v>0</v>
      </c>
      <c r="AT65" s="81">
        <v>2</v>
      </c>
      <c r="AU65" s="81">
        <v>0</v>
      </c>
      <c r="AV65" s="81">
        <v>2</v>
      </c>
      <c r="AW65" s="81"/>
      <c r="AX65" s="82"/>
      <c r="AY65" s="81">
        <v>24591.799999999937</v>
      </c>
      <c r="AZ65" s="81">
        <v>33492.300000000017</v>
      </c>
      <c r="BA65" s="81">
        <v>0</v>
      </c>
      <c r="BB65" s="81">
        <v>211.2</v>
      </c>
      <c r="BC65" s="81">
        <v>0</v>
      </c>
      <c r="BD65" s="81">
        <v>3468.37</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1781</v>
      </c>
      <c r="B66" s="80">
        <v>460</v>
      </c>
      <c r="C66" s="80">
        <v>1</v>
      </c>
      <c r="D66" s="80">
        <v>28</v>
      </c>
      <c r="E66" s="80">
        <v>1990</v>
      </c>
      <c r="F66" s="80" t="s">
        <v>562</v>
      </c>
      <c r="G66" s="80" t="s">
        <v>1782</v>
      </c>
      <c r="H66" s="80" t="s">
        <v>1783</v>
      </c>
      <c r="I66" s="177"/>
      <c r="J66" s="81">
        <v>368.08575153323977</v>
      </c>
      <c r="K66" s="81">
        <v>13.16327246019676</v>
      </c>
      <c r="L66" s="81">
        <v>6.4914895635702123</v>
      </c>
      <c r="M66" s="81">
        <v>63.593885317423727</v>
      </c>
      <c r="N66" s="81">
        <v>86.905534647426876</v>
      </c>
      <c r="O66" s="81">
        <v>80.398881196771427</v>
      </c>
      <c r="P66" s="81">
        <v>107.93987882215031</v>
      </c>
      <c r="Q66" s="81">
        <v>6.3528681913170884</v>
      </c>
      <c r="R66" s="81">
        <v>0</v>
      </c>
      <c r="S66" s="81">
        <v>7.2408465805156315</v>
      </c>
      <c r="T66" s="82"/>
      <c r="U66" s="81">
        <v>43817702</v>
      </c>
      <c r="V66" s="81">
        <v>4697</v>
      </c>
      <c r="W66" s="81">
        <v>64</v>
      </c>
      <c r="X66" s="81">
        <v>22162</v>
      </c>
      <c r="Y66" s="81">
        <v>27657</v>
      </c>
      <c r="Z66" s="81">
        <v>33069</v>
      </c>
      <c r="AA66" s="81">
        <v>26209</v>
      </c>
      <c r="AB66" s="81">
        <v>103149</v>
      </c>
      <c r="AC66" s="81">
        <v>0</v>
      </c>
      <c r="AD66" s="81">
        <v>7.2408465805156315</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1784</v>
      </c>
      <c r="B67" s="80">
        <v>461</v>
      </c>
      <c r="C67" s="80">
        <v>2</v>
      </c>
      <c r="D67" s="80">
        <v>28</v>
      </c>
      <c r="E67" s="80">
        <v>2005</v>
      </c>
      <c r="F67" s="80" t="s">
        <v>565</v>
      </c>
      <c r="G67" s="80" t="s">
        <v>1782</v>
      </c>
      <c r="H67" s="80" t="s">
        <v>1783</v>
      </c>
      <c r="I67" s="177"/>
      <c r="J67" s="81">
        <v>259.19055471569521</v>
      </c>
      <c r="K67" s="81">
        <v>8.9403409315462596</v>
      </c>
      <c r="L67" s="81">
        <v>1.9476429575289527</v>
      </c>
      <c r="M67" s="81">
        <v>105.61315096519017</v>
      </c>
      <c r="N67" s="81">
        <v>117.77280042990466</v>
      </c>
      <c r="O67" s="81">
        <v>119.03790083174096</v>
      </c>
      <c r="P67" s="81">
        <v>101.82037871067691</v>
      </c>
      <c r="Q67" s="81">
        <v>6.0945596149306684</v>
      </c>
      <c r="R67" s="81">
        <v>0</v>
      </c>
      <c r="S67" s="81">
        <v>3.646549874702234</v>
      </c>
      <c r="T67" s="82"/>
      <c r="U67" s="81">
        <v>34696018</v>
      </c>
      <c r="V67" s="81">
        <v>3827</v>
      </c>
      <c r="W67" s="81">
        <v>17</v>
      </c>
      <c r="X67" s="81">
        <v>19725</v>
      </c>
      <c r="Y67" s="81">
        <v>33594</v>
      </c>
      <c r="Z67" s="81">
        <v>56658</v>
      </c>
      <c r="AA67" s="81">
        <v>20248</v>
      </c>
      <c r="AB67" s="81">
        <v>103447</v>
      </c>
      <c r="AC67" s="81">
        <v>0</v>
      </c>
      <c r="AD67" s="81">
        <v>3.646549874702234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1785</v>
      </c>
      <c r="B68" s="80">
        <v>462</v>
      </c>
      <c r="C68" s="80">
        <v>3</v>
      </c>
      <c r="D68" s="80">
        <v>28</v>
      </c>
      <c r="E68" s="80">
        <v>2006</v>
      </c>
      <c r="F68" s="80" t="s">
        <v>566</v>
      </c>
      <c r="G68" s="80" t="s">
        <v>1782</v>
      </c>
      <c r="H68" s="80" t="s">
        <v>1783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1786</v>
      </c>
      <c r="B69" s="80">
        <v>463</v>
      </c>
      <c r="C69" s="80">
        <v>4</v>
      </c>
      <c r="D69" s="80">
        <v>28</v>
      </c>
      <c r="E69" s="80">
        <v>2007</v>
      </c>
      <c r="F69" s="80" t="s">
        <v>567</v>
      </c>
      <c r="G69" s="80" t="s">
        <v>1782</v>
      </c>
      <c r="H69" s="80" t="s">
        <v>1783</v>
      </c>
      <c r="I69" s="177"/>
      <c r="J69" s="81">
        <v>234.53503199858216</v>
      </c>
      <c r="K69" s="81">
        <v>8.7878838420672203</v>
      </c>
      <c r="L69" s="81">
        <v>5.1191102946188582</v>
      </c>
      <c r="M69" s="81">
        <v>109.78056996023523</v>
      </c>
      <c r="N69" s="81">
        <v>121.84711535869002</v>
      </c>
      <c r="O69" s="81">
        <v>117.08977573103928</v>
      </c>
      <c r="P69" s="81">
        <v>99.62784251666568</v>
      </c>
      <c r="Q69" s="81">
        <v>6.402647664794511</v>
      </c>
      <c r="R69" s="81">
        <v>0</v>
      </c>
      <c r="S69" s="81">
        <v>19.218485749200653</v>
      </c>
      <c r="T69" s="82"/>
      <c r="U69" s="81">
        <v>36978443</v>
      </c>
      <c r="V69" s="81">
        <v>3710</v>
      </c>
      <c r="W69" s="81">
        <v>50</v>
      </c>
      <c r="X69" s="81">
        <v>24638</v>
      </c>
      <c r="Y69" s="81">
        <v>33841</v>
      </c>
      <c r="Z69" s="81">
        <v>57935</v>
      </c>
      <c r="AA69" s="81">
        <v>19510</v>
      </c>
      <c r="AB69" s="81">
        <v>102929</v>
      </c>
      <c r="AC69" s="81">
        <v>0</v>
      </c>
      <c r="AD69" s="81">
        <v>19.218485749200653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1787</v>
      </c>
      <c r="B70" s="80">
        <v>464</v>
      </c>
      <c r="C70" s="80">
        <v>5</v>
      </c>
      <c r="D70" s="80">
        <v>28</v>
      </c>
      <c r="E70" s="80">
        <v>2008</v>
      </c>
      <c r="F70" s="80" t="s">
        <v>84</v>
      </c>
      <c r="G70" s="80" t="s">
        <v>1782</v>
      </c>
      <c r="H70" s="80" t="s">
        <v>1783</v>
      </c>
      <c r="I70" s="177"/>
      <c r="J70" s="81">
        <v>234.85509585105788</v>
      </c>
      <c r="K70" s="81">
        <v>6.5400949508800625</v>
      </c>
      <c r="L70" s="81">
        <v>4.1757657936184662</v>
      </c>
      <c r="M70" s="81">
        <v>120.38426839122334</v>
      </c>
      <c r="N70" s="81">
        <v>128.25012435500048</v>
      </c>
      <c r="O70" s="81">
        <v>114.00006855710228</v>
      </c>
      <c r="P70" s="81">
        <v>97.494431851832729</v>
      </c>
      <c r="Q70" s="81">
        <v>6.2815750941707362</v>
      </c>
      <c r="R70" s="81">
        <v>0</v>
      </c>
      <c r="S70" s="81">
        <v>8.4923305868799979</v>
      </c>
      <c r="T70" s="82"/>
      <c r="U70" s="81">
        <v>38376310</v>
      </c>
      <c r="V70" s="81">
        <v>3710</v>
      </c>
      <c r="W70" s="81">
        <v>50</v>
      </c>
      <c r="X70" s="81">
        <v>24638</v>
      </c>
      <c r="Y70" s="81">
        <v>34501</v>
      </c>
      <c r="Z70" s="81">
        <v>58386</v>
      </c>
      <c r="AA70" s="81">
        <v>19114</v>
      </c>
      <c r="AB70" s="81">
        <v>102642</v>
      </c>
      <c r="AC70" s="81">
        <v>0</v>
      </c>
      <c r="AD70" s="81">
        <v>8.4923305868799979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1788</v>
      </c>
      <c r="B71" s="80">
        <v>465</v>
      </c>
      <c r="C71" s="80">
        <v>6</v>
      </c>
      <c r="D71" s="80">
        <v>28</v>
      </c>
      <c r="E71" s="80">
        <v>2009</v>
      </c>
      <c r="F71" s="80" t="s">
        <v>85</v>
      </c>
      <c r="G71" s="80" t="s">
        <v>1782</v>
      </c>
      <c r="H71" s="80" t="s">
        <v>1783</v>
      </c>
      <c r="I71" s="177"/>
      <c r="J71" s="81">
        <v>233.28889709057847</v>
      </c>
      <c r="K71" s="81">
        <v>5.7992125671746884</v>
      </c>
      <c r="L71" s="81">
        <v>11.665431085336005</v>
      </c>
      <c r="M71" s="81">
        <v>126.55309572522222</v>
      </c>
      <c r="N71" s="81">
        <v>115.05783597095385</v>
      </c>
      <c r="O71" s="81">
        <v>116.78367490654144</v>
      </c>
      <c r="P71" s="81">
        <v>93.516295364849015</v>
      </c>
      <c r="Q71" s="81">
        <v>5.9568535820506563</v>
      </c>
      <c r="R71" s="81">
        <v>0</v>
      </c>
      <c r="S71" s="81">
        <v>12.475052617999999</v>
      </c>
      <c r="T71" s="82"/>
      <c r="U71" s="81">
        <v>32757900</v>
      </c>
      <c r="V71" s="81">
        <v>3495</v>
      </c>
      <c r="W71" s="81">
        <v>188</v>
      </c>
      <c r="X71" s="81">
        <v>27775</v>
      </c>
      <c r="Y71" s="81">
        <v>34700</v>
      </c>
      <c r="Z71" s="81">
        <v>59037</v>
      </c>
      <c r="AA71" s="81">
        <v>18822</v>
      </c>
      <c r="AB71" s="81">
        <v>102179</v>
      </c>
      <c r="AC71" s="81">
        <v>0</v>
      </c>
      <c r="AD71" s="81">
        <v>12.475052617999999</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144.965</v>
      </c>
      <c r="BJ71" s="81">
        <v>0</v>
      </c>
      <c r="BK71" s="81">
        <v>20.869999999999997</v>
      </c>
      <c r="BL71" s="81">
        <v>0</v>
      </c>
      <c r="BM71" s="82"/>
      <c r="BN71" s="81">
        <v>0</v>
      </c>
      <c r="BO71" s="81">
        <v>0</v>
      </c>
      <c r="BP71" s="81">
        <v>11</v>
      </c>
      <c r="BQ71" s="81">
        <v>0</v>
      </c>
      <c r="BR71" s="81">
        <v>4</v>
      </c>
      <c r="BS71" s="81">
        <v>0</v>
      </c>
      <c r="BT71"/>
      <c r="BU71" s="80"/>
      <c r="BV71" s="80"/>
      <c r="BW71" s="80"/>
      <c r="BX71" s="80"/>
      <c r="BY71" s="80"/>
      <c r="BZ71" s="80"/>
      <c r="CA71" s="80"/>
      <c r="CB71" s="80"/>
      <c r="CC71" s="80"/>
    </row>
    <row r="72" spans="1:81">
      <c r="A72" s="80" t="s">
        <v>1789</v>
      </c>
      <c r="B72" s="80">
        <v>466</v>
      </c>
      <c r="C72" s="80">
        <v>7</v>
      </c>
      <c r="D72" s="80">
        <v>28</v>
      </c>
      <c r="E72" s="80">
        <v>2010</v>
      </c>
      <c r="F72" s="80" t="s">
        <v>86</v>
      </c>
      <c r="G72" s="80" t="s">
        <v>1782</v>
      </c>
      <c r="H72" s="80" t="s">
        <v>1783</v>
      </c>
      <c r="I72" s="177"/>
      <c r="J72" s="81">
        <v>191.22658678700799</v>
      </c>
      <c r="K72" s="81">
        <v>6.2167894442527123</v>
      </c>
      <c r="L72" s="81">
        <v>10.90588028745767</v>
      </c>
      <c r="M72" s="81">
        <v>127.09477590017052</v>
      </c>
      <c r="N72" s="81">
        <v>126.86561554338392</v>
      </c>
      <c r="O72" s="81">
        <v>117.21816675983945</v>
      </c>
      <c r="P72" s="81">
        <v>93.215927301612112</v>
      </c>
      <c r="Q72" s="81">
        <v>6.1909646344576608</v>
      </c>
      <c r="R72" s="81">
        <v>0</v>
      </c>
      <c r="S72" s="81">
        <v>14.027001604999997</v>
      </c>
      <c r="T72" s="82"/>
      <c r="U72" s="81">
        <v>29187475</v>
      </c>
      <c r="V72" s="81">
        <v>3495</v>
      </c>
      <c r="W72" s="81">
        <v>188</v>
      </c>
      <c r="X72" s="81">
        <v>27775</v>
      </c>
      <c r="Y72" s="81">
        <v>35003</v>
      </c>
      <c r="Z72" s="81">
        <v>59532</v>
      </c>
      <c r="AA72" s="81">
        <v>18293</v>
      </c>
      <c r="AB72" s="81">
        <v>101756</v>
      </c>
      <c r="AC72" s="81">
        <v>0</v>
      </c>
      <c r="AD72" s="81">
        <v>14.027001604999997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290.90199999999999</v>
      </c>
      <c r="BJ72" s="81">
        <v>0</v>
      </c>
      <c r="BK72" s="81">
        <v>20.844999999999999</v>
      </c>
      <c r="BL72" s="81">
        <v>0</v>
      </c>
      <c r="BM72" s="82"/>
      <c r="BN72" s="81">
        <v>0</v>
      </c>
      <c r="BO72" s="81">
        <v>0</v>
      </c>
      <c r="BP72" s="81">
        <v>12</v>
      </c>
      <c r="BQ72" s="81">
        <v>0</v>
      </c>
      <c r="BR72" s="81">
        <v>4</v>
      </c>
      <c r="BS72" s="81">
        <v>0</v>
      </c>
      <c r="BT72"/>
      <c r="BU72" s="80">
        <v>311.74700000000001</v>
      </c>
      <c r="BV72" s="80">
        <v>0</v>
      </c>
      <c r="BW72" s="80">
        <v>0</v>
      </c>
      <c r="BX72" s="80">
        <v>0</v>
      </c>
      <c r="BY72" s="80">
        <v>0</v>
      </c>
      <c r="BZ72" s="80">
        <v>0</v>
      </c>
      <c r="CA72" s="80">
        <v>0</v>
      </c>
      <c r="CB72" s="80">
        <v>0</v>
      </c>
      <c r="CC72" s="80">
        <v>0</v>
      </c>
    </row>
    <row r="73" spans="1:81">
      <c r="A73" s="80" t="s">
        <v>1790</v>
      </c>
      <c r="B73" s="80">
        <v>467</v>
      </c>
      <c r="C73" s="80">
        <v>8</v>
      </c>
      <c r="D73" s="80">
        <v>28</v>
      </c>
      <c r="E73" s="80">
        <v>2011</v>
      </c>
      <c r="F73" s="80" t="s">
        <v>87</v>
      </c>
      <c r="G73" s="80" t="s">
        <v>1782</v>
      </c>
      <c r="H73" s="80" t="s">
        <v>1783</v>
      </c>
      <c r="I73" s="177"/>
      <c r="J73" s="81">
        <v>228.80746976553877</v>
      </c>
      <c r="K73" s="81">
        <v>8.7477989322664573</v>
      </c>
      <c r="L73" s="81">
        <v>10.937125338889636</v>
      </c>
      <c r="M73" s="81">
        <v>144.30485561431914</v>
      </c>
      <c r="N73" s="81">
        <v>142.50979775934991</v>
      </c>
      <c r="O73" s="81">
        <v>115.51779878114716</v>
      </c>
      <c r="P73" s="81">
        <v>89.299863746825409</v>
      </c>
      <c r="Q73" s="81">
        <v>7.1070282164543599</v>
      </c>
      <c r="R73" s="81">
        <v>0</v>
      </c>
      <c r="S73" s="81">
        <v>12.757287530639998</v>
      </c>
      <c r="T73" s="82"/>
      <c r="U73" s="81">
        <v>32227455</v>
      </c>
      <c r="V73" s="81">
        <v>3495</v>
      </c>
      <c r="W73" s="81">
        <v>188</v>
      </c>
      <c r="X73" s="81">
        <v>27775</v>
      </c>
      <c r="Y73" s="81">
        <v>35276</v>
      </c>
      <c r="Z73" s="81">
        <v>59943</v>
      </c>
      <c r="AA73" s="81">
        <v>18046</v>
      </c>
      <c r="AB73" s="81">
        <v>101271</v>
      </c>
      <c r="AC73" s="81">
        <v>0</v>
      </c>
      <c r="AD73" s="81">
        <v>12.757287530639998</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334.553</v>
      </c>
      <c r="BJ73" s="81">
        <v>0</v>
      </c>
      <c r="BK73" s="81">
        <v>8.51</v>
      </c>
      <c r="BL73" s="81">
        <v>0</v>
      </c>
      <c r="BM73" s="82"/>
      <c r="BN73" s="81">
        <v>0</v>
      </c>
      <c r="BO73" s="81">
        <v>0</v>
      </c>
      <c r="BP73" s="81">
        <v>13</v>
      </c>
      <c r="BQ73" s="81">
        <v>0</v>
      </c>
      <c r="BR73" s="81">
        <v>2</v>
      </c>
      <c r="BS73" s="81">
        <v>0</v>
      </c>
      <c r="BT73"/>
      <c r="BU73" s="80">
        <v>343.06299999999999</v>
      </c>
      <c r="BV73" s="80">
        <v>0</v>
      </c>
      <c r="BW73" s="80">
        <v>0</v>
      </c>
      <c r="BX73" s="80">
        <v>0</v>
      </c>
      <c r="BY73" s="80">
        <v>0</v>
      </c>
      <c r="BZ73" s="80">
        <v>0</v>
      </c>
      <c r="CA73" s="80">
        <v>0</v>
      </c>
      <c r="CB73" s="80">
        <v>0</v>
      </c>
      <c r="CC73" s="80">
        <v>0</v>
      </c>
    </row>
    <row r="74" spans="1:81">
      <c r="A74" s="80" t="s">
        <v>1791</v>
      </c>
      <c r="B74" s="80">
        <v>468</v>
      </c>
      <c r="C74" s="80">
        <v>9</v>
      </c>
      <c r="D74" s="80">
        <v>28</v>
      </c>
      <c r="E74" s="80">
        <v>2012</v>
      </c>
      <c r="F74" s="80" t="s">
        <v>88</v>
      </c>
      <c r="G74" s="80" t="s">
        <v>1782</v>
      </c>
      <c r="H74" s="80" t="s">
        <v>1783</v>
      </c>
      <c r="I74" s="177"/>
      <c r="J74" s="81">
        <v>216.99841361737541</v>
      </c>
      <c r="K74" s="81">
        <v>8.0652315183874972</v>
      </c>
      <c r="L74" s="81">
        <v>10.911229925646071</v>
      </c>
      <c r="M74" s="81">
        <v>148.34663356952012</v>
      </c>
      <c r="N74" s="81">
        <v>144.61967014747211</v>
      </c>
      <c r="O74" s="81">
        <v>116.26452653825537</v>
      </c>
      <c r="P74" s="81">
        <v>87.668003159167313</v>
      </c>
      <c r="Q74" s="81">
        <v>7.7537925461359363</v>
      </c>
      <c r="R74" s="81">
        <v>0</v>
      </c>
      <c r="S74" s="81">
        <v>13.843501154399998</v>
      </c>
      <c r="T74" s="82"/>
      <c r="U74" s="81">
        <v>31280958</v>
      </c>
      <c r="V74" s="81">
        <v>3495</v>
      </c>
      <c r="W74" s="81">
        <v>188</v>
      </c>
      <c r="X74" s="81">
        <v>27775</v>
      </c>
      <c r="Y74" s="81">
        <v>35945</v>
      </c>
      <c r="Z74" s="81">
        <v>60809</v>
      </c>
      <c r="AA74" s="81">
        <v>17616</v>
      </c>
      <c r="AB74" s="81">
        <v>101693</v>
      </c>
      <c r="AC74" s="81">
        <v>0</v>
      </c>
      <c r="AD74" s="81">
        <v>13.843501154399998</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419.63299999999998</v>
      </c>
      <c r="BJ74" s="81">
        <v>0</v>
      </c>
      <c r="BK74" s="81">
        <v>20.234000000000002</v>
      </c>
      <c r="BL74" s="81">
        <v>0</v>
      </c>
      <c r="BM74" s="82"/>
      <c r="BN74" s="81">
        <v>0</v>
      </c>
      <c r="BO74" s="81">
        <v>0</v>
      </c>
      <c r="BP74" s="81">
        <v>13</v>
      </c>
      <c r="BQ74" s="81">
        <v>0</v>
      </c>
      <c r="BR74" s="81">
        <v>4</v>
      </c>
      <c r="BS74" s="81">
        <v>0</v>
      </c>
      <c r="BT74"/>
      <c r="BU74" s="80">
        <v>349.35599999999999</v>
      </c>
      <c r="BV74" s="80">
        <v>17.837</v>
      </c>
      <c r="BW74" s="80">
        <v>62.192999999999998</v>
      </c>
      <c r="BX74" s="80">
        <v>3.8420000000000001</v>
      </c>
      <c r="BY74" s="80">
        <v>6.6390000000000002</v>
      </c>
      <c r="BZ74" s="80">
        <v>0</v>
      </c>
      <c r="CA74" s="80">
        <v>0</v>
      </c>
      <c r="CB74" s="80">
        <v>0</v>
      </c>
      <c r="CC74" s="80">
        <v>0</v>
      </c>
    </row>
    <row r="75" spans="1:81">
      <c r="A75" s="80" t="s">
        <v>1792</v>
      </c>
      <c r="B75" s="80">
        <v>469</v>
      </c>
      <c r="C75" s="80">
        <v>10</v>
      </c>
      <c r="D75" s="80">
        <v>28</v>
      </c>
      <c r="E75" s="80">
        <v>2013</v>
      </c>
      <c r="F75" s="80" t="s">
        <v>89</v>
      </c>
      <c r="G75" s="80" t="s">
        <v>1782</v>
      </c>
      <c r="H75" s="80" t="s">
        <v>1783</v>
      </c>
      <c r="I75" s="177"/>
      <c r="J75" s="81">
        <v>204.70494348435088</v>
      </c>
      <c r="K75" s="81">
        <v>6.9694174171107433</v>
      </c>
      <c r="L75" s="81">
        <v>10.749612318058828</v>
      </c>
      <c r="M75" s="81">
        <v>142.54643405369634</v>
      </c>
      <c r="N75" s="81">
        <v>140.01057848048237</v>
      </c>
      <c r="O75" s="81">
        <v>112.10253018475392</v>
      </c>
      <c r="P75" s="81">
        <v>87.254017575895361</v>
      </c>
      <c r="Q75" s="81">
        <v>7.8490257751980153</v>
      </c>
      <c r="R75" s="81">
        <v>0</v>
      </c>
      <c r="S75" s="81">
        <v>0</v>
      </c>
      <c r="T75" s="82"/>
      <c r="U75" s="81">
        <v>30224828</v>
      </c>
      <c r="V75" s="81">
        <v>3495</v>
      </c>
      <c r="W75" s="81">
        <v>188</v>
      </c>
      <c r="X75" s="81">
        <v>27775</v>
      </c>
      <c r="Y75" s="81">
        <v>36162</v>
      </c>
      <c r="Z75" s="81">
        <v>61250</v>
      </c>
      <c r="AA75" s="81">
        <v>17467</v>
      </c>
      <c r="AB75" s="81">
        <v>101466</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401.26299999999998</v>
      </c>
      <c r="BJ75" s="81">
        <v>0</v>
      </c>
      <c r="BK75" s="81">
        <v>19.567999999999998</v>
      </c>
      <c r="BL75" s="81">
        <v>0</v>
      </c>
      <c r="BM75" s="82"/>
      <c r="BN75" s="81">
        <v>0</v>
      </c>
      <c r="BO75" s="81">
        <v>0</v>
      </c>
      <c r="BP75" s="81">
        <v>13</v>
      </c>
      <c r="BQ75" s="81">
        <v>0</v>
      </c>
      <c r="BR75" s="81">
        <v>4</v>
      </c>
      <c r="BS75" s="81">
        <v>0</v>
      </c>
      <c r="BT75"/>
      <c r="BU75" s="80">
        <v>332.57</v>
      </c>
      <c r="BV75" s="80">
        <v>20.38</v>
      </c>
      <c r="BW75" s="80">
        <v>57.165999999999997</v>
      </c>
      <c r="BX75" s="80">
        <v>4.0750000000000002</v>
      </c>
      <c r="BY75" s="80">
        <v>6.64</v>
      </c>
      <c r="BZ75" s="80">
        <v>0</v>
      </c>
      <c r="CA75" s="80">
        <v>0</v>
      </c>
      <c r="CB75" s="80">
        <v>0</v>
      </c>
      <c r="CC75" s="80">
        <v>0</v>
      </c>
    </row>
    <row r="76" spans="1:81">
      <c r="A76" s="80" t="s">
        <v>1793</v>
      </c>
      <c r="B76" s="80">
        <v>470</v>
      </c>
      <c r="C76" s="80">
        <v>11</v>
      </c>
      <c r="D76" s="80">
        <v>28</v>
      </c>
      <c r="E76" s="80">
        <v>2014</v>
      </c>
      <c r="F76" s="80" t="s">
        <v>90</v>
      </c>
      <c r="G76" s="80" t="s">
        <v>1782</v>
      </c>
      <c r="H76" s="80" t="s">
        <v>1783</v>
      </c>
      <c r="I76" s="177"/>
      <c r="J76" s="81">
        <v>192.81043879678211</v>
      </c>
      <c r="K76" s="81">
        <v>6.7592888271926457</v>
      </c>
      <c r="L76" s="81">
        <v>9.3667790977588545</v>
      </c>
      <c r="M76" s="81">
        <v>127.72763347509368</v>
      </c>
      <c r="N76" s="81">
        <v>129.94440684001074</v>
      </c>
      <c r="O76" s="81">
        <v>107.47450671622552</v>
      </c>
      <c r="P76" s="81">
        <v>85.759551266204284</v>
      </c>
      <c r="Q76" s="81">
        <v>7.4903360138003929</v>
      </c>
      <c r="R76" s="81">
        <v>0</v>
      </c>
      <c r="S76" s="81">
        <v>14.303367886569999</v>
      </c>
      <c r="T76" s="82"/>
      <c r="U76" s="81">
        <v>30026151</v>
      </c>
      <c r="V76" s="81">
        <v>2923</v>
      </c>
      <c r="W76" s="81">
        <v>180</v>
      </c>
      <c r="X76" s="81">
        <v>26504</v>
      </c>
      <c r="Y76" s="81">
        <v>36420</v>
      </c>
      <c r="Z76" s="81">
        <v>61846</v>
      </c>
      <c r="AA76" s="81">
        <v>17079</v>
      </c>
      <c r="AB76" s="81">
        <v>100921</v>
      </c>
      <c r="AC76" s="81">
        <v>0</v>
      </c>
      <c r="AD76" s="81">
        <v>14.303367886569999</v>
      </c>
      <c r="AE76" s="82"/>
      <c r="AF76" s="81">
        <v>219585246.16715252</v>
      </c>
      <c r="AG76" s="81">
        <v>5773511.0740225874</v>
      </c>
      <c r="AH76" s="81">
        <v>1137152.5326993272</v>
      </c>
      <c r="AI76" s="81">
        <v>166479956.22445324</v>
      </c>
      <c r="AJ76" s="81">
        <v>198187354.33586016</v>
      </c>
      <c r="AK76" s="81">
        <v>0</v>
      </c>
      <c r="AL76" s="81">
        <v>0</v>
      </c>
      <c r="AM76" s="81">
        <v>13854945.215802263</v>
      </c>
      <c r="AN76" s="81">
        <v>0</v>
      </c>
      <c r="AO76" s="81">
        <v>0</v>
      </c>
      <c r="AP76" s="82"/>
      <c r="AQ76" s="81">
        <v>2756</v>
      </c>
      <c r="AR76" s="81">
        <v>529</v>
      </c>
      <c r="AS76" s="81">
        <v>0</v>
      </c>
      <c r="AT76" s="81">
        <v>2</v>
      </c>
      <c r="AU76" s="81">
        <v>0</v>
      </c>
      <c r="AV76" s="81">
        <v>1</v>
      </c>
      <c r="AW76" s="81" t="s">
        <v>564</v>
      </c>
      <c r="AX76" s="82"/>
      <c r="AY76" s="81">
        <v>11535</v>
      </c>
      <c r="AZ76" s="81">
        <v>15951.7</v>
      </c>
      <c r="BA76" s="81">
        <v>0</v>
      </c>
      <c r="BB76" s="81">
        <v>7203</v>
      </c>
      <c r="BC76" s="81">
        <v>0</v>
      </c>
      <c r="BD76" s="81">
        <v>855.7</v>
      </c>
      <c r="BE76" s="81" t="s">
        <v>564</v>
      </c>
      <c r="BF76" s="82"/>
      <c r="BG76" s="81">
        <v>0</v>
      </c>
      <c r="BH76" s="81">
        <v>0</v>
      </c>
      <c r="BI76" s="81">
        <v>415.97</v>
      </c>
      <c r="BJ76" s="81">
        <v>0</v>
      </c>
      <c r="BK76" s="81">
        <v>17.307000000000002</v>
      </c>
      <c r="BL76" s="81">
        <v>0</v>
      </c>
      <c r="BM76" s="82"/>
      <c r="BN76" s="81">
        <v>0</v>
      </c>
      <c r="BO76" s="81">
        <v>0</v>
      </c>
      <c r="BP76" s="81">
        <v>13</v>
      </c>
      <c r="BQ76" s="81">
        <v>0</v>
      </c>
      <c r="BR76" s="81">
        <v>4</v>
      </c>
      <c r="BS76" s="81">
        <v>0</v>
      </c>
      <c r="BT76"/>
      <c r="BU76" s="80">
        <v>345.09100000000001</v>
      </c>
      <c r="BV76" s="80">
        <v>20.297999999999998</v>
      </c>
      <c r="BW76" s="80">
        <v>57.265000000000001</v>
      </c>
      <c r="BX76" s="80">
        <v>3.9470000000000001</v>
      </c>
      <c r="BY76" s="80">
        <v>6.6760000000000002</v>
      </c>
      <c r="BZ76" s="80">
        <v>0</v>
      </c>
      <c r="CA76" s="80">
        <v>0</v>
      </c>
      <c r="CB76" s="80">
        <v>0</v>
      </c>
      <c r="CC76" s="80">
        <v>0</v>
      </c>
    </row>
    <row r="77" spans="1:81">
      <c r="A77" s="80" t="s">
        <v>1794</v>
      </c>
      <c r="B77" s="80">
        <v>471</v>
      </c>
      <c r="C77" s="80">
        <v>12</v>
      </c>
      <c r="D77" s="80">
        <v>28</v>
      </c>
      <c r="E77" s="80">
        <v>2015</v>
      </c>
      <c r="F77" s="80" t="s">
        <v>91</v>
      </c>
      <c r="G77" s="80" t="s">
        <v>1782</v>
      </c>
      <c r="H77" s="80" t="s">
        <v>1783</v>
      </c>
      <c r="I77" s="177"/>
      <c r="J77" s="81">
        <v>204.88555472862851</v>
      </c>
      <c r="K77" s="81">
        <v>6.2580504357097881</v>
      </c>
      <c r="L77" s="81">
        <v>10.063610674668935</v>
      </c>
      <c r="M77" s="81">
        <v>115.32802570536067</v>
      </c>
      <c r="N77" s="81">
        <v>124.70771763443183</v>
      </c>
      <c r="O77" s="81">
        <v>107.268184891743</v>
      </c>
      <c r="P77" s="81">
        <v>84.279237189566174</v>
      </c>
      <c r="Q77" s="81">
        <v>7.297791513470937</v>
      </c>
      <c r="R77" s="81">
        <v>0</v>
      </c>
      <c r="S77" s="81">
        <v>10.6955745312</v>
      </c>
      <c r="T77" s="82"/>
      <c r="U77" s="81">
        <v>35828662</v>
      </c>
      <c r="V77" s="81">
        <v>2923</v>
      </c>
      <c r="W77" s="81">
        <v>180</v>
      </c>
      <c r="X77" s="81">
        <v>26504</v>
      </c>
      <c r="Y77" s="81">
        <v>36858</v>
      </c>
      <c r="Z77" s="81">
        <v>62322</v>
      </c>
      <c r="AA77" s="81">
        <v>16771</v>
      </c>
      <c r="AB77" s="81">
        <v>100441</v>
      </c>
      <c r="AC77" s="81">
        <v>0</v>
      </c>
      <c r="AD77" s="81">
        <v>10.6955745312</v>
      </c>
      <c r="AE77" s="82"/>
      <c r="AF77" s="81">
        <v>237905645.0740813</v>
      </c>
      <c r="AG77" s="81">
        <v>4961241.015694133</v>
      </c>
      <c r="AH77" s="81">
        <v>1383933.960030617</v>
      </c>
      <c r="AI77" s="81">
        <v>165624169.00506645</v>
      </c>
      <c r="AJ77" s="81">
        <v>194081562.75065082</v>
      </c>
      <c r="AK77" s="81">
        <v>0</v>
      </c>
      <c r="AL77" s="81">
        <v>0</v>
      </c>
      <c r="AM77" s="81">
        <v>13765017.715851679</v>
      </c>
      <c r="AN77" s="81">
        <v>0</v>
      </c>
      <c r="AO77" s="81">
        <v>0</v>
      </c>
      <c r="AP77" s="82"/>
      <c r="AQ77" s="81">
        <v>3105</v>
      </c>
      <c r="AR77" s="81">
        <v>754</v>
      </c>
      <c r="AS77" s="81">
        <v>0</v>
      </c>
      <c r="AT77" s="81">
        <v>2</v>
      </c>
      <c r="AU77" s="81">
        <v>0</v>
      </c>
      <c r="AV77" s="81">
        <v>1</v>
      </c>
      <c r="AW77" s="81" t="s">
        <v>564</v>
      </c>
      <c r="AX77" s="82"/>
      <c r="AY77" s="81">
        <v>13223.6</v>
      </c>
      <c r="AZ77" s="81">
        <v>20166.8</v>
      </c>
      <c r="BA77" s="81">
        <v>0</v>
      </c>
      <c r="BB77" s="81">
        <v>7203</v>
      </c>
      <c r="BC77" s="81">
        <v>0</v>
      </c>
      <c r="BD77" s="81">
        <v>855.7</v>
      </c>
      <c r="BE77" s="81" t="s">
        <v>564</v>
      </c>
      <c r="BF77" s="82"/>
      <c r="BG77" s="81">
        <v>0</v>
      </c>
      <c r="BH77" s="81">
        <v>0</v>
      </c>
      <c r="BI77" s="81">
        <v>452.29500000000002</v>
      </c>
      <c r="BJ77" s="81">
        <v>0</v>
      </c>
      <c r="BK77" s="81">
        <v>31.445</v>
      </c>
      <c r="BL77" s="81">
        <v>0</v>
      </c>
      <c r="BM77" s="82"/>
      <c r="BN77" s="81">
        <v>0</v>
      </c>
      <c r="BO77" s="81">
        <v>0</v>
      </c>
      <c r="BP77" s="81">
        <v>13</v>
      </c>
      <c r="BQ77" s="81">
        <v>0</v>
      </c>
      <c r="BR77" s="81">
        <v>5</v>
      </c>
      <c r="BS77" s="81">
        <v>0</v>
      </c>
      <c r="BT77"/>
      <c r="BU77" s="80">
        <v>356.20699999999999</v>
      </c>
      <c r="BV77" s="80">
        <v>31.373000000000001</v>
      </c>
      <c r="BW77" s="80">
        <v>85.481999999999999</v>
      </c>
      <c r="BX77" s="80">
        <v>3.8130000000000002</v>
      </c>
      <c r="BY77" s="80">
        <v>6.8650000000000002</v>
      </c>
      <c r="BZ77" s="80">
        <v>0</v>
      </c>
      <c r="CA77" s="80">
        <v>0</v>
      </c>
      <c r="CB77" s="80">
        <v>0</v>
      </c>
      <c r="CC77" s="80">
        <v>0</v>
      </c>
    </row>
    <row r="78" spans="1:81">
      <c r="A78" s="80" t="s">
        <v>1795</v>
      </c>
      <c r="B78" s="80">
        <v>472</v>
      </c>
      <c r="C78" s="80">
        <v>13</v>
      </c>
      <c r="D78" s="80">
        <v>28</v>
      </c>
      <c r="E78" s="80">
        <v>2016</v>
      </c>
      <c r="F78" s="80" t="s">
        <v>92</v>
      </c>
      <c r="G78" s="80" t="s">
        <v>1782</v>
      </c>
      <c r="H78" s="80" t="s">
        <v>1783</v>
      </c>
      <c r="I78" s="177"/>
      <c r="J78" s="81">
        <v>189.36799391507816</v>
      </c>
      <c r="K78" s="81">
        <v>6.1461512873152495</v>
      </c>
      <c r="L78" s="81">
        <v>10.558243729412196</v>
      </c>
      <c r="M78" s="81">
        <v>110.24204665946618</v>
      </c>
      <c r="N78" s="81">
        <v>125.22487459251722</v>
      </c>
      <c r="O78" s="81">
        <v>106.00808668960937</v>
      </c>
      <c r="P78" s="81">
        <v>81.184384796220527</v>
      </c>
      <c r="Q78" s="81">
        <v>7.06115445632292</v>
      </c>
      <c r="R78" s="81">
        <v>0</v>
      </c>
      <c r="S78" s="81">
        <v>8.7515480720000003</v>
      </c>
      <c r="T78" s="82"/>
      <c r="U78" s="81">
        <v>33693689</v>
      </c>
      <c r="V78" s="81">
        <v>2923</v>
      </c>
      <c r="W78" s="81">
        <v>180</v>
      </c>
      <c r="X78" s="81">
        <v>26504</v>
      </c>
      <c r="Y78" s="81">
        <v>37224</v>
      </c>
      <c r="Z78" s="81">
        <v>62347</v>
      </c>
      <c r="AA78" s="81">
        <v>16709</v>
      </c>
      <c r="AB78" s="81">
        <v>99971</v>
      </c>
      <c r="AC78" s="81">
        <v>0</v>
      </c>
      <c r="AD78" s="81">
        <v>8.7515480720000003</v>
      </c>
      <c r="AE78" s="82"/>
      <c r="AF78" s="81">
        <v>221973147.65683341</v>
      </c>
      <c r="AG78" s="81">
        <v>4654853.041872235</v>
      </c>
      <c r="AH78" s="81">
        <v>1056061.3786771151</v>
      </c>
      <c r="AI78" s="81">
        <v>170797103.8063224</v>
      </c>
      <c r="AJ78" s="81">
        <v>196198860.30508381</v>
      </c>
      <c r="AK78" s="81">
        <v>0</v>
      </c>
      <c r="AL78" s="81">
        <v>0</v>
      </c>
      <c r="AM78" s="81">
        <v>13711250.214143731</v>
      </c>
      <c r="AN78" s="81">
        <v>0</v>
      </c>
      <c r="AO78" s="81">
        <v>0</v>
      </c>
      <c r="AP78" s="82"/>
      <c r="AQ78" s="81">
        <v>3363</v>
      </c>
      <c r="AR78" s="81">
        <v>858</v>
      </c>
      <c r="AS78" s="81">
        <v>0</v>
      </c>
      <c r="AT78" s="81">
        <v>3</v>
      </c>
      <c r="AU78" s="81">
        <v>0</v>
      </c>
      <c r="AV78" s="81">
        <v>1</v>
      </c>
      <c r="AW78" s="81" t="s">
        <v>564</v>
      </c>
      <c r="AX78" s="82"/>
      <c r="AY78" s="81">
        <v>14477.1</v>
      </c>
      <c r="AZ78" s="81">
        <v>22347.7</v>
      </c>
      <c r="BA78" s="81">
        <v>0</v>
      </c>
      <c r="BB78" s="81">
        <v>7257.9</v>
      </c>
      <c r="BC78" s="81">
        <v>0</v>
      </c>
      <c r="BD78" s="81">
        <v>855.7</v>
      </c>
      <c r="BE78" s="81" t="s">
        <v>564</v>
      </c>
      <c r="BF78" s="82"/>
      <c r="BG78" s="81">
        <v>0</v>
      </c>
      <c r="BH78" s="81">
        <v>0</v>
      </c>
      <c r="BI78" s="81">
        <v>437.58199999999999</v>
      </c>
      <c r="BJ78" s="81">
        <v>0</v>
      </c>
      <c r="BK78" s="81">
        <v>30.672000000000001</v>
      </c>
      <c r="BL78" s="81">
        <v>0</v>
      </c>
      <c r="BM78" s="82"/>
      <c r="BN78" s="81">
        <v>0</v>
      </c>
      <c r="BO78" s="81">
        <v>0</v>
      </c>
      <c r="BP78" s="81">
        <v>15</v>
      </c>
      <c r="BQ78" s="81">
        <v>0</v>
      </c>
      <c r="BR78" s="81">
        <v>5</v>
      </c>
      <c r="BS78" s="81">
        <v>0</v>
      </c>
      <c r="BT78"/>
      <c r="BU78" s="80">
        <v>338.983</v>
      </c>
      <c r="BV78" s="80">
        <v>29.652000000000001</v>
      </c>
      <c r="BW78" s="80">
        <v>91.241</v>
      </c>
      <c r="BX78" s="80">
        <v>2.2389999999999999</v>
      </c>
      <c r="BY78" s="80">
        <v>6.1390000000000002</v>
      </c>
      <c r="BZ78" s="80">
        <v>0</v>
      </c>
      <c r="CA78" s="80">
        <v>0</v>
      </c>
      <c r="CB78" s="80">
        <v>0</v>
      </c>
      <c r="CC78" s="80">
        <v>0</v>
      </c>
    </row>
    <row r="79" spans="1:81">
      <c r="A79" s="80" t="s">
        <v>1796</v>
      </c>
      <c r="B79" s="80">
        <v>473</v>
      </c>
      <c r="C79" s="80">
        <v>14</v>
      </c>
      <c r="D79" s="80">
        <v>28</v>
      </c>
      <c r="E79" s="80">
        <v>2017</v>
      </c>
      <c r="F79" s="80" t="s">
        <v>71</v>
      </c>
      <c r="G79" s="80" t="s">
        <v>1782</v>
      </c>
      <c r="H79" s="80" t="s">
        <v>1783</v>
      </c>
      <c r="I79" s="177"/>
      <c r="J79" s="81">
        <v>190.73020389342082</v>
      </c>
      <c r="K79" s="81">
        <v>6.1518962273848352</v>
      </c>
      <c r="L79" s="81">
        <v>9.5538322769781985</v>
      </c>
      <c r="M79" s="81">
        <v>105.81115109304321</v>
      </c>
      <c r="N79" s="81">
        <v>120.9112301271314</v>
      </c>
      <c r="O79" s="81">
        <v>104.88207676903012</v>
      </c>
      <c r="P79" s="81">
        <v>79.651414594992033</v>
      </c>
      <c r="Q79" s="81">
        <v>6.778635490419286</v>
      </c>
      <c r="R79" s="81">
        <v>0</v>
      </c>
      <c r="S79" s="81">
        <v>9.2543103756500003</v>
      </c>
      <c r="T79" s="82"/>
      <c r="U79" s="81">
        <v>34672807</v>
      </c>
      <c r="V79" s="81">
        <v>2923</v>
      </c>
      <c r="W79" s="81">
        <v>180</v>
      </c>
      <c r="X79" s="81">
        <v>26504</v>
      </c>
      <c r="Y79" s="81">
        <v>37514</v>
      </c>
      <c r="Z79" s="81">
        <v>62708</v>
      </c>
      <c r="AA79" s="81">
        <v>16498</v>
      </c>
      <c r="AB79" s="81">
        <v>99247</v>
      </c>
      <c r="AC79" s="81">
        <v>0</v>
      </c>
      <c r="AD79" s="81">
        <v>9.2543103756500003</v>
      </c>
      <c r="AE79" s="82"/>
      <c r="AF79" s="81">
        <v>234149154.48382381</v>
      </c>
      <c r="AG79" s="81">
        <v>4705663.1713463068</v>
      </c>
      <c r="AH79" s="81">
        <v>1314164.6788065101</v>
      </c>
      <c r="AI79" s="81">
        <v>170390392.2035127</v>
      </c>
      <c r="AJ79" s="81">
        <v>189081035.57579339</v>
      </c>
      <c r="AK79" s="81">
        <v>0</v>
      </c>
      <c r="AL79" s="81">
        <v>0</v>
      </c>
      <c r="AM79" s="81">
        <v>13633250.95526481</v>
      </c>
      <c r="AN79" s="81">
        <v>0</v>
      </c>
      <c r="AO79" s="81">
        <v>0</v>
      </c>
      <c r="AP79" s="82"/>
      <c r="AQ79" s="81">
        <v>3600</v>
      </c>
      <c r="AR79" s="81">
        <v>923</v>
      </c>
      <c r="AS79" s="81">
        <v>0</v>
      </c>
      <c r="AT79" s="81">
        <v>3</v>
      </c>
      <c r="AU79" s="81">
        <v>0</v>
      </c>
      <c r="AV79" s="81">
        <v>1</v>
      </c>
      <c r="AW79" s="81" t="s">
        <v>564</v>
      </c>
      <c r="AX79" s="82"/>
      <c r="AY79" s="81">
        <v>15644.9</v>
      </c>
      <c r="AZ79" s="81">
        <v>25664</v>
      </c>
      <c r="BA79" s="81">
        <v>0</v>
      </c>
      <c r="BB79" s="81">
        <v>7257.9</v>
      </c>
      <c r="BC79" s="81">
        <v>0</v>
      </c>
      <c r="BD79" s="81">
        <v>855.7</v>
      </c>
      <c r="BE79" s="81" t="s">
        <v>564</v>
      </c>
      <c r="BF79" s="82"/>
      <c r="BG79" s="81">
        <v>0</v>
      </c>
      <c r="BH79" s="81">
        <v>0</v>
      </c>
      <c r="BI79" s="81">
        <v>403.77499999999998</v>
      </c>
      <c r="BJ79" s="81">
        <v>0</v>
      </c>
      <c r="BK79" s="81">
        <v>28.492000000000001</v>
      </c>
      <c r="BL79" s="81">
        <v>0</v>
      </c>
      <c r="BM79" s="82"/>
      <c r="BN79" s="81">
        <v>0</v>
      </c>
      <c r="BO79" s="81">
        <v>0</v>
      </c>
      <c r="BP79" s="81">
        <v>14</v>
      </c>
      <c r="BQ79" s="81">
        <v>0</v>
      </c>
      <c r="BR79" s="81">
        <v>3</v>
      </c>
      <c r="BS79" s="81">
        <v>0</v>
      </c>
      <c r="BT79"/>
      <c r="BU79" s="80">
        <v>250.797</v>
      </c>
      <c r="BV79" s="80">
        <v>29.826000000000001</v>
      </c>
      <c r="BW79" s="80">
        <v>137.95500000000001</v>
      </c>
      <c r="BX79" s="80">
        <v>7.3129999999999997</v>
      </c>
      <c r="BY79" s="80">
        <v>6.3760000000000003</v>
      </c>
      <c r="BZ79" s="80">
        <v>0</v>
      </c>
      <c r="CA79" s="80">
        <v>0</v>
      </c>
      <c r="CB79" s="80">
        <v>0</v>
      </c>
      <c r="CC79" s="80">
        <v>0</v>
      </c>
    </row>
    <row r="80" spans="1:81">
      <c r="A80" s="80" t="s">
        <v>1797</v>
      </c>
      <c r="B80" s="80">
        <v>474</v>
      </c>
      <c r="C80" s="80">
        <v>15</v>
      </c>
      <c r="D80" s="80">
        <v>28</v>
      </c>
      <c r="E80" s="80">
        <v>2018</v>
      </c>
      <c r="F80" s="80" t="s">
        <v>93</v>
      </c>
      <c r="G80" s="80" t="s">
        <v>1782</v>
      </c>
      <c r="H80" s="80" t="s">
        <v>1783</v>
      </c>
      <c r="I80" s="177"/>
      <c r="J80" s="81">
        <v>191.1297262365776</v>
      </c>
      <c r="K80" s="81">
        <v>5.7784907989932792</v>
      </c>
      <c r="L80" s="81">
        <v>8.5198772515547301</v>
      </c>
      <c r="M80" s="81">
        <v>103.26575158975744</v>
      </c>
      <c r="N80" s="81">
        <v>114.09543359581815</v>
      </c>
      <c r="O80" s="81">
        <v>103.36452152737583</v>
      </c>
      <c r="P80" s="81">
        <v>78.495274235502265</v>
      </c>
      <c r="Q80" s="81">
        <v>6.2591756586580187</v>
      </c>
      <c r="R80" s="81">
        <v>0</v>
      </c>
      <c r="S80" s="81">
        <v>12.163030450080001</v>
      </c>
      <c r="T80" s="82"/>
      <c r="U80" s="81">
        <v>36218571</v>
      </c>
      <c r="V80" s="81">
        <v>2923</v>
      </c>
      <c r="W80" s="81">
        <v>180</v>
      </c>
      <c r="X80" s="81">
        <v>26504</v>
      </c>
      <c r="Y80" s="81">
        <v>37846</v>
      </c>
      <c r="Z80" s="81">
        <v>62984</v>
      </c>
      <c r="AA80" s="81">
        <v>16422</v>
      </c>
      <c r="AB80" s="81">
        <v>98757</v>
      </c>
      <c r="AC80" s="81">
        <v>0</v>
      </c>
      <c r="AD80" s="81">
        <v>12.163030450080001</v>
      </c>
      <c r="AE80" s="82"/>
      <c r="AF80" s="81">
        <v>237764751.863796</v>
      </c>
      <c r="AG80" s="81">
        <v>4178636.873921725</v>
      </c>
      <c r="AH80" s="81">
        <v>1188530.4700262609</v>
      </c>
      <c r="AI80" s="81">
        <v>163895410.07195619</v>
      </c>
      <c r="AJ80" s="81">
        <v>191482520.27302319</v>
      </c>
      <c r="AK80" s="81">
        <v>0</v>
      </c>
      <c r="AL80" s="81">
        <v>0</v>
      </c>
      <c r="AM80" s="81">
        <v>13594010.740550309</v>
      </c>
      <c r="AN80" s="81">
        <v>0</v>
      </c>
      <c r="AO80" s="81">
        <v>0</v>
      </c>
      <c r="AP80" s="82"/>
      <c r="AQ80" s="81">
        <v>3852</v>
      </c>
      <c r="AR80" s="81">
        <v>1021</v>
      </c>
      <c r="AS80" s="81">
        <v>0</v>
      </c>
      <c r="AT80" s="81">
        <v>3</v>
      </c>
      <c r="AU80" s="81">
        <v>0</v>
      </c>
      <c r="AV80" s="81">
        <v>1</v>
      </c>
      <c r="AW80" s="81" t="s">
        <v>564</v>
      </c>
      <c r="AX80" s="82"/>
      <c r="AY80" s="81">
        <v>16848.3</v>
      </c>
      <c r="AZ80" s="81">
        <v>28900</v>
      </c>
      <c r="BA80" s="81">
        <v>0</v>
      </c>
      <c r="BB80" s="81">
        <v>7258</v>
      </c>
      <c r="BC80" s="81">
        <v>0</v>
      </c>
      <c r="BD80" s="81">
        <v>855.7</v>
      </c>
      <c r="BE80" s="81" t="s">
        <v>564</v>
      </c>
      <c r="BF80" s="82"/>
      <c r="BG80" s="81">
        <v>0</v>
      </c>
      <c r="BH80" s="81">
        <v>0</v>
      </c>
      <c r="BI80" s="81">
        <v>403.87599999999998</v>
      </c>
      <c r="BJ80" s="81">
        <v>0</v>
      </c>
      <c r="BK80" s="81">
        <v>28.723000000000003</v>
      </c>
      <c r="BL80" s="81">
        <v>0</v>
      </c>
      <c r="BM80" s="82"/>
      <c r="BN80" s="81">
        <v>0</v>
      </c>
      <c r="BO80" s="81">
        <v>0</v>
      </c>
      <c r="BP80" s="81">
        <v>14</v>
      </c>
      <c r="BQ80" s="81">
        <v>0</v>
      </c>
      <c r="BR80" s="81">
        <v>3</v>
      </c>
      <c r="BS80" s="81">
        <v>0</v>
      </c>
      <c r="BT80"/>
      <c r="BU80" s="80">
        <v>249.80799999999999</v>
      </c>
      <c r="BV80" s="80">
        <v>31.163</v>
      </c>
      <c r="BW80" s="80">
        <v>137.83600000000001</v>
      </c>
      <c r="BX80" s="80">
        <v>6.944</v>
      </c>
      <c r="BY80" s="80">
        <v>6.8479999999999999</v>
      </c>
      <c r="BZ80" s="80">
        <v>0</v>
      </c>
      <c r="CA80" s="80">
        <v>0</v>
      </c>
      <c r="CB80" s="80">
        <v>0</v>
      </c>
      <c r="CC80" s="80">
        <v>0</v>
      </c>
    </row>
    <row r="81" spans="1:81">
      <c r="A81" s="80" t="s">
        <v>1798</v>
      </c>
      <c r="B81" s="80">
        <v>475</v>
      </c>
      <c r="C81" s="80">
        <v>16</v>
      </c>
      <c r="D81" s="80">
        <v>28</v>
      </c>
      <c r="E81" s="80">
        <v>2019</v>
      </c>
      <c r="F81" s="80" t="s">
        <v>73</v>
      </c>
      <c r="G81" s="80" t="s">
        <v>1782</v>
      </c>
      <c r="H81" s="80" t="s">
        <v>1783</v>
      </c>
      <c r="I81" s="177"/>
      <c r="J81" s="81">
        <v>182.79191338790781</v>
      </c>
      <c r="K81" s="81">
        <v>5.2413208713302897</v>
      </c>
      <c r="L81" s="81">
        <v>8.5940291671972933</v>
      </c>
      <c r="M81" s="81">
        <v>95.087121280211136</v>
      </c>
      <c r="N81" s="81">
        <v>100.76954636330429</v>
      </c>
      <c r="O81" s="81">
        <v>100.64074101854904</v>
      </c>
      <c r="P81" s="81">
        <v>77.218617548065637</v>
      </c>
      <c r="Q81" s="81">
        <v>6.0648632909952447</v>
      </c>
      <c r="R81" s="81">
        <v>0</v>
      </c>
      <c r="S81" s="81">
        <v>10.095665547199999</v>
      </c>
      <c r="T81" s="82"/>
      <c r="U81" s="81">
        <v>35904877</v>
      </c>
      <c r="V81" s="81">
        <v>2923</v>
      </c>
      <c r="W81" s="81">
        <v>180</v>
      </c>
      <c r="X81" s="81">
        <v>26504</v>
      </c>
      <c r="Y81" s="81">
        <v>38186</v>
      </c>
      <c r="Z81" s="81">
        <v>63008</v>
      </c>
      <c r="AA81" s="81">
        <v>16034</v>
      </c>
      <c r="AB81" s="81">
        <v>98282</v>
      </c>
      <c r="AC81" s="81">
        <v>0</v>
      </c>
      <c r="AD81" s="81">
        <v>10.095665547199999</v>
      </c>
      <c r="AE81" s="82"/>
      <c r="AF81" s="81">
        <v>227726227.75037009</v>
      </c>
      <c r="AG81" s="81">
        <v>4033642.1892566951</v>
      </c>
      <c r="AH81" s="81">
        <v>1292600.4581881489</v>
      </c>
      <c r="AI81" s="81">
        <v>159952254.644214</v>
      </c>
      <c r="AJ81" s="81">
        <v>172965769.82318369</v>
      </c>
      <c r="AK81" s="81">
        <v>0</v>
      </c>
      <c r="AL81" s="81">
        <v>0</v>
      </c>
      <c r="AM81" s="81">
        <v>13385268.533500122</v>
      </c>
      <c r="AN81" s="81">
        <v>0</v>
      </c>
      <c r="AO81" s="81">
        <v>0</v>
      </c>
      <c r="AP81" s="82"/>
      <c r="AQ81" s="81">
        <v>4055</v>
      </c>
      <c r="AR81" s="81">
        <v>1102</v>
      </c>
      <c r="AS81" s="81">
        <v>0</v>
      </c>
      <c r="AT81" s="81">
        <v>3</v>
      </c>
      <c r="AU81" s="81">
        <v>0</v>
      </c>
      <c r="AV81" s="81">
        <v>1</v>
      </c>
      <c r="AW81" s="81" t="s">
        <v>564</v>
      </c>
      <c r="AX81" s="82"/>
      <c r="AY81" s="81">
        <v>17880.399999999961</v>
      </c>
      <c r="AZ81" s="81">
        <v>32242.500000000051</v>
      </c>
      <c r="BA81" s="81">
        <v>0</v>
      </c>
      <c r="BB81" s="81">
        <v>7257.9</v>
      </c>
      <c r="BC81" s="81">
        <v>0</v>
      </c>
      <c r="BD81" s="81">
        <v>855.7</v>
      </c>
      <c r="BE81" s="81" t="s">
        <v>564</v>
      </c>
      <c r="BF81" s="82"/>
      <c r="BG81" s="81">
        <v>0</v>
      </c>
      <c r="BH81" s="81">
        <v>0</v>
      </c>
      <c r="BI81" s="81">
        <v>392.52300000000002</v>
      </c>
      <c r="BJ81" s="81">
        <v>0</v>
      </c>
      <c r="BK81" s="81">
        <v>28.765000000000001</v>
      </c>
      <c r="BL81" s="81">
        <v>0</v>
      </c>
      <c r="BM81" s="82"/>
      <c r="BN81" s="81">
        <v>0</v>
      </c>
      <c r="BO81" s="81">
        <v>0</v>
      </c>
      <c r="BP81" s="81">
        <v>14</v>
      </c>
      <c r="BQ81" s="81">
        <v>0</v>
      </c>
      <c r="BR81" s="81">
        <v>3</v>
      </c>
      <c r="BS81" s="81">
        <v>0</v>
      </c>
      <c r="BT81"/>
      <c r="BU81" s="80">
        <v>239.131</v>
      </c>
      <c r="BV81" s="80">
        <v>31.837</v>
      </c>
      <c r="BW81" s="80">
        <v>138.88800000000001</v>
      </c>
      <c r="BX81" s="80">
        <v>5.9859999999999998</v>
      </c>
      <c r="BY81" s="80">
        <v>5.4459999999999997</v>
      </c>
      <c r="BZ81" s="80">
        <v>0</v>
      </c>
      <c r="CA81" s="80">
        <v>0</v>
      </c>
      <c r="CB81" s="80">
        <v>0</v>
      </c>
      <c r="CC81" s="80">
        <v>0</v>
      </c>
    </row>
    <row r="82" spans="1:81">
      <c r="A82" s="80" t="s">
        <v>1799</v>
      </c>
      <c r="B82" s="80">
        <v>476</v>
      </c>
      <c r="C82" s="80">
        <v>17</v>
      </c>
      <c r="D82" s="80">
        <v>28</v>
      </c>
      <c r="E82" s="80">
        <v>2020</v>
      </c>
      <c r="F82" s="80" t="s">
        <v>218</v>
      </c>
      <c r="G82" s="80" t="s">
        <v>1782</v>
      </c>
      <c r="H82" s="80" t="s">
        <v>1783</v>
      </c>
      <c r="I82" s="177"/>
      <c r="J82" s="81">
        <v>158.1144787251157</v>
      </c>
      <c r="K82" s="81">
        <v>5.4898022283429704</v>
      </c>
      <c r="L82" s="81">
        <v>11.297809170090702</v>
      </c>
      <c r="M82" s="81">
        <v>88.440863654574855</v>
      </c>
      <c r="N82" s="81">
        <v>104.13859848196046</v>
      </c>
      <c r="O82" s="81">
        <v>88.523988985867973</v>
      </c>
      <c r="P82" s="81">
        <v>71.311444006519679</v>
      </c>
      <c r="Q82" s="81">
        <v>5.7635320440102547</v>
      </c>
      <c r="R82" s="81">
        <v>0</v>
      </c>
      <c r="S82" s="81">
        <v>10.1815405992</v>
      </c>
      <c r="T82" s="82"/>
      <c r="U82" s="81">
        <v>33539837</v>
      </c>
      <c r="V82" s="81">
        <v>2692</v>
      </c>
      <c r="W82" s="81">
        <v>229</v>
      </c>
      <c r="X82" s="81">
        <v>26744</v>
      </c>
      <c r="Y82" s="81">
        <v>38549</v>
      </c>
      <c r="Z82" s="81">
        <v>63257</v>
      </c>
      <c r="AA82" s="81">
        <v>16088</v>
      </c>
      <c r="AB82" s="81">
        <v>97748</v>
      </c>
      <c r="AC82" s="81">
        <v>0</v>
      </c>
      <c r="AD82" s="81">
        <v>10.1815405992</v>
      </c>
      <c r="AE82" s="82"/>
      <c r="AF82" s="81">
        <v>207743176.2617425</v>
      </c>
      <c r="AG82" s="81">
        <v>4008410.5928488867</v>
      </c>
      <c r="AH82" s="81">
        <v>1673439.8612401555</v>
      </c>
      <c r="AI82" s="81">
        <v>152444624.60655466</v>
      </c>
      <c r="AJ82" s="81">
        <v>184691590.03093991</v>
      </c>
      <c r="AK82" s="81"/>
      <c r="AL82" s="81"/>
      <c r="AM82" s="81">
        <v>12757200.002930814</v>
      </c>
      <c r="AN82" s="81"/>
      <c r="AO82" s="81"/>
      <c r="AP82" s="82"/>
      <c r="AQ82" s="81">
        <v>4247</v>
      </c>
      <c r="AR82" s="81">
        <v>1115</v>
      </c>
      <c r="AS82" s="81">
        <v>0</v>
      </c>
      <c r="AT82" s="81">
        <v>3</v>
      </c>
      <c r="AU82" s="81">
        <v>0</v>
      </c>
      <c r="AV82" s="81">
        <v>1</v>
      </c>
      <c r="AW82" s="81">
        <v>0</v>
      </c>
      <c r="AX82" s="82"/>
      <c r="AY82" s="81">
        <v>19003.099999999951</v>
      </c>
      <c r="AZ82" s="81">
        <v>34102.10000000002</v>
      </c>
      <c r="BA82" s="81">
        <v>0</v>
      </c>
      <c r="BB82" s="81">
        <v>7257.9</v>
      </c>
      <c r="BC82" s="81">
        <v>0</v>
      </c>
      <c r="BD82" s="81">
        <v>855.7</v>
      </c>
      <c r="BE82" s="81">
        <v>0</v>
      </c>
      <c r="BF82" s="82"/>
      <c r="BG82" s="81">
        <v>0</v>
      </c>
      <c r="BH82" s="81">
        <v>0</v>
      </c>
      <c r="BI82" s="81">
        <v>356.964</v>
      </c>
      <c r="BJ82" s="81">
        <v>0</v>
      </c>
      <c r="BK82" s="81">
        <v>28.09</v>
      </c>
      <c r="BL82" s="81">
        <v>0</v>
      </c>
      <c r="BM82" s="82"/>
      <c r="BN82" s="81">
        <v>0</v>
      </c>
      <c r="BO82" s="81">
        <v>0</v>
      </c>
      <c r="BP82" s="81">
        <v>13</v>
      </c>
      <c r="BQ82" s="81">
        <v>0</v>
      </c>
      <c r="BR82" s="81">
        <v>3</v>
      </c>
      <c r="BS82" s="81">
        <v>0</v>
      </c>
      <c r="BT82"/>
      <c r="BU82" s="80">
        <v>193.59</v>
      </c>
      <c r="BV82" s="80">
        <v>30.922000000000001</v>
      </c>
      <c r="BW82" s="80">
        <v>148.58099999999999</v>
      </c>
      <c r="BX82" s="80">
        <v>6.258</v>
      </c>
      <c r="BY82" s="80">
        <v>5.7030000000000003</v>
      </c>
      <c r="BZ82" s="80">
        <v>0</v>
      </c>
      <c r="CA82" s="80">
        <v>0</v>
      </c>
      <c r="CB82" s="80">
        <v>0</v>
      </c>
      <c r="CC82" s="80">
        <v>0</v>
      </c>
    </row>
    <row r="83" spans="1:81">
      <c r="A83" s="80" t="s">
        <v>1800</v>
      </c>
      <c r="B83" s="80">
        <v>476</v>
      </c>
      <c r="C83" s="80">
        <v>18</v>
      </c>
      <c r="D83" s="80">
        <v>28</v>
      </c>
      <c r="E83" s="80">
        <v>2021</v>
      </c>
      <c r="F83" s="80" t="s">
        <v>75</v>
      </c>
      <c r="G83" s="174" t="s">
        <v>1782</v>
      </c>
      <c r="H83" s="80" t="s">
        <v>1783</v>
      </c>
      <c r="I83" s="177"/>
      <c r="J83" s="81">
        <v>170.03622006257163</v>
      </c>
      <c r="K83" s="81">
        <v>5.9586115586074362</v>
      </c>
      <c r="L83" s="81">
        <v>10.184653118647994</v>
      </c>
      <c r="M83" s="81">
        <v>100.72487238305959</v>
      </c>
      <c r="N83" s="81">
        <v>98.666711978419585</v>
      </c>
      <c r="O83" s="81">
        <v>85.757151907379466</v>
      </c>
      <c r="P83" s="81">
        <v>73.397373791433381</v>
      </c>
      <c r="Q83" s="81">
        <v>5.7897361427924627</v>
      </c>
      <c r="R83" s="81">
        <v>0</v>
      </c>
      <c r="S83" s="81">
        <v>10.044806139829999</v>
      </c>
      <c r="T83" s="82"/>
      <c r="U83" s="81">
        <v>35835487</v>
      </c>
      <c r="V83" s="81">
        <v>2692</v>
      </c>
      <c r="W83" s="81">
        <v>229</v>
      </c>
      <c r="X83" s="81">
        <v>26744</v>
      </c>
      <c r="Y83" s="81">
        <v>38706</v>
      </c>
      <c r="Z83" s="81">
        <v>63099</v>
      </c>
      <c r="AA83" s="81">
        <v>16148</v>
      </c>
      <c r="AB83" s="81">
        <v>97028</v>
      </c>
      <c r="AC83" s="81">
        <v>0</v>
      </c>
      <c r="AD83" s="81">
        <v>10.044806139829999</v>
      </c>
      <c r="AE83" s="82"/>
      <c r="AF83" s="81">
        <v>218146883.38360798</v>
      </c>
      <c r="AG83" s="81">
        <v>4256109.7976691611</v>
      </c>
      <c r="AH83" s="81">
        <v>1572548.145294778</v>
      </c>
      <c r="AI83" s="81">
        <v>166261853.76604575</v>
      </c>
      <c r="AJ83" s="81">
        <v>171645196.50800115</v>
      </c>
      <c r="AK83" s="81">
        <v>0</v>
      </c>
      <c r="AL83" s="81">
        <v>0</v>
      </c>
      <c r="AM83" s="81">
        <v>12736272.506215502</v>
      </c>
      <c r="AN83" s="81">
        <v>0</v>
      </c>
      <c r="AO83" s="81">
        <v>0</v>
      </c>
      <c r="AP83" s="82"/>
      <c r="AQ83" s="81">
        <v>4479</v>
      </c>
      <c r="AR83" s="81">
        <v>1133</v>
      </c>
      <c r="AS83" s="81">
        <v>0</v>
      </c>
      <c r="AT83" s="81">
        <v>3</v>
      </c>
      <c r="AU83" s="81">
        <v>0</v>
      </c>
      <c r="AV83" s="81">
        <v>1</v>
      </c>
      <c r="AW83" s="81"/>
      <c r="AX83" s="82"/>
      <c r="AY83" s="81">
        <v>20310.39999999994</v>
      </c>
      <c r="AZ83" s="81">
        <v>35003.100000000028</v>
      </c>
      <c r="BA83" s="81">
        <v>0</v>
      </c>
      <c r="BB83" s="81">
        <v>7257.9</v>
      </c>
      <c r="BC83" s="81">
        <v>0</v>
      </c>
      <c r="BD83" s="81">
        <v>855.7</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1801</v>
      </c>
      <c r="B84" s="80">
        <v>476</v>
      </c>
      <c r="C84" s="80">
        <v>19</v>
      </c>
      <c r="D84" s="80">
        <v>28</v>
      </c>
      <c r="E84" s="80">
        <v>2022</v>
      </c>
      <c r="F84" s="80" t="s">
        <v>568</v>
      </c>
      <c r="G84" s="174" t="s">
        <v>1782</v>
      </c>
      <c r="H84" s="80" t="s">
        <v>1783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4718</v>
      </c>
      <c r="AR84" s="81">
        <v>1140</v>
      </c>
      <c r="AS84" s="81">
        <v>0</v>
      </c>
      <c r="AT84" s="81">
        <v>3</v>
      </c>
      <c r="AU84" s="81">
        <v>0</v>
      </c>
      <c r="AV84" s="81">
        <v>1</v>
      </c>
      <c r="AW84" s="81"/>
      <c r="AX84" s="82"/>
      <c r="AY84" s="81">
        <v>21729.399999999921</v>
      </c>
      <c r="AZ84" s="81">
        <v>35171.000000000036</v>
      </c>
      <c r="BA84" s="81">
        <v>0</v>
      </c>
      <c r="BB84" s="81">
        <v>7257.9</v>
      </c>
      <c r="BC84" s="81">
        <v>0</v>
      </c>
      <c r="BD84" s="81">
        <v>855.7</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1802</v>
      </c>
      <c r="B85" s="80">
        <v>205</v>
      </c>
      <c r="C85" s="80">
        <v>1</v>
      </c>
      <c r="D85" s="80">
        <v>13</v>
      </c>
      <c r="E85" s="80">
        <v>1990</v>
      </c>
      <c r="F85" s="80" t="s">
        <v>562</v>
      </c>
      <c r="G85" s="80" t="s">
        <v>1803</v>
      </c>
      <c r="H85" s="80" t="s">
        <v>1804</v>
      </c>
      <c r="I85" s="177"/>
      <c r="J85" s="81">
        <v>216.81549101561905</v>
      </c>
      <c r="K85" s="81">
        <v>6.1752775814049539</v>
      </c>
      <c r="L85" s="81">
        <v>4.7563333915783401</v>
      </c>
      <c r="M85" s="81">
        <v>40.239429250322615</v>
      </c>
      <c r="N85" s="81">
        <v>47.778038887053285</v>
      </c>
      <c r="O85" s="81">
        <v>54.3116092731766</v>
      </c>
      <c r="P85" s="81">
        <v>33.009200227385051</v>
      </c>
      <c r="Q85" s="81">
        <v>4.4440945630191964</v>
      </c>
      <c r="R85" s="81">
        <v>0</v>
      </c>
      <c r="S85" s="81">
        <v>4.7434903556665011</v>
      </c>
      <c r="T85" s="82"/>
      <c r="U85" s="81">
        <v>5244361</v>
      </c>
      <c r="V85" s="81">
        <v>2098</v>
      </c>
      <c r="W85" s="81">
        <v>46</v>
      </c>
      <c r="X85" s="81">
        <v>13556</v>
      </c>
      <c r="Y85" s="81">
        <v>21503</v>
      </c>
      <c r="Z85" s="81">
        <v>22339</v>
      </c>
      <c r="AA85" s="81">
        <v>8015</v>
      </c>
      <c r="AB85" s="81">
        <v>72157</v>
      </c>
      <c r="AC85" s="81">
        <v>0</v>
      </c>
      <c r="AD85" s="81">
        <v>4.7434903556665011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1805</v>
      </c>
      <c r="B86" s="80">
        <v>206</v>
      </c>
      <c r="C86" s="80">
        <v>2</v>
      </c>
      <c r="D86" s="80">
        <v>13</v>
      </c>
      <c r="E86" s="80">
        <v>2005</v>
      </c>
      <c r="F86" s="80" t="s">
        <v>565</v>
      </c>
      <c r="G86" s="80" t="s">
        <v>1803</v>
      </c>
      <c r="H86" s="80" t="s">
        <v>1804</v>
      </c>
      <c r="I86" s="177"/>
      <c r="J86" s="81">
        <v>104.39123545648239</v>
      </c>
      <c r="K86" s="81">
        <v>4.2254968976827154</v>
      </c>
      <c r="L86" s="81">
        <v>4.3147854018786269</v>
      </c>
      <c r="M86" s="81">
        <v>75.567928856553138</v>
      </c>
      <c r="N86" s="81">
        <v>85.189822742432582</v>
      </c>
      <c r="O86" s="81">
        <v>86.233040378022096</v>
      </c>
      <c r="P86" s="81">
        <v>40.606457827376339</v>
      </c>
      <c r="Q86" s="81">
        <v>5.0633149050816977</v>
      </c>
      <c r="R86" s="81">
        <v>0</v>
      </c>
      <c r="S86" s="81">
        <v>4.1522639999999997</v>
      </c>
      <c r="T86" s="82"/>
      <c r="U86" s="81">
        <v>2649955</v>
      </c>
      <c r="V86" s="81">
        <v>1786</v>
      </c>
      <c r="W86" s="81">
        <v>46</v>
      </c>
      <c r="X86" s="81">
        <v>14145</v>
      </c>
      <c r="Y86" s="81">
        <v>32446</v>
      </c>
      <c r="Z86" s="81">
        <v>41044</v>
      </c>
      <c r="AA86" s="81">
        <v>8075</v>
      </c>
      <c r="AB86" s="81">
        <v>85943</v>
      </c>
      <c r="AC86" s="81">
        <v>0</v>
      </c>
      <c r="AD86" s="81">
        <v>4.1522639999999997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1806</v>
      </c>
      <c r="B87" s="80">
        <v>207</v>
      </c>
      <c r="C87" s="80">
        <v>3</v>
      </c>
      <c r="D87" s="80">
        <v>13</v>
      </c>
      <c r="E87" s="80">
        <v>2006</v>
      </c>
      <c r="F87" s="80" t="s">
        <v>566</v>
      </c>
      <c r="G87" s="80" t="s">
        <v>1803</v>
      </c>
      <c r="H87" s="80" t="s">
        <v>1804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1807</v>
      </c>
      <c r="B88" s="80">
        <v>208</v>
      </c>
      <c r="C88" s="80">
        <v>4</v>
      </c>
      <c r="D88" s="80">
        <v>13</v>
      </c>
      <c r="E88" s="80">
        <v>2007</v>
      </c>
      <c r="F88" s="80" t="s">
        <v>567</v>
      </c>
      <c r="G88" s="80" t="s">
        <v>1803</v>
      </c>
      <c r="H88" s="80" t="s">
        <v>1804</v>
      </c>
      <c r="I88" s="177"/>
      <c r="J88" s="81">
        <v>124.78658807218949</v>
      </c>
      <c r="K88" s="81">
        <v>4.5945080130143952</v>
      </c>
      <c r="L88" s="81">
        <v>3.4225383476801978</v>
      </c>
      <c r="M88" s="81">
        <v>80.162796010122449</v>
      </c>
      <c r="N88" s="81">
        <v>105.15707688359129</v>
      </c>
      <c r="O88" s="81">
        <v>85.955435606129285</v>
      </c>
      <c r="P88" s="81">
        <v>42.215447159675811</v>
      </c>
      <c r="Q88" s="81">
        <v>5.3785126673382369</v>
      </c>
      <c r="R88" s="81">
        <v>0</v>
      </c>
      <c r="S88" s="81">
        <v>7.3297925498000005</v>
      </c>
      <c r="T88" s="82"/>
      <c r="U88" s="81">
        <v>3559117</v>
      </c>
      <c r="V88" s="81">
        <v>1894</v>
      </c>
      <c r="W88" s="81">
        <v>42</v>
      </c>
      <c r="X88" s="81">
        <v>17967</v>
      </c>
      <c r="Y88" s="81">
        <v>33566</v>
      </c>
      <c r="Z88" s="81">
        <v>42530</v>
      </c>
      <c r="AA88" s="81">
        <v>8267</v>
      </c>
      <c r="AB88" s="81">
        <v>86465</v>
      </c>
      <c r="AC88" s="81">
        <v>0</v>
      </c>
      <c r="AD88" s="81">
        <v>7.3297925498000005</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1808</v>
      </c>
      <c r="B89" s="80">
        <v>209</v>
      </c>
      <c r="C89" s="80">
        <v>5</v>
      </c>
      <c r="D89" s="80">
        <v>13</v>
      </c>
      <c r="E89" s="80">
        <v>2008</v>
      </c>
      <c r="F89" s="80" t="s">
        <v>84</v>
      </c>
      <c r="G89" s="80" t="s">
        <v>1803</v>
      </c>
      <c r="H89" s="80" t="s">
        <v>1804</v>
      </c>
      <c r="I89" s="177"/>
      <c r="J89" s="81">
        <v>56.493476251165511</v>
      </c>
      <c r="K89" s="81">
        <v>3.6155804593004635</v>
      </c>
      <c r="L89" s="81">
        <v>3.0032036457728588</v>
      </c>
      <c r="M89" s="81">
        <v>90.494689542771425</v>
      </c>
      <c r="N89" s="81">
        <v>101.09308181764631</v>
      </c>
      <c r="O89" s="81">
        <v>82.894408087414405</v>
      </c>
      <c r="P89" s="81">
        <v>41.539952547940032</v>
      </c>
      <c r="Q89" s="81">
        <v>5.3245470615657409</v>
      </c>
      <c r="R89" s="81">
        <v>0</v>
      </c>
      <c r="S89" s="81">
        <v>5.4230571555999996</v>
      </c>
      <c r="T89" s="82"/>
      <c r="U89" s="81">
        <v>1861390</v>
      </c>
      <c r="V89" s="81">
        <v>1894</v>
      </c>
      <c r="W89" s="81">
        <v>42</v>
      </c>
      <c r="X89" s="81">
        <v>17967</v>
      </c>
      <c r="Y89" s="81">
        <v>34043</v>
      </c>
      <c r="Z89" s="81">
        <v>42455</v>
      </c>
      <c r="AA89" s="81">
        <v>8144</v>
      </c>
      <c r="AB89" s="81">
        <v>87004</v>
      </c>
      <c r="AC89" s="81">
        <v>0</v>
      </c>
      <c r="AD89" s="81">
        <v>5.4230571555999996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1809</v>
      </c>
      <c r="B90" s="80">
        <v>210</v>
      </c>
      <c r="C90" s="80">
        <v>6</v>
      </c>
      <c r="D90" s="80">
        <v>13</v>
      </c>
      <c r="E90" s="80">
        <v>2009</v>
      </c>
      <c r="F90" s="80" t="s">
        <v>85</v>
      </c>
      <c r="G90" s="80" t="s">
        <v>1803</v>
      </c>
      <c r="H90" s="80" t="s">
        <v>1804</v>
      </c>
      <c r="I90" s="177"/>
      <c r="J90" s="81">
        <v>57.78037599797333</v>
      </c>
      <c r="K90" s="81">
        <v>3.5644025998636826</v>
      </c>
      <c r="L90" s="81">
        <v>1.5525148204012602</v>
      </c>
      <c r="M90" s="81">
        <v>86.082564962582879</v>
      </c>
      <c r="N90" s="81">
        <v>94.995413811046049</v>
      </c>
      <c r="O90" s="81">
        <v>84.71202964577688</v>
      </c>
      <c r="P90" s="81">
        <v>40.716504118315676</v>
      </c>
      <c r="Q90" s="81">
        <v>5.1084396204775038</v>
      </c>
      <c r="R90" s="81">
        <v>0</v>
      </c>
      <c r="S90" s="81">
        <v>4.3686081418800002</v>
      </c>
      <c r="T90" s="82"/>
      <c r="U90" s="81">
        <v>1645098</v>
      </c>
      <c r="V90" s="81">
        <v>2400</v>
      </c>
      <c r="W90" s="81">
        <v>28</v>
      </c>
      <c r="X90" s="81">
        <v>19453</v>
      </c>
      <c r="Y90" s="81">
        <v>34718</v>
      </c>
      <c r="Z90" s="81">
        <v>42824</v>
      </c>
      <c r="AA90" s="81">
        <v>8195</v>
      </c>
      <c r="AB90" s="81">
        <v>87626</v>
      </c>
      <c r="AC90" s="81">
        <v>0</v>
      </c>
      <c r="AD90" s="81">
        <v>4.3686081418800002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3.97</v>
      </c>
      <c r="BL90" s="81">
        <v>0</v>
      </c>
      <c r="BM90" s="82"/>
      <c r="BN90" s="81">
        <v>0</v>
      </c>
      <c r="BO90" s="81">
        <v>0</v>
      </c>
      <c r="BP90" s="81">
        <v>0</v>
      </c>
      <c r="BQ90" s="81">
        <v>0</v>
      </c>
      <c r="BR90" s="81">
        <v>1</v>
      </c>
      <c r="BS90" s="81">
        <v>0</v>
      </c>
      <c r="BT90"/>
      <c r="BU90" s="80"/>
      <c r="BV90" s="80"/>
      <c r="BW90" s="80"/>
      <c r="BX90" s="80"/>
      <c r="BY90" s="80"/>
      <c r="BZ90" s="80"/>
      <c r="CA90" s="80"/>
      <c r="CB90" s="80"/>
      <c r="CC90" s="80"/>
    </row>
    <row r="91" spans="1:81">
      <c r="A91" s="80" t="s">
        <v>1810</v>
      </c>
      <c r="B91" s="80">
        <v>211</v>
      </c>
      <c r="C91" s="80">
        <v>7</v>
      </c>
      <c r="D91" s="80">
        <v>13</v>
      </c>
      <c r="E91" s="80">
        <v>2010</v>
      </c>
      <c r="F91" s="80" t="s">
        <v>86</v>
      </c>
      <c r="G91" s="80" t="s">
        <v>1803</v>
      </c>
      <c r="H91" s="80" t="s">
        <v>1804</v>
      </c>
      <c r="I91" s="177"/>
      <c r="J91" s="81">
        <v>64.823467698797856</v>
      </c>
      <c r="K91" s="81">
        <v>3.7986737592800544</v>
      </c>
      <c r="L91" s="81">
        <v>1.4698537545379866</v>
      </c>
      <c r="M91" s="81">
        <v>85.927892888310538</v>
      </c>
      <c r="N91" s="81">
        <v>98.627604030719439</v>
      </c>
      <c r="O91" s="81">
        <v>84.973916627824224</v>
      </c>
      <c r="P91" s="81">
        <v>41.637092985375418</v>
      </c>
      <c r="Q91" s="81">
        <v>5.3631582661213377</v>
      </c>
      <c r="R91" s="81">
        <v>0</v>
      </c>
      <c r="S91" s="81">
        <v>6.8090824281599991</v>
      </c>
      <c r="T91" s="82"/>
      <c r="U91" s="81">
        <v>1674824</v>
      </c>
      <c r="V91" s="81">
        <v>2400</v>
      </c>
      <c r="W91" s="81">
        <v>28</v>
      </c>
      <c r="X91" s="81">
        <v>19453</v>
      </c>
      <c r="Y91" s="81">
        <v>35286</v>
      </c>
      <c r="Z91" s="81">
        <v>43156</v>
      </c>
      <c r="AA91" s="81">
        <v>8171</v>
      </c>
      <c r="AB91" s="81">
        <v>88150</v>
      </c>
      <c r="AC91" s="81">
        <v>0</v>
      </c>
      <c r="AD91" s="81">
        <v>6.8090824281599991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4.2759999999999998</v>
      </c>
      <c r="BL91" s="81">
        <v>0</v>
      </c>
      <c r="BM91" s="82"/>
      <c r="BN91" s="81">
        <v>0</v>
      </c>
      <c r="BO91" s="81">
        <v>0</v>
      </c>
      <c r="BP91" s="81">
        <v>0</v>
      </c>
      <c r="BQ91" s="81">
        <v>0</v>
      </c>
      <c r="BR91" s="81">
        <v>1</v>
      </c>
      <c r="BS91" s="81">
        <v>0</v>
      </c>
      <c r="BT91"/>
      <c r="BU91" s="80">
        <v>4.2759999999999998</v>
      </c>
      <c r="BV91" s="80">
        <v>0</v>
      </c>
      <c r="BW91" s="80">
        <v>0</v>
      </c>
      <c r="BX91" s="80">
        <v>0</v>
      </c>
      <c r="BY91" s="80">
        <v>0</v>
      </c>
      <c r="BZ91" s="80">
        <v>0</v>
      </c>
      <c r="CA91" s="80">
        <v>0</v>
      </c>
      <c r="CB91" s="80">
        <v>0</v>
      </c>
      <c r="CC91" s="80">
        <v>0</v>
      </c>
    </row>
    <row r="92" spans="1:81">
      <c r="A92" s="80" t="s">
        <v>1811</v>
      </c>
      <c r="B92" s="80">
        <v>212</v>
      </c>
      <c r="C92" s="80">
        <v>8</v>
      </c>
      <c r="D92" s="80">
        <v>13</v>
      </c>
      <c r="E92" s="80">
        <v>2011</v>
      </c>
      <c r="F92" s="80" t="s">
        <v>87</v>
      </c>
      <c r="G92" s="80" t="s">
        <v>1803</v>
      </c>
      <c r="H92" s="80" t="s">
        <v>1804</v>
      </c>
      <c r="I92" s="177"/>
      <c r="J92" s="81">
        <v>83.67324806324234</v>
      </c>
      <c r="K92" s="81">
        <v>5.9965724705073464</v>
      </c>
      <c r="L92" s="81">
        <v>1.4330219188313651</v>
      </c>
      <c r="M92" s="81">
        <v>99.551734327832307</v>
      </c>
      <c r="N92" s="81">
        <v>105.76284206350506</v>
      </c>
      <c r="O92" s="81">
        <v>85.013298891138689</v>
      </c>
      <c r="P92" s="81">
        <v>41.304774614582279</v>
      </c>
      <c r="Q92" s="81">
        <v>6.2530282918359292</v>
      </c>
      <c r="R92" s="81">
        <v>0</v>
      </c>
      <c r="S92" s="81">
        <v>7.1264722283999999</v>
      </c>
      <c r="T92" s="82"/>
      <c r="U92" s="81">
        <v>2263312</v>
      </c>
      <c r="V92" s="81">
        <v>2400</v>
      </c>
      <c r="W92" s="81">
        <v>28</v>
      </c>
      <c r="X92" s="81">
        <v>19453</v>
      </c>
      <c r="Y92" s="81">
        <v>36010</v>
      </c>
      <c r="Z92" s="81">
        <v>44114</v>
      </c>
      <c r="AA92" s="81">
        <v>8347</v>
      </c>
      <c r="AB92" s="81">
        <v>89102</v>
      </c>
      <c r="AC92" s="81">
        <v>0</v>
      </c>
      <c r="AD92" s="81">
        <v>7.1264722283999999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3.4289999999999998</v>
      </c>
      <c r="BL92" s="81">
        <v>0</v>
      </c>
      <c r="BM92" s="82"/>
      <c r="BN92" s="81">
        <v>0</v>
      </c>
      <c r="BO92" s="81">
        <v>0</v>
      </c>
      <c r="BP92" s="81">
        <v>0</v>
      </c>
      <c r="BQ92" s="81">
        <v>0</v>
      </c>
      <c r="BR92" s="81">
        <v>1</v>
      </c>
      <c r="BS92" s="81">
        <v>0</v>
      </c>
      <c r="BT92"/>
      <c r="BU92" s="80">
        <v>3.4289999999999998</v>
      </c>
      <c r="BV92" s="80">
        <v>0</v>
      </c>
      <c r="BW92" s="80">
        <v>0</v>
      </c>
      <c r="BX92" s="80">
        <v>0</v>
      </c>
      <c r="BY92" s="80">
        <v>0</v>
      </c>
      <c r="BZ92" s="80">
        <v>0</v>
      </c>
      <c r="CA92" s="80">
        <v>0</v>
      </c>
      <c r="CB92" s="80">
        <v>0</v>
      </c>
      <c r="CC92" s="80">
        <v>0</v>
      </c>
    </row>
    <row r="93" spans="1:81">
      <c r="A93" s="80" t="s">
        <v>1812</v>
      </c>
      <c r="B93" s="80">
        <v>213</v>
      </c>
      <c r="C93" s="80">
        <v>9</v>
      </c>
      <c r="D93" s="80">
        <v>13</v>
      </c>
      <c r="E93" s="80">
        <v>2012</v>
      </c>
      <c r="F93" s="80" t="s">
        <v>88</v>
      </c>
      <c r="G93" s="80" t="s">
        <v>1803</v>
      </c>
      <c r="H93" s="80" t="s">
        <v>1804</v>
      </c>
      <c r="I93" s="177"/>
      <c r="J93" s="81">
        <v>209.90292088795081</v>
      </c>
      <c r="K93" s="81">
        <v>5.9496439019579519</v>
      </c>
      <c r="L93" s="81">
        <v>1.4387407402307439</v>
      </c>
      <c r="M93" s="81">
        <v>111.24934275793116</v>
      </c>
      <c r="N93" s="81">
        <v>119.64901812870242</v>
      </c>
      <c r="O93" s="81">
        <v>86.007720268330004</v>
      </c>
      <c r="P93" s="81">
        <v>42.604778329111674</v>
      </c>
      <c r="Q93" s="81">
        <v>6.9164473036741656</v>
      </c>
      <c r="R93" s="81">
        <v>0</v>
      </c>
      <c r="S93" s="81">
        <v>6.8723889175999995</v>
      </c>
      <c r="T93" s="82"/>
      <c r="U93" s="81">
        <v>5705063</v>
      </c>
      <c r="V93" s="81">
        <v>2400</v>
      </c>
      <c r="W93" s="81">
        <v>28</v>
      </c>
      <c r="X93" s="81">
        <v>19453</v>
      </c>
      <c r="Y93" s="81">
        <v>37057</v>
      </c>
      <c r="Z93" s="81">
        <v>44984</v>
      </c>
      <c r="AA93" s="81">
        <v>8561</v>
      </c>
      <c r="AB93" s="81">
        <v>90711</v>
      </c>
      <c r="AC93" s="81">
        <v>0</v>
      </c>
      <c r="AD93" s="81">
        <v>6.8723889175999995</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3.7429999999999999</v>
      </c>
      <c r="BL93" s="81">
        <v>0</v>
      </c>
      <c r="BM93" s="82"/>
      <c r="BN93" s="81">
        <v>0</v>
      </c>
      <c r="BO93" s="81">
        <v>0</v>
      </c>
      <c r="BP93" s="81">
        <v>0</v>
      </c>
      <c r="BQ93" s="81">
        <v>0</v>
      </c>
      <c r="BR93" s="81">
        <v>1</v>
      </c>
      <c r="BS93" s="81">
        <v>0</v>
      </c>
      <c r="BT93"/>
      <c r="BU93" s="80">
        <v>3.7429999999999999</v>
      </c>
      <c r="BV93" s="80">
        <v>0</v>
      </c>
      <c r="BW93" s="80">
        <v>0</v>
      </c>
      <c r="BX93" s="80">
        <v>0</v>
      </c>
      <c r="BY93" s="80">
        <v>0</v>
      </c>
      <c r="BZ93" s="80">
        <v>0</v>
      </c>
      <c r="CA93" s="80">
        <v>0</v>
      </c>
      <c r="CB93" s="80">
        <v>0</v>
      </c>
      <c r="CC93" s="80">
        <v>0</v>
      </c>
    </row>
    <row r="94" spans="1:81">
      <c r="A94" s="80" t="s">
        <v>1813</v>
      </c>
      <c r="B94" s="80">
        <v>214</v>
      </c>
      <c r="C94" s="80">
        <v>10</v>
      </c>
      <c r="D94" s="80">
        <v>13</v>
      </c>
      <c r="E94" s="80">
        <v>2013</v>
      </c>
      <c r="F94" s="80" t="s">
        <v>89</v>
      </c>
      <c r="G94" s="80" t="s">
        <v>1803</v>
      </c>
      <c r="H94" s="80" t="s">
        <v>1804</v>
      </c>
      <c r="I94" s="177"/>
      <c r="J94" s="81">
        <v>187.72599763939047</v>
      </c>
      <c r="K94" s="81">
        <v>5.302840729345272</v>
      </c>
      <c r="L94" s="81">
        <v>1.4391060885663292</v>
      </c>
      <c r="M94" s="81">
        <v>110.30223100444003</v>
      </c>
      <c r="N94" s="81">
        <v>127.28338377126111</v>
      </c>
      <c r="O94" s="81">
        <v>84.460334047932065</v>
      </c>
      <c r="P94" s="81">
        <v>44.019144837624658</v>
      </c>
      <c r="Q94" s="81">
        <v>7.0553510028256765</v>
      </c>
      <c r="R94" s="81">
        <v>0</v>
      </c>
      <c r="S94" s="81">
        <v>6.6458787149999985</v>
      </c>
      <c r="T94" s="82"/>
      <c r="U94" s="81">
        <v>4970211</v>
      </c>
      <c r="V94" s="81">
        <v>2400</v>
      </c>
      <c r="W94" s="81">
        <v>28</v>
      </c>
      <c r="X94" s="81">
        <v>19453</v>
      </c>
      <c r="Y94" s="81">
        <v>37509</v>
      </c>
      <c r="Z94" s="81">
        <v>46147</v>
      </c>
      <c r="AA94" s="81">
        <v>8812</v>
      </c>
      <c r="AB94" s="81">
        <v>91206</v>
      </c>
      <c r="AC94" s="81">
        <v>0</v>
      </c>
      <c r="AD94" s="81">
        <v>6.6458787149999985</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3.9809999999999999</v>
      </c>
      <c r="BL94" s="81">
        <v>0</v>
      </c>
      <c r="BM94" s="82"/>
      <c r="BN94" s="81">
        <v>0</v>
      </c>
      <c r="BO94" s="81">
        <v>0</v>
      </c>
      <c r="BP94" s="81">
        <v>0</v>
      </c>
      <c r="BQ94" s="81">
        <v>0</v>
      </c>
      <c r="BR94" s="81">
        <v>1</v>
      </c>
      <c r="BS94" s="81">
        <v>0</v>
      </c>
      <c r="BT94"/>
      <c r="BU94" s="80">
        <v>3.9809999999999999</v>
      </c>
      <c r="BV94" s="80">
        <v>0</v>
      </c>
      <c r="BW94" s="80">
        <v>0</v>
      </c>
      <c r="BX94" s="80">
        <v>0</v>
      </c>
      <c r="BY94" s="80">
        <v>0</v>
      </c>
      <c r="BZ94" s="80">
        <v>0</v>
      </c>
      <c r="CA94" s="80">
        <v>0</v>
      </c>
      <c r="CB94" s="80">
        <v>0</v>
      </c>
      <c r="CC94" s="80">
        <v>0</v>
      </c>
    </row>
    <row r="95" spans="1:81">
      <c r="A95" s="80" t="s">
        <v>1814</v>
      </c>
      <c r="B95" s="80">
        <v>215</v>
      </c>
      <c r="C95" s="80">
        <v>11</v>
      </c>
      <c r="D95" s="80">
        <v>13</v>
      </c>
      <c r="E95" s="80">
        <v>2014</v>
      </c>
      <c r="F95" s="80" t="s">
        <v>90</v>
      </c>
      <c r="G95" s="80" t="s">
        <v>1803</v>
      </c>
      <c r="H95" s="80" t="s">
        <v>1804</v>
      </c>
      <c r="I95" s="177"/>
      <c r="J95" s="81">
        <v>364.02105278807198</v>
      </c>
      <c r="K95" s="81">
        <v>4.4519045171266232</v>
      </c>
      <c r="L95" s="81">
        <v>3.8395420891494738</v>
      </c>
      <c r="M95" s="81">
        <v>109.95013361845857</v>
      </c>
      <c r="N95" s="81">
        <v>105.89782635164534</v>
      </c>
      <c r="O95" s="81">
        <v>81.148935098916382</v>
      </c>
      <c r="P95" s="81">
        <v>45.980456171007241</v>
      </c>
      <c r="Q95" s="81">
        <v>6.7792361500631975</v>
      </c>
      <c r="R95" s="81">
        <v>0</v>
      </c>
      <c r="S95" s="81">
        <v>6.4285954923500004</v>
      </c>
      <c r="T95" s="82"/>
      <c r="U95" s="81">
        <v>10609707</v>
      </c>
      <c r="V95" s="81">
        <v>1862</v>
      </c>
      <c r="W95" s="81">
        <v>67</v>
      </c>
      <c r="X95" s="81">
        <v>21085</v>
      </c>
      <c r="Y95" s="81">
        <v>37933</v>
      </c>
      <c r="Z95" s="81">
        <v>46697</v>
      </c>
      <c r="AA95" s="81">
        <v>9157</v>
      </c>
      <c r="AB95" s="81">
        <v>91340</v>
      </c>
      <c r="AC95" s="81">
        <v>0</v>
      </c>
      <c r="AD95" s="81">
        <v>6.4285954923500004</v>
      </c>
      <c r="AE95" s="82"/>
      <c r="AF95" s="81">
        <v>114500649.15307012</v>
      </c>
      <c r="AG95" s="81">
        <v>4290704.3760839393</v>
      </c>
      <c r="AH95" s="81">
        <v>954376.74047725834</v>
      </c>
      <c r="AI95" s="81">
        <v>152870141.66275078</v>
      </c>
      <c r="AJ95" s="81">
        <v>145788844.93636617</v>
      </c>
      <c r="AK95" s="81">
        <v>0</v>
      </c>
      <c r="AL95" s="81">
        <v>0</v>
      </c>
      <c r="AM95" s="81">
        <v>12539617.086744865</v>
      </c>
      <c r="AN95" s="81">
        <v>0</v>
      </c>
      <c r="AO95" s="81">
        <v>0</v>
      </c>
      <c r="AP95" s="82"/>
      <c r="AQ95" s="81">
        <v>1862</v>
      </c>
      <c r="AR95" s="81">
        <v>101</v>
      </c>
      <c r="AS95" s="81">
        <v>0</v>
      </c>
      <c r="AT95" s="81">
        <v>0</v>
      </c>
      <c r="AU95" s="81">
        <v>0</v>
      </c>
      <c r="AV95" s="81">
        <v>0</v>
      </c>
      <c r="AW95" s="81" t="s">
        <v>564</v>
      </c>
      <c r="AX95" s="82"/>
      <c r="AY95" s="81">
        <v>6792.5</v>
      </c>
      <c r="AZ95" s="81">
        <v>4130.1000000000004</v>
      </c>
      <c r="BA95" s="81">
        <v>0</v>
      </c>
      <c r="BB95" s="81">
        <v>0</v>
      </c>
      <c r="BC95" s="81">
        <v>0</v>
      </c>
      <c r="BD95" s="81">
        <v>0</v>
      </c>
      <c r="BE95" s="81" t="s">
        <v>564</v>
      </c>
      <c r="BF95" s="82"/>
      <c r="BG95" s="81">
        <v>0</v>
      </c>
      <c r="BH95" s="81">
        <v>0</v>
      </c>
      <c r="BI95" s="81">
        <v>0</v>
      </c>
      <c r="BJ95" s="81">
        <v>0</v>
      </c>
      <c r="BK95" s="81">
        <v>3.9359999999999999</v>
      </c>
      <c r="BL95" s="81">
        <v>0</v>
      </c>
      <c r="BM95" s="82"/>
      <c r="BN95" s="81">
        <v>0</v>
      </c>
      <c r="BO95" s="81">
        <v>0</v>
      </c>
      <c r="BP95" s="81">
        <v>0</v>
      </c>
      <c r="BQ95" s="81">
        <v>0</v>
      </c>
      <c r="BR95" s="81">
        <v>1</v>
      </c>
      <c r="BS95" s="81">
        <v>0</v>
      </c>
      <c r="BT95"/>
      <c r="BU95" s="80">
        <v>3.9359999999999999</v>
      </c>
      <c r="BV95" s="80">
        <v>0</v>
      </c>
      <c r="BW95" s="80">
        <v>0</v>
      </c>
      <c r="BX95" s="80">
        <v>0</v>
      </c>
      <c r="BY95" s="80">
        <v>0</v>
      </c>
      <c r="BZ95" s="80">
        <v>0</v>
      </c>
      <c r="CA95" s="80">
        <v>0</v>
      </c>
      <c r="CB95" s="80">
        <v>0</v>
      </c>
      <c r="CC95" s="80">
        <v>0</v>
      </c>
    </row>
    <row r="96" spans="1:81">
      <c r="A96" s="80" t="s">
        <v>1815</v>
      </c>
      <c r="B96" s="80">
        <v>216</v>
      </c>
      <c r="C96" s="80">
        <v>12</v>
      </c>
      <c r="D96" s="80">
        <v>13</v>
      </c>
      <c r="E96" s="80">
        <v>2015</v>
      </c>
      <c r="F96" s="80" t="s">
        <v>91</v>
      </c>
      <c r="G96" s="80" t="s">
        <v>1803</v>
      </c>
      <c r="H96" s="80" t="s">
        <v>1804</v>
      </c>
      <c r="I96" s="177"/>
      <c r="J96" s="81">
        <v>367.99915715137161</v>
      </c>
      <c r="K96" s="81">
        <v>4.4211111673276102</v>
      </c>
      <c r="L96" s="81">
        <v>4.0331209495808213</v>
      </c>
      <c r="M96" s="81">
        <v>111.70538404777329</v>
      </c>
      <c r="N96" s="81">
        <v>99.698769401259369</v>
      </c>
      <c r="O96" s="81">
        <v>80.589694698520447</v>
      </c>
      <c r="P96" s="81">
        <v>47.056870612551293</v>
      </c>
      <c r="Q96" s="81">
        <v>6.6586961823562492</v>
      </c>
      <c r="R96" s="81">
        <v>0</v>
      </c>
      <c r="S96" s="81">
        <v>7.3687046596600005</v>
      </c>
      <c r="T96" s="82"/>
      <c r="U96" s="81">
        <v>10604252</v>
      </c>
      <c r="V96" s="81">
        <v>1862</v>
      </c>
      <c r="W96" s="81">
        <v>67</v>
      </c>
      <c r="X96" s="81">
        <v>21085</v>
      </c>
      <c r="Y96" s="81">
        <v>38424</v>
      </c>
      <c r="Z96" s="81">
        <v>46822</v>
      </c>
      <c r="AA96" s="81">
        <v>9364</v>
      </c>
      <c r="AB96" s="81">
        <v>91645</v>
      </c>
      <c r="AC96" s="81">
        <v>0</v>
      </c>
      <c r="AD96" s="81">
        <v>7.3687046596600005</v>
      </c>
      <c r="AE96" s="82"/>
      <c r="AF96" s="81">
        <v>113889670.61048228</v>
      </c>
      <c r="AG96" s="81">
        <v>3804563.3701776071</v>
      </c>
      <c r="AH96" s="81">
        <v>842812.16670848278</v>
      </c>
      <c r="AI96" s="81">
        <v>158490327.04082665</v>
      </c>
      <c r="AJ96" s="81">
        <v>133799073.86547944</v>
      </c>
      <c r="AK96" s="81">
        <v>0</v>
      </c>
      <c r="AL96" s="81">
        <v>0</v>
      </c>
      <c r="AM96" s="81">
        <v>12559562.813683925</v>
      </c>
      <c r="AN96" s="81">
        <v>0</v>
      </c>
      <c r="AO96" s="81">
        <v>0</v>
      </c>
      <c r="AP96" s="82"/>
      <c r="AQ96" s="81">
        <v>2056</v>
      </c>
      <c r="AR96" s="81">
        <v>191</v>
      </c>
      <c r="AS96" s="81">
        <v>0</v>
      </c>
      <c r="AT96" s="81">
        <v>0</v>
      </c>
      <c r="AU96" s="81">
        <v>0</v>
      </c>
      <c r="AV96" s="81">
        <v>0</v>
      </c>
      <c r="AW96" s="81" t="s">
        <v>564</v>
      </c>
      <c r="AX96" s="82"/>
      <c r="AY96" s="81">
        <v>7615.7999999999993</v>
      </c>
      <c r="AZ96" s="81">
        <v>8067.7</v>
      </c>
      <c r="BA96" s="81">
        <v>0</v>
      </c>
      <c r="BB96" s="81">
        <v>0</v>
      </c>
      <c r="BC96" s="81">
        <v>0</v>
      </c>
      <c r="BD96" s="81">
        <v>0</v>
      </c>
      <c r="BE96" s="81" t="s">
        <v>564</v>
      </c>
      <c r="BF96" s="82"/>
      <c r="BG96" s="81">
        <v>0</v>
      </c>
      <c r="BH96" s="81">
        <v>0</v>
      </c>
      <c r="BI96" s="81">
        <v>0</v>
      </c>
      <c r="BJ96" s="81">
        <v>0</v>
      </c>
      <c r="BK96" s="81">
        <v>3.8370000000000002</v>
      </c>
      <c r="BL96" s="81">
        <v>0</v>
      </c>
      <c r="BM96" s="82"/>
      <c r="BN96" s="81">
        <v>0</v>
      </c>
      <c r="BO96" s="81">
        <v>0</v>
      </c>
      <c r="BP96" s="81">
        <v>0</v>
      </c>
      <c r="BQ96" s="81">
        <v>0</v>
      </c>
      <c r="BR96" s="81">
        <v>1</v>
      </c>
      <c r="BS96" s="81">
        <v>0</v>
      </c>
      <c r="BT96"/>
      <c r="BU96" s="80">
        <v>3.8370000000000002</v>
      </c>
      <c r="BV96" s="80">
        <v>0</v>
      </c>
      <c r="BW96" s="80">
        <v>0</v>
      </c>
      <c r="BX96" s="80">
        <v>0</v>
      </c>
      <c r="BY96" s="80">
        <v>0</v>
      </c>
      <c r="BZ96" s="80">
        <v>0</v>
      </c>
      <c r="CA96" s="80">
        <v>0</v>
      </c>
      <c r="CB96" s="80">
        <v>0</v>
      </c>
      <c r="CC96" s="80">
        <v>0</v>
      </c>
    </row>
    <row r="97" spans="1:81">
      <c r="A97" s="80" t="s">
        <v>1816</v>
      </c>
      <c r="B97" s="80">
        <v>217</v>
      </c>
      <c r="C97" s="80">
        <v>13</v>
      </c>
      <c r="D97" s="80">
        <v>13</v>
      </c>
      <c r="E97" s="80">
        <v>2016</v>
      </c>
      <c r="F97" s="80" t="s">
        <v>92</v>
      </c>
      <c r="G97" s="80" t="s">
        <v>1803</v>
      </c>
      <c r="H97" s="80" t="s">
        <v>1804</v>
      </c>
      <c r="I97" s="177"/>
      <c r="J97" s="81">
        <v>192.95811819721547</v>
      </c>
      <c r="K97" s="81">
        <v>4.2606472037280545</v>
      </c>
      <c r="L97" s="81">
        <v>4.6912314707468603</v>
      </c>
      <c r="M97" s="81">
        <v>96.069360169694292</v>
      </c>
      <c r="N97" s="81">
        <v>106.56558544467258</v>
      </c>
      <c r="O97" s="81">
        <v>80.571722840882785</v>
      </c>
      <c r="P97" s="81">
        <v>47.639768563465346</v>
      </c>
      <c r="Q97" s="81">
        <v>6.5219495557060494</v>
      </c>
      <c r="R97" s="81">
        <v>0</v>
      </c>
      <c r="S97" s="81">
        <v>11.576499155200002</v>
      </c>
      <c r="T97" s="82"/>
      <c r="U97" s="81">
        <v>5253211</v>
      </c>
      <c r="V97" s="81">
        <v>1862</v>
      </c>
      <c r="W97" s="81">
        <v>67</v>
      </c>
      <c r="X97" s="81">
        <v>21085</v>
      </c>
      <c r="Y97" s="81">
        <v>39188</v>
      </c>
      <c r="Z97" s="81">
        <v>47387</v>
      </c>
      <c r="AA97" s="81">
        <v>9805</v>
      </c>
      <c r="AB97" s="81">
        <v>92337</v>
      </c>
      <c r="AC97" s="81">
        <v>0</v>
      </c>
      <c r="AD97" s="81">
        <v>11.576499155200001</v>
      </c>
      <c r="AE97" s="82"/>
      <c r="AF97" s="81">
        <v>61972629.846271269</v>
      </c>
      <c r="AG97" s="81">
        <v>3625148.509885096</v>
      </c>
      <c r="AH97" s="81">
        <v>776083.19845033274</v>
      </c>
      <c r="AI97" s="81">
        <v>147483744.48393741</v>
      </c>
      <c r="AJ97" s="81">
        <v>145041852.2096138</v>
      </c>
      <c r="AK97" s="81">
        <v>0</v>
      </c>
      <c r="AL97" s="81">
        <v>0</v>
      </c>
      <c r="AM97" s="81">
        <v>12664229.73685758</v>
      </c>
      <c r="AN97" s="81">
        <v>0</v>
      </c>
      <c r="AO97" s="81">
        <v>0</v>
      </c>
      <c r="AP97" s="82"/>
      <c r="AQ97" s="81">
        <v>2218</v>
      </c>
      <c r="AR97" s="81">
        <v>224</v>
      </c>
      <c r="AS97" s="81">
        <v>0</v>
      </c>
      <c r="AT97" s="81">
        <v>0</v>
      </c>
      <c r="AU97" s="81">
        <v>0</v>
      </c>
      <c r="AV97" s="81">
        <v>0</v>
      </c>
      <c r="AW97" s="81" t="s">
        <v>564</v>
      </c>
      <c r="AX97" s="82"/>
      <c r="AY97" s="81">
        <v>8350.7000000000007</v>
      </c>
      <c r="AZ97" s="81">
        <v>8589.7000000000007</v>
      </c>
      <c r="BA97" s="81">
        <v>0</v>
      </c>
      <c r="BB97" s="81">
        <v>0</v>
      </c>
      <c r="BC97" s="81">
        <v>0</v>
      </c>
      <c r="BD97" s="81">
        <v>0</v>
      </c>
      <c r="BE97" s="81" t="s">
        <v>564</v>
      </c>
      <c r="BF97" s="82"/>
      <c r="BG97" s="81">
        <v>0</v>
      </c>
      <c r="BH97" s="81">
        <v>0</v>
      </c>
      <c r="BI97" s="81">
        <v>0</v>
      </c>
      <c r="BJ97" s="81">
        <v>0</v>
      </c>
      <c r="BK97" s="81">
        <v>3.7549999999999999</v>
      </c>
      <c r="BL97" s="81">
        <v>0</v>
      </c>
      <c r="BM97" s="82"/>
      <c r="BN97" s="81">
        <v>0</v>
      </c>
      <c r="BO97" s="81">
        <v>0</v>
      </c>
      <c r="BP97" s="81">
        <v>0</v>
      </c>
      <c r="BQ97" s="81">
        <v>0</v>
      </c>
      <c r="BR97" s="81">
        <v>1</v>
      </c>
      <c r="BS97" s="81">
        <v>0</v>
      </c>
      <c r="BT97"/>
      <c r="BU97" s="80">
        <v>3.7549999999999999</v>
      </c>
      <c r="BV97" s="80">
        <v>0</v>
      </c>
      <c r="BW97" s="80">
        <v>0</v>
      </c>
      <c r="BX97" s="80">
        <v>0</v>
      </c>
      <c r="BY97" s="80">
        <v>0</v>
      </c>
      <c r="BZ97" s="80">
        <v>0</v>
      </c>
      <c r="CA97" s="80">
        <v>0</v>
      </c>
      <c r="CB97" s="80">
        <v>0</v>
      </c>
      <c r="CC97" s="80">
        <v>0</v>
      </c>
    </row>
    <row r="98" spans="1:81">
      <c r="A98" s="80" t="s">
        <v>1817</v>
      </c>
      <c r="B98" s="80">
        <v>218</v>
      </c>
      <c r="C98" s="80">
        <v>14</v>
      </c>
      <c r="D98" s="80">
        <v>13</v>
      </c>
      <c r="E98" s="80">
        <v>2017</v>
      </c>
      <c r="F98" s="80" t="s">
        <v>71</v>
      </c>
      <c r="G98" s="80" t="s">
        <v>1803</v>
      </c>
      <c r="H98" s="80" t="s">
        <v>1804</v>
      </c>
      <c r="I98" s="177"/>
      <c r="J98" s="81">
        <v>119.18913945537423</v>
      </c>
      <c r="K98" s="81">
        <v>4.2647913086403646</v>
      </c>
      <c r="L98" s="81">
        <v>4.3031260901594868</v>
      </c>
      <c r="M98" s="81">
        <v>97.473443561225196</v>
      </c>
      <c r="N98" s="81">
        <v>120.47236356838813</v>
      </c>
      <c r="O98" s="81">
        <v>80.658578685119565</v>
      </c>
      <c r="P98" s="81">
        <v>49.336756318718841</v>
      </c>
      <c r="Q98" s="81">
        <v>6.3645285957180642</v>
      </c>
      <c r="R98" s="81">
        <v>0</v>
      </c>
      <c r="S98" s="81">
        <v>8.5648386199999997</v>
      </c>
      <c r="T98" s="82"/>
      <c r="U98" s="81">
        <v>3456882</v>
      </c>
      <c r="V98" s="81">
        <v>1862</v>
      </c>
      <c r="W98" s="81">
        <v>67</v>
      </c>
      <c r="X98" s="81">
        <v>21085</v>
      </c>
      <c r="Y98" s="81">
        <v>40042</v>
      </c>
      <c r="Z98" s="81">
        <v>48225</v>
      </c>
      <c r="AA98" s="81">
        <v>10219</v>
      </c>
      <c r="AB98" s="81">
        <v>93184</v>
      </c>
      <c r="AC98" s="81">
        <v>0</v>
      </c>
      <c r="AD98" s="81">
        <v>8.5648386199999997</v>
      </c>
      <c r="AE98" s="82"/>
      <c r="AF98" s="81">
        <v>38235950.953493573</v>
      </c>
      <c r="AG98" s="81">
        <v>3663235.2569247298</v>
      </c>
      <c r="AH98" s="81">
        <v>954290.83067655319</v>
      </c>
      <c r="AI98" s="81">
        <v>156860262.65156481</v>
      </c>
      <c r="AJ98" s="81">
        <v>167572589.96019909</v>
      </c>
      <c r="AK98" s="81">
        <v>0</v>
      </c>
      <c r="AL98" s="81">
        <v>0</v>
      </c>
      <c r="AM98" s="81">
        <v>12800395.548635179</v>
      </c>
      <c r="AN98" s="81">
        <v>0</v>
      </c>
      <c r="AO98" s="81">
        <v>0</v>
      </c>
      <c r="AP98" s="82"/>
      <c r="AQ98" s="81">
        <v>2368</v>
      </c>
      <c r="AR98" s="81">
        <v>252</v>
      </c>
      <c r="AS98" s="81">
        <v>0</v>
      </c>
      <c r="AT98" s="81">
        <v>0</v>
      </c>
      <c r="AU98" s="81">
        <v>0</v>
      </c>
      <c r="AV98" s="81">
        <v>0</v>
      </c>
      <c r="AW98" s="81" t="s">
        <v>564</v>
      </c>
      <c r="AX98" s="82"/>
      <c r="AY98" s="81">
        <v>9050</v>
      </c>
      <c r="AZ98" s="81">
        <v>11002.2</v>
      </c>
      <c r="BA98" s="81">
        <v>0</v>
      </c>
      <c r="BB98" s="81">
        <v>0</v>
      </c>
      <c r="BC98" s="81">
        <v>0</v>
      </c>
      <c r="BD98" s="81">
        <v>0</v>
      </c>
      <c r="BE98" s="81" t="s">
        <v>564</v>
      </c>
      <c r="BF98" s="82"/>
      <c r="BG98" s="81">
        <v>0</v>
      </c>
      <c r="BH98" s="81">
        <v>0</v>
      </c>
      <c r="BI98" s="81">
        <v>0</v>
      </c>
      <c r="BJ98" s="81">
        <v>0</v>
      </c>
      <c r="BK98" s="81">
        <v>3.6480000000000001</v>
      </c>
      <c r="BL98" s="81">
        <v>0</v>
      </c>
      <c r="BM98" s="82"/>
      <c r="BN98" s="81">
        <v>0</v>
      </c>
      <c r="BO98" s="81">
        <v>0</v>
      </c>
      <c r="BP98" s="81">
        <v>0</v>
      </c>
      <c r="BQ98" s="81">
        <v>0</v>
      </c>
      <c r="BR98" s="81">
        <v>1</v>
      </c>
      <c r="BS98" s="81">
        <v>0</v>
      </c>
      <c r="BT98"/>
      <c r="BU98" s="80">
        <v>3.6480000000000001</v>
      </c>
      <c r="BV98" s="80">
        <v>0</v>
      </c>
      <c r="BW98" s="80">
        <v>0</v>
      </c>
      <c r="BX98" s="80">
        <v>0</v>
      </c>
      <c r="BY98" s="80">
        <v>0</v>
      </c>
      <c r="BZ98" s="80">
        <v>0</v>
      </c>
      <c r="CA98" s="80">
        <v>0</v>
      </c>
      <c r="CB98" s="80">
        <v>0</v>
      </c>
      <c r="CC98" s="80">
        <v>0</v>
      </c>
    </row>
    <row r="99" spans="1:81">
      <c r="A99" s="80" t="s">
        <v>1818</v>
      </c>
      <c r="B99" s="80">
        <v>219</v>
      </c>
      <c r="C99" s="80">
        <v>15</v>
      </c>
      <c r="D99" s="80">
        <v>13</v>
      </c>
      <c r="E99" s="80">
        <v>2018</v>
      </c>
      <c r="F99" s="80" t="s">
        <v>93</v>
      </c>
      <c r="G99" s="80" t="s">
        <v>1803</v>
      </c>
      <c r="H99" s="80" t="s">
        <v>1804</v>
      </c>
      <c r="I99" s="177"/>
      <c r="J99" s="81">
        <v>105.35706594387638</v>
      </c>
      <c r="K99" s="81">
        <v>4.0270565086325618</v>
      </c>
      <c r="L99" s="81">
        <v>4.0242650633892181</v>
      </c>
      <c r="M99" s="81">
        <v>99.447960008731442</v>
      </c>
      <c r="N99" s="81">
        <v>102.86932578115724</v>
      </c>
      <c r="O99" s="81">
        <v>80.326430056505416</v>
      </c>
      <c r="P99" s="81">
        <v>51.85697419199635</v>
      </c>
      <c r="Q99" s="81">
        <v>5.9593903182218737</v>
      </c>
      <c r="R99" s="81">
        <v>0</v>
      </c>
      <c r="S99" s="81">
        <v>10.880137298639999</v>
      </c>
      <c r="T99" s="82"/>
      <c r="U99" s="81">
        <v>3389897</v>
      </c>
      <c r="V99" s="81">
        <v>1862</v>
      </c>
      <c r="W99" s="81">
        <v>67</v>
      </c>
      <c r="X99" s="81">
        <v>21085</v>
      </c>
      <c r="Y99" s="81">
        <v>40830</v>
      </c>
      <c r="Z99" s="81">
        <v>48946</v>
      </c>
      <c r="AA99" s="81">
        <v>10849</v>
      </c>
      <c r="AB99" s="81">
        <v>94027</v>
      </c>
      <c r="AC99" s="81">
        <v>0</v>
      </c>
      <c r="AD99" s="81">
        <v>10.880137298639999</v>
      </c>
      <c r="AE99" s="82"/>
      <c r="AF99" s="81">
        <v>34898139.901634239</v>
      </c>
      <c r="AG99" s="81">
        <v>3340272.093209398</v>
      </c>
      <c r="AH99" s="81">
        <v>901224.14342059998</v>
      </c>
      <c r="AI99" s="81">
        <v>156445218.52326211</v>
      </c>
      <c r="AJ99" s="81">
        <v>150614619.4846327</v>
      </c>
      <c r="AK99" s="81">
        <v>0</v>
      </c>
      <c r="AL99" s="81">
        <v>0</v>
      </c>
      <c r="AM99" s="81">
        <v>12942920.98688421</v>
      </c>
      <c r="AN99" s="81">
        <v>0</v>
      </c>
      <c r="AO99" s="81">
        <v>0</v>
      </c>
      <c r="AP99" s="82"/>
      <c r="AQ99" s="81">
        <v>2563</v>
      </c>
      <c r="AR99" s="81">
        <v>284</v>
      </c>
      <c r="AS99" s="81">
        <v>0</v>
      </c>
      <c r="AT99" s="81">
        <v>0</v>
      </c>
      <c r="AU99" s="81">
        <v>0</v>
      </c>
      <c r="AV99" s="81">
        <v>0</v>
      </c>
      <c r="AW99" s="81" t="s">
        <v>564</v>
      </c>
      <c r="AX99" s="82"/>
      <c r="AY99" s="81">
        <v>9936.5999999999967</v>
      </c>
      <c r="AZ99" s="81">
        <v>12224.5</v>
      </c>
      <c r="BA99" s="81">
        <v>0</v>
      </c>
      <c r="BB99" s="81">
        <v>0</v>
      </c>
      <c r="BC99" s="81">
        <v>0</v>
      </c>
      <c r="BD99" s="81">
        <v>0</v>
      </c>
      <c r="BE99" s="81" t="s">
        <v>564</v>
      </c>
      <c r="BF99" s="82"/>
      <c r="BG99" s="81">
        <v>0</v>
      </c>
      <c r="BH99" s="81">
        <v>0</v>
      </c>
      <c r="BI99" s="81">
        <v>0</v>
      </c>
      <c r="BJ99" s="81">
        <v>0</v>
      </c>
      <c r="BK99" s="81">
        <v>3.6429999999999998</v>
      </c>
      <c r="BL99" s="81">
        <v>0</v>
      </c>
      <c r="BM99" s="82"/>
      <c r="BN99" s="81">
        <v>0</v>
      </c>
      <c r="BO99" s="81">
        <v>0</v>
      </c>
      <c r="BP99" s="81">
        <v>0</v>
      </c>
      <c r="BQ99" s="81">
        <v>0</v>
      </c>
      <c r="BR99" s="81">
        <v>1</v>
      </c>
      <c r="BS99" s="81">
        <v>0</v>
      </c>
      <c r="BT99"/>
      <c r="BU99" s="80">
        <v>3.6429999999999998</v>
      </c>
      <c r="BV99" s="80">
        <v>0</v>
      </c>
      <c r="BW99" s="80">
        <v>0</v>
      </c>
      <c r="BX99" s="80">
        <v>0</v>
      </c>
      <c r="BY99" s="80">
        <v>0</v>
      </c>
      <c r="BZ99" s="80">
        <v>0</v>
      </c>
      <c r="CA99" s="80">
        <v>0</v>
      </c>
      <c r="CB99" s="80">
        <v>0</v>
      </c>
      <c r="CC99" s="80">
        <v>0</v>
      </c>
    </row>
    <row r="100" spans="1:81">
      <c r="A100" s="80" t="s">
        <v>1819</v>
      </c>
      <c r="B100" s="80">
        <v>220</v>
      </c>
      <c r="C100" s="80">
        <v>16</v>
      </c>
      <c r="D100" s="80">
        <v>13</v>
      </c>
      <c r="E100" s="80">
        <v>2019</v>
      </c>
      <c r="F100" s="80" t="s">
        <v>73</v>
      </c>
      <c r="G100" s="80" t="s">
        <v>1803</v>
      </c>
      <c r="H100" s="80" t="s">
        <v>1804</v>
      </c>
      <c r="I100" s="177"/>
      <c r="J100" s="81">
        <v>138.92542339625388</v>
      </c>
      <c r="K100" s="81">
        <v>3.6698029391175844</v>
      </c>
      <c r="L100" s="81">
        <v>4.0577150794423016</v>
      </c>
      <c r="M100" s="81">
        <v>90.782496477443303</v>
      </c>
      <c r="N100" s="81">
        <v>99.5362756360595</v>
      </c>
      <c r="O100" s="81">
        <v>78.885933808787769</v>
      </c>
      <c r="P100" s="81">
        <v>50.417968511332113</v>
      </c>
      <c r="Q100" s="81">
        <v>5.8526467624576419</v>
      </c>
      <c r="R100" s="81">
        <v>0</v>
      </c>
      <c r="S100" s="81">
        <v>9.4756974130000007</v>
      </c>
      <c r="T100" s="82"/>
      <c r="U100" s="81">
        <v>4487498</v>
      </c>
      <c r="V100" s="81">
        <v>1862</v>
      </c>
      <c r="W100" s="81">
        <v>67</v>
      </c>
      <c r="X100" s="81">
        <v>21085</v>
      </c>
      <c r="Y100" s="81">
        <v>41539</v>
      </c>
      <c r="Z100" s="81">
        <v>49388</v>
      </c>
      <c r="AA100" s="81">
        <v>10469</v>
      </c>
      <c r="AB100" s="81">
        <v>94843</v>
      </c>
      <c r="AC100" s="81">
        <v>0</v>
      </c>
      <c r="AD100" s="81">
        <v>9.4756974130000007</v>
      </c>
      <c r="AE100" s="82"/>
      <c r="AF100" s="81">
        <v>46569427.210690923</v>
      </c>
      <c r="AG100" s="81">
        <v>3226208.1568324119</v>
      </c>
      <c r="AH100" s="81">
        <v>939191.87039603735</v>
      </c>
      <c r="AI100" s="81">
        <v>148613819.88518041</v>
      </c>
      <c r="AJ100" s="81">
        <v>144744471.63031235</v>
      </c>
      <c r="AK100" s="81">
        <v>0</v>
      </c>
      <c r="AL100" s="81">
        <v>0</v>
      </c>
      <c r="AM100" s="81">
        <v>12916902.622278262</v>
      </c>
      <c r="AN100" s="81">
        <v>0</v>
      </c>
      <c r="AO100" s="81">
        <v>0</v>
      </c>
      <c r="AP100" s="82"/>
      <c r="AQ100" s="81">
        <v>2741</v>
      </c>
      <c r="AR100" s="81">
        <v>310</v>
      </c>
      <c r="AS100" s="81">
        <v>0</v>
      </c>
      <c r="AT100" s="81">
        <v>0</v>
      </c>
      <c r="AU100" s="81">
        <v>0</v>
      </c>
      <c r="AV100" s="81">
        <v>0</v>
      </c>
      <c r="AW100" s="81" t="s">
        <v>564</v>
      </c>
      <c r="AX100" s="82"/>
      <c r="AY100" s="81">
        <v>10851.599999999989</v>
      </c>
      <c r="AZ100" s="81">
        <v>12890.8</v>
      </c>
      <c r="BA100" s="81">
        <v>0</v>
      </c>
      <c r="BB100" s="81">
        <v>0</v>
      </c>
      <c r="BC100" s="81">
        <v>0</v>
      </c>
      <c r="BD100" s="81">
        <v>0</v>
      </c>
      <c r="BE100" s="81" t="s">
        <v>564</v>
      </c>
      <c r="BF100" s="82"/>
      <c r="BG100" s="81">
        <v>0</v>
      </c>
      <c r="BH100" s="81">
        <v>0</v>
      </c>
      <c r="BI100" s="81">
        <v>0</v>
      </c>
      <c r="BJ100" s="81">
        <v>0</v>
      </c>
      <c r="BK100" s="81">
        <v>3.3180000000000001</v>
      </c>
      <c r="BL100" s="81">
        <v>0</v>
      </c>
      <c r="BM100" s="82"/>
      <c r="BN100" s="81">
        <v>0</v>
      </c>
      <c r="BO100" s="81">
        <v>0</v>
      </c>
      <c r="BP100" s="81">
        <v>0</v>
      </c>
      <c r="BQ100" s="81">
        <v>0</v>
      </c>
      <c r="BR100" s="81">
        <v>1</v>
      </c>
      <c r="BS100" s="81">
        <v>0</v>
      </c>
      <c r="BT100"/>
      <c r="BU100" s="80">
        <v>3.3180000000000001</v>
      </c>
      <c r="BV100" s="80">
        <v>0</v>
      </c>
      <c r="BW100" s="80">
        <v>0</v>
      </c>
      <c r="BX100" s="80">
        <v>0</v>
      </c>
      <c r="BY100" s="80">
        <v>0</v>
      </c>
      <c r="BZ100" s="80">
        <v>0</v>
      </c>
      <c r="CA100" s="80">
        <v>0</v>
      </c>
      <c r="CB100" s="80">
        <v>0</v>
      </c>
      <c r="CC100" s="80">
        <v>0</v>
      </c>
    </row>
    <row r="101" spans="1:81">
      <c r="A101" s="80" t="s">
        <v>1820</v>
      </c>
      <c r="B101" s="80">
        <v>221</v>
      </c>
      <c r="C101" s="80">
        <v>17</v>
      </c>
      <c r="D101" s="80">
        <v>13</v>
      </c>
      <c r="E101" s="80">
        <v>2020</v>
      </c>
      <c r="F101" s="80" t="s">
        <v>218</v>
      </c>
      <c r="G101" s="80" t="s">
        <v>1803</v>
      </c>
      <c r="H101" s="80" t="s">
        <v>1804</v>
      </c>
      <c r="I101" s="177"/>
      <c r="J101" s="81">
        <v>166.28873124438911</v>
      </c>
      <c r="K101" s="81">
        <v>3.5698627741081523</v>
      </c>
      <c r="L101" s="81">
        <v>4.5017834608136145</v>
      </c>
      <c r="M101" s="81">
        <v>89.782943069542597</v>
      </c>
      <c r="N101" s="81">
        <v>98.99097121325417</v>
      </c>
      <c r="O101" s="81">
        <v>70.106039683134554</v>
      </c>
      <c r="P101" s="81">
        <v>48.009339261226678</v>
      </c>
      <c r="Q101" s="81">
        <v>5.6230817705639184</v>
      </c>
      <c r="R101" s="81">
        <v>0</v>
      </c>
      <c r="S101" s="81">
        <v>5.5383397832399996</v>
      </c>
      <c r="T101" s="82"/>
      <c r="U101" s="81">
        <v>5705701</v>
      </c>
      <c r="V101" s="81">
        <v>1700</v>
      </c>
      <c r="W101" s="81">
        <v>79</v>
      </c>
      <c r="X101" s="81">
        <v>21881</v>
      </c>
      <c r="Y101" s="81">
        <v>42259</v>
      </c>
      <c r="Z101" s="81">
        <v>50096</v>
      </c>
      <c r="AA101" s="81">
        <v>10831</v>
      </c>
      <c r="AB101" s="81">
        <v>95366</v>
      </c>
      <c r="AC101" s="81">
        <v>0</v>
      </c>
      <c r="AD101" s="81">
        <v>5.5383397832399996</v>
      </c>
      <c r="AE101" s="82"/>
      <c r="AF101" s="81">
        <v>57945713.530434251</v>
      </c>
      <c r="AG101" s="81">
        <v>2870116.9825366428</v>
      </c>
      <c r="AH101" s="81">
        <v>1102375.6501376117</v>
      </c>
      <c r="AI101" s="81">
        <v>150313964.69479501</v>
      </c>
      <c r="AJ101" s="81">
        <v>144421131.60678026</v>
      </c>
      <c r="AK101" s="81"/>
      <c r="AL101" s="81"/>
      <c r="AM101" s="81">
        <v>12446322.538358841</v>
      </c>
      <c r="AN101" s="81"/>
      <c r="AO101" s="81"/>
      <c r="AP101" s="82"/>
      <c r="AQ101" s="81">
        <v>2921</v>
      </c>
      <c r="AR101" s="81">
        <v>317</v>
      </c>
      <c r="AS101" s="81">
        <v>0</v>
      </c>
      <c r="AT101" s="81">
        <v>0</v>
      </c>
      <c r="AU101" s="81">
        <v>0</v>
      </c>
      <c r="AV101" s="81">
        <v>0</v>
      </c>
      <c r="AW101" s="81">
        <v>0</v>
      </c>
      <c r="AX101" s="82"/>
      <c r="AY101" s="81">
        <v>11745.69999999997</v>
      </c>
      <c r="AZ101" s="81">
        <v>13057.600000000009</v>
      </c>
      <c r="BA101" s="81">
        <v>0</v>
      </c>
      <c r="BB101" s="81">
        <v>0</v>
      </c>
      <c r="BC101" s="81">
        <v>0</v>
      </c>
      <c r="BD101" s="81">
        <v>0</v>
      </c>
      <c r="BE101" s="81">
        <v>0</v>
      </c>
      <c r="BF101" s="82"/>
      <c r="BG101" s="81">
        <v>0</v>
      </c>
      <c r="BH101" s="81">
        <v>0</v>
      </c>
      <c r="BI101" s="81">
        <v>0</v>
      </c>
      <c r="BJ101" s="81">
        <v>0</v>
      </c>
      <c r="BK101" s="81">
        <v>2.8809999999999998</v>
      </c>
      <c r="BL101" s="81">
        <v>0</v>
      </c>
      <c r="BM101" s="82"/>
      <c r="BN101" s="81">
        <v>0</v>
      </c>
      <c r="BO101" s="81">
        <v>0</v>
      </c>
      <c r="BP101" s="81">
        <v>0</v>
      </c>
      <c r="BQ101" s="81">
        <v>0</v>
      </c>
      <c r="BR101" s="81">
        <v>1</v>
      </c>
      <c r="BS101" s="81">
        <v>0</v>
      </c>
      <c r="BT101"/>
      <c r="BU101" s="80">
        <v>2.8809999999999998</v>
      </c>
      <c r="BV101" s="80">
        <v>0</v>
      </c>
      <c r="BW101" s="80">
        <v>0</v>
      </c>
      <c r="BX101" s="80">
        <v>0</v>
      </c>
      <c r="BY101" s="80">
        <v>0</v>
      </c>
      <c r="BZ101" s="80">
        <v>0</v>
      </c>
      <c r="CA101" s="80">
        <v>0</v>
      </c>
      <c r="CB101" s="80">
        <v>0</v>
      </c>
      <c r="CC101" s="80">
        <v>0</v>
      </c>
    </row>
    <row r="102" spans="1:81">
      <c r="A102" s="80" t="s">
        <v>1821</v>
      </c>
      <c r="B102" s="80">
        <v>221</v>
      </c>
      <c r="C102" s="80">
        <v>18</v>
      </c>
      <c r="D102" s="80">
        <v>13</v>
      </c>
      <c r="E102" s="80">
        <v>2021</v>
      </c>
      <c r="F102" s="80" t="s">
        <v>75</v>
      </c>
      <c r="G102" s="174" t="s">
        <v>1803</v>
      </c>
      <c r="H102" s="80" t="s">
        <v>1804</v>
      </c>
      <c r="I102" s="177"/>
      <c r="J102" s="81">
        <v>177.03166537587973</v>
      </c>
      <c r="K102" s="81">
        <v>3.8843005589300428</v>
      </c>
      <c r="L102" s="81">
        <v>4.1822612346374886</v>
      </c>
      <c r="M102" s="81">
        <v>98.524731705471396</v>
      </c>
      <c r="N102" s="81">
        <v>96.525035373932525</v>
      </c>
      <c r="O102" s="81">
        <v>68.542931617693924</v>
      </c>
      <c r="P102" s="81">
        <v>50.039118656792795</v>
      </c>
      <c r="Q102" s="81">
        <v>5.7195036383600639</v>
      </c>
      <c r="R102" s="81">
        <v>0</v>
      </c>
      <c r="S102" s="81">
        <v>7.7812632730000004</v>
      </c>
      <c r="T102" s="82"/>
      <c r="U102" s="81">
        <v>5886676</v>
      </c>
      <c r="V102" s="81">
        <v>1700</v>
      </c>
      <c r="W102" s="81">
        <v>79</v>
      </c>
      <c r="X102" s="81">
        <v>21881</v>
      </c>
      <c r="Y102" s="81">
        <v>42795</v>
      </c>
      <c r="Z102" s="81">
        <v>50433</v>
      </c>
      <c r="AA102" s="81">
        <v>11009</v>
      </c>
      <c r="AB102" s="81">
        <v>95851</v>
      </c>
      <c r="AC102" s="81">
        <v>0</v>
      </c>
      <c r="AD102" s="81">
        <v>7.7812632730000004</v>
      </c>
      <c r="AE102" s="82"/>
      <c r="AF102" s="81">
        <v>58856628.89965108</v>
      </c>
      <c r="AG102" s="81">
        <v>3114495.5082415394</v>
      </c>
      <c r="AH102" s="81">
        <v>898916.97320207336</v>
      </c>
      <c r="AI102" s="81">
        <v>163519379.30951798</v>
      </c>
      <c r="AJ102" s="81">
        <v>140240159.20314854</v>
      </c>
      <c r="AK102" s="81">
        <v>0</v>
      </c>
      <c r="AL102" s="81">
        <v>0</v>
      </c>
      <c r="AM102" s="81">
        <v>12581774.910265718</v>
      </c>
      <c r="AN102" s="81">
        <v>0</v>
      </c>
      <c r="AO102" s="81">
        <v>0</v>
      </c>
      <c r="AP102" s="82"/>
      <c r="AQ102" s="81">
        <v>3112</v>
      </c>
      <c r="AR102" s="81">
        <v>319</v>
      </c>
      <c r="AS102" s="81">
        <v>0</v>
      </c>
      <c r="AT102" s="81">
        <v>0</v>
      </c>
      <c r="AU102" s="81">
        <v>0</v>
      </c>
      <c r="AV102" s="81">
        <v>0</v>
      </c>
      <c r="AW102" s="81"/>
      <c r="AX102" s="82"/>
      <c r="AY102" s="81">
        <v>12822.399999999971</v>
      </c>
      <c r="AZ102" s="81">
        <v>13156.600000000009</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1822</v>
      </c>
      <c r="B103" s="80">
        <v>221</v>
      </c>
      <c r="C103" s="80">
        <v>19</v>
      </c>
      <c r="D103" s="80">
        <v>13</v>
      </c>
      <c r="E103" s="80">
        <v>2022</v>
      </c>
      <c r="F103" s="80" t="s">
        <v>568</v>
      </c>
      <c r="G103" s="174" t="s">
        <v>1803</v>
      </c>
      <c r="H103" s="80" t="s">
        <v>1804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3356</v>
      </c>
      <c r="AR103" s="81">
        <v>320</v>
      </c>
      <c r="AS103" s="81">
        <v>0</v>
      </c>
      <c r="AT103" s="81">
        <v>0</v>
      </c>
      <c r="AU103" s="81">
        <v>0</v>
      </c>
      <c r="AV103" s="81">
        <v>0</v>
      </c>
      <c r="AW103" s="81"/>
      <c r="AX103" s="82"/>
      <c r="AY103" s="81">
        <v>14187.099999999948</v>
      </c>
      <c r="AZ103" s="81">
        <v>13195.100000000006</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1823</v>
      </c>
      <c r="B104" s="80">
        <v>120</v>
      </c>
      <c r="C104" s="80">
        <v>1</v>
      </c>
      <c r="D104" s="80">
        <v>8</v>
      </c>
      <c r="E104" s="80">
        <v>1990</v>
      </c>
      <c r="F104" s="80" t="s">
        <v>562</v>
      </c>
      <c r="G104" s="80" t="s">
        <v>1824</v>
      </c>
      <c r="H104" s="80" t="s">
        <v>1825</v>
      </c>
      <c r="I104" s="177"/>
      <c r="J104" s="81">
        <v>12.094965694494583</v>
      </c>
      <c r="K104" s="81">
        <v>2.1656776434216805</v>
      </c>
      <c r="L104" s="81">
        <v>1.9129346609758002</v>
      </c>
      <c r="M104" s="81">
        <v>51.79798436872138</v>
      </c>
      <c r="N104" s="81">
        <v>75.338154952831957</v>
      </c>
      <c r="O104" s="81">
        <v>51.678569618632963</v>
      </c>
      <c r="P104" s="81">
        <v>13.549628040935348</v>
      </c>
      <c r="Q104" s="81">
        <v>5.390536365615147</v>
      </c>
      <c r="R104" s="81">
        <v>60.471592517479344</v>
      </c>
      <c r="S104" s="81">
        <v>6.803010915723104</v>
      </c>
      <c r="T104" s="82"/>
      <c r="U104" s="81">
        <v>507518</v>
      </c>
      <c r="V104" s="81">
        <v>959</v>
      </c>
      <c r="W104" s="81">
        <v>20</v>
      </c>
      <c r="X104" s="81">
        <v>19287</v>
      </c>
      <c r="Y104" s="81">
        <v>32427</v>
      </c>
      <c r="Z104" s="81">
        <v>21256</v>
      </c>
      <c r="AA104" s="81">
        <v>3290</v>
      </c>
      <c r="AB104" s="81">
        <v>87524</v>
      </c>
      <c r="AC104" s="81">
        <v>10473788.666666666</v>
      </c>
      <c r="AD104" s="81">
        <v>6.803010915723104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1826</v>
      </c>
      <c r="B105" s="80">
        <v>121</v>
      </c>
      <c r="C105" s="80">
        <v>2</v>
      </c>
      <c r="D105" s="80">
        <v>8</v>
      </c>
      <c r="E105" s="80">
        <v>2005</v>
      </c>
      <c r="F105" s="80" t="s">
        <v>565</v>
      </c>
      <c r="G105" s="80" t="s">
        <v>1824</v>
      </c>
      <c r="H105" s="80" t="s">
        <v>1825</v>
      </c>
      <c r="I105" s="177"/>
      <c r="J105" s="81">
        <v>2.736430511503475</v>
      </c>
      <c r="K105" s="81">
        <v>1.4533109919491154</v>
      </c>
      <c r="L105" s="81">
        <v>0.89422226538438909</v>
      </c>
      <c r="M105" s="81">
        <v>79.932455189857478</v>
      </c>
      <c r="N105" s="81">
        <v>107.0071117818988</v>
      </c>
      <c r="O105" s="81">
        <v>60.096722711552097</v>
      </c>
      <c r="P105" s="81">
        <v>10.982601101546738</v>
      </c>
      <c r="Q105" s="81">
        <v>5.3544718609816995</v>
      </c>
      <c r="R105" s="81">
        <v>7.9052983858442563</v>
      </c>
      <c r="S105" s="81">
        <v>11.735332592000001</v>
      </c>
      <c r="T105" s="82"/>
      <c r="U105" s="81">
        <v>121345</v>
      </c>
      <c r="V105" s="81">
        <v>709</v>
      </c>
      <c r="W105" s="81">
        <v>8</v>
      </c>
      <c r="X105" s="81">
        <v>16256</v>
      </c>
      <c r="Y105" s="81">
        <v>39832</v>
      </c>
      <c r="Z105" s="81">
        <v>28604</v>
      </c>
      <c r="AA105" s="81">
        <v>2184</v>
      </c>
      <c r="AB105" s="81">
        <v>90885</v>
      </c>
      <c r="AC105" s="81">
        <v>1397888.3333333333</v>
      </c>
      <c r="AD105" s="81">
        <v>11.735332592000001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1827</v>
      </c>
      <c r="B106" s="80">
        <v>122</v>
      </c>
      <c r="C106" s="80">
        <v>3</v>
      </c>
      <c r="D106" s="80">
        <v>8</v>
      </c>
      <c r="E106" s="80">
        <v>2006</v>
      </c>
      <c r="F106" s="80" t="s">
        <v>566</v>
      </c>
      <c r="G106" s="80" t="s">
        <v>1824</v>
      </c>
      <c r="H106" s="80" t="s">
        <v>1825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1828</v>
      </c>
      <c r="B107" s="80">
        <v>123</v>
      </c>
      <c r="C107" s="80">
        <v>4</v>
      </c>
      <c r="D107" s="80">
        <v>8</v>
      </c>
      <c r="E107" s="80">
        <v>2007</v>
      </c>
      <c r="F107" s="80" t="s">
        <v>567</v>
      </c>
      <c r="G107" s="80" t="s">
        <v>1824</v>
      </c>
      <c r="H107" s="80" t="s">
        <v>1825</v>
      </c>
      <c r="I107" s="177"/>
      <c r="J107" s="81">
        <v>3.4285542131484372</v>
      </c>
      <c r="K107" s="81">
        <v>1.8814474347389256</v>
      </c>
      <c r="L107" s="81">
        <v>1.4445799659743017</v>
      </c>
      <c r="M107" s="81">
        <v>79.95819872665335</v>
      </c>
      <c r="N107" s="81">
        <v>116.82370417763073</v>
      </c>
      <c r="O107" s="81">
        <v>58.76215119323323</v>
      </c>
      <c r="P107" s="81">
        <v>10.611309930785815</v>
      </c>
      <c r="Q107" s="81">
        <v>5.7607593606915417</v>
      </c>
      <c r="R107" s="81">
        <v>7.3939708006321094</v>
      </c>
      <c r="S107" s="81">
        <v>11.574434080299998</v>
      </c>
      <c r="T107" s="82"/>
      <c r="U107" s="81">
        <v>162348</v>
      </c>
      <c r="V107" s="81">
        <v>692</v>
      </c>
      <c r="W107" s="81">
        <v>17</v>
      </c>
      <c r="X107" s="81">
        <v>20781</v>
      </c>
      <c r="Y107" s="81">
        <v>40925</v>
      </c>
      <c r="Z107" s="81">
        <v>29075</v>
      </c>
      <c r="AA107" s="81">
        <v>2078</v>
      </c>
      <c r="AB107" s="81">
        <v>92610</v>
      </c>
      <c r="AC107" s="81">
        <v>1344985.3333333333</v>
      </c>
      <c r="AD107" s="81">
        <v>11.574434080299998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1829</v>
      </c>
      <c r="B108" s="80">
        <v>124</v>
      </c>
      <c r="C108" s="80">
        <v>5</v>
      </c>
      <c r="D108" s="80">
        <v>8</v>
      </c>
      <c r="E108" s="80">
        <v>2008</v>
      </c>
      <c r="F108" s="80" t="s">
        <v>84</v>
      </c>
      <c r="G108" s="80" t="s">
        <v>1824</v>
      </c>
      <c r="H108" s="80" t="s">
        <v>1825</v>
      </c>
      <c r="I108" s="177"/>
      <c r="J108" s="81">
        <v>3.1745278732746258</v>
      </c>
      <c r="K108" s="81">
        <v>1.4761226308191449</v>
      </c>
      <c r="L108" s="81">
        <v>1.3032144363749736</v>
      </c>
      <c r="M108" s="81">
        <v>87.561912090553932</v>
      </c>
      <c r="N108" s="81">
        <v>106.01953043009443</v>
      </c>
      <c r="O108" s="81">
        <v>56.865310119841176</v>
      </c>
      <c r="P108" s="81">
        <v>10.308477910042583</v>
      </c>
      <c r="Q108" s="81">
        <v>5.7142615078906296</v>
      </c>
      <c r="R108" s="81">
        <v>6.165308781515531</v>
      </c>
      <c r="S108" s="81">
        <v>12.140489091200003</v>
      </c>
      <c r="T108" s="82"/>
      <c r="U108" s="81">
        <v>169570</v>
      </c>
      <c r="V108" s="81">
        <v>692</v>
      </c>
      <c r="W108" s="81">
        <v>17</v>
      </c>
      <c r="X108" s="81">
        <v>20781</v>
      </c>
      <c r="Y108" s="81">
        <v>41474</v>
      </c>
      <c r="Z108" s="81">
        <v>29124</v>
      </c>
      <c r="AA108" s="81">
        <v>2021</v>
      </c>
      <c r="AB108" s="81">
        <v>93372</v>
      </c>
      <c r="AC108" s="81">
        <v>1164542</v>
      </c>
      <c r="AD108" s="81">
        <v>12.140489091200003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1830</v>
      </c>
      <c r="B109" s="80">
        <v>125</v>
      </c>
      <c r="C109" s="80">
        <v>6</v>
      </c>
      <c r="D109" s="80">
        <v>8</v>
      </c>
      <c r="E109" s="80">
        <v>2009</v>
      </c>
      <c r="F109" s="80" t="s">
        <v>85</v>
      </c>
      <c r="G109" s="80" t="s">
        <v>1824</v>
      </c>
      <c r="H109" s="80" t="s">
        <v>1825</v>
      </c>
      <c r="I109" s="177"/>
      <c r="J109" s="81">
        <v>3.215723572370059</v>
      </c>
      <c r="K109" s="81">
        <v>1.1948633642045094</v>
      </c>
      <c r="L109" s="81">
        <v>3.0717546198444303</v>
      </c>
      <c r="M109" s="81">
        <v>82.706486882210669</v>
      </c>
      <c r="N109" s="81">
        <v>93.075972066104114</v>
      </c>
      <c r="O109" s="81">
        <v>57.967525610401779</v>
      </c>
      <c r="P109" s="81">
        <v>9.7381754816227861</v>
      </c>
      <c r="Q109" s="81">
        <v>5.4511165438697251</v>
      </c>
      <c r="R109" s="81">
        <v>5.7506081958742516</v>
      </c>
      <c r="S109" s="81">
        <v>10.836010936800001</v>
      </c>
      <c r="T109" s="82"/>
      <c r="U109" s="81">
        <v>151814</v>
      </c>
      <c r="V109" s="81">
        <v>765</v>
      </c>
      <c r="W109" s="81">
        <v>48</v>
      </c>
      <c r="X109" s="81">
        <v>24222</v>
      </c>
      <c r="Y109" s="81">
        <v>41644</v>
      </c>
      <c r="Z109" s="81">
        <v>29304</v>
      </c>
      <c r="AA109" s="81">
        <v>1960</v>
      </c>
      <c r="AB109" s="81">
        <v>93504</v>
      </c>
      <c r="AC109" s="81">
        <v>1059685.6666666667</v>
      </c>
      <c r="AD109" s="81">
        <v>10.836010936800001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3.9630000000000001</v>
      </c>
      <c r="BK109" s="81">
        <v>20.5</v>
      </c>
      <c r="BL109" s="81">
        <v>0</v>
      </c>
      <c r="BM109" s="82"/>
      <c r="BN109" s="81">
        <v>0</v>
      </c>
      <c r="BO109" s="81">
        <v>0</v>
      </c>
      <c r="BP109" s="81">
        <v>0</v>
      </c>
      <c r="BQ109" s="81">
        <v>1</v>
      </c>
      <c r="BR109" s="81">
        <v>2</v>
      </c>
      <c r="BS109" s="81">
        <v>0</v>
      </c>
      <c r="BT109"/>
      <c r="BU109" s="80"/>
      <c r="BV109" s="80"/>
      <c r="BW109" s="80"/>
      <c r="BX109" s="80"/>
      <c r="BY109" s="80"/>
      <c r="BZ109" s="80"/>
      <c r="CA109" s="80"/>
      <c r="CB109" s="80"/>
      <c r="CC109" s="80"/>
    </row>
    <row r="110" spans="1:81">
      <c r="A110" s="80" t="s">
        <v>1831</v>
      </c>
      <c r="B110" s="80">
        <v>126</v>
      </c>
      <c r="C110" s="80">
        <v>7</v>
      </c>
      <c r="D110" s="80">
        <v>8</v>
      </c>
      <c r="E110" s="80">
        <v>2010</v>
      </c>
      <c r="F110" s="80" t="s">
        <v>86</v>
      </c>
      <c r="G110" s="80" t="s">
        <v>1824</v>
      </c>
      <c r="H110" s="80" t="s">
        <v>1825</v>
      </c>
      <c r="I110" s="177"/>
      <c r="J110" s="81">
        <v>3.2138168892165169</v>
      </c>
      <c r="K110" s="81">
        <v>1.6745678037303779</v>
      </c>
      <c r="L110" s="81">
        <v>2.8572052497194051</v>
      </c>
      <c r="M110" s="81">
        <v>90.829443692694198</v>
      </c>
      <c r="N110" s="81">
        <v>101.97340339036892</v>
      </c>
      <c r="O110" s="81">
        <v>57.703346016660873</v>
      </c>
      <c r="P110" s="81">
        <v>9.8856884581603612</v>
      </c>
      <c r="Q110" s="81">
        <v>5.7196272880295043</v>
      </c>
      <c r="R110" s="81">
        <v>6.205826985574336</v>
      </c>
      <c r="S110" s="81">
        <v>10.898053181200002</v>
      </c>
      <c r="T110" s="82"/>
      <c r="U110" s="81">
        <v>148105</v>
      </c>
      <c r="V110" s="81">
        <v>765</v>
      </c>
      <c r="W110" s="81">
        <v>48</v>
      </c>
      <c r="X110" s="81">
        <v>24222</v>
      </c>
      <c r="Y110" s="81">
        <v>42097</v>
      </c>
      <c r="Z110" s="81">
        <v>29306</v>
      </c>
      <c r="AA110" s="81">
        <v>1940</v>
      </c>
      <c r="AB110" s="81">
        <v>94009</v>
      </c>
      <c r="AC110" s="81">
        <v>1083714.6666666667</v>
      </c>
      <c r="AD110" s="81">
        <v>10.898053181200002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3.641</v>
      </c>
      <c r="BK110" s="81">
        <v>18.201000000000001</v>
      </c>
      <c r="BL110" s="81">
        <v>0</v>
      </c>
      <c r="BM110" s="82"/>
      <c r="BN110" s="81">
        <v>0</v>
      </c>
      <c r="BO110" s="81">
        <v>0</v>
      </c>
      <c r="BP110" s="81">
        <v>0</v>
      </c>
      <c r="BQ110" s="81">
        <v>1</v>
      </c>
      <c r="BR110" s="81">
        <v>2</v>
      </c>
      <c r="BS110" s="81">
        <v>0</v>
      </c>
      <c r="BT110"/>
      <c r="BU110" s="80">
        <v>7.4080000000000004</v>
      </c>
      <c r="BV110" s="80">
        <v>14.433999999999999</v>
      </c>
      <c r="BW110" s="80">
        <v>0</v>
      </c>
      <c r="BX110" s="80">
        <v>0</v>
      </c>
      <c r="BY110" s="80">
        <v>0</v>
      </c>
      <c r="BZ110" s="80">
        <v>0</v>
      </c>
      <c r="CA110" s="80">
        <v>0</v>
      </c>
      <c r="CB110" s="80">
        <v>0</v>
      </c>
      <c r="CC110" s="80">
        <v>0</v>
      </c>
    </row>
    <row r="111" spans="1:81">
      <c r="A111" s="80" t="s">
        <v>1832</v>
      </c>
      <c r="B111" s="80">
        <v>127</v>
      </c>
      <c r="C111" s="80">
        <v>8</v>
      </c>
      <c r="D111" s="80">
        <v>8</v>
      </c>
      <c r="E111" s="80">
        <v>2011</v>
      </c>
      <c r="F111" s="80" t="s">
        <v>87</v>
      </c>
      <c r="G111" s="80" t="s">
        <v>1824</v>
      </c>
      <c r="H111" s="80" t="s">
        <v>1825</v>
      </c>
      <c r="I111" s="177"/>
      <c r="J111" s="81">
        <v>6.6236701196540135</v>
      </c>
      <c r="K111" s="81">
        <v>1.7637013260614638</v>
      </c>
      <c r="L111" s="81">
        <v>2.1758629235259352</v>
      </c>
      <c r="M111" s="81">
        <v>113.90716664901905</v>
      </c>
      <c r="N111" s="81">
        <v>124.60211034183756</v>
      </c>
      <c r="O111" s="81">
        <v>56.871457214861351</v>
      </c>
      <c r="P111" s="81">
        <v>9.4020692186062451</v>
      </c>
      <c r="Q111" s="81">
        <v>6.6399915249977353</v>
      </c>
      <c r="R111" s="81">
        <v>6.0941905382061332</v>
      </c>
      <c r="S111" s="81">
        <v>14.2449506152448</v>
      </c>
      <c r="T111" s="82"/>
      <c r="U111" s="81">
        <v>297432</v>
      </c>
      <c r="V111" s="81">
        <v>765</v>
      </c>
      <c r="W111" s="81">
        <v>48</v>
      </c>
      <c r="X111" s="81">
        <v>24222</v>
      </c>
      <c r="Y111" s="81">
        <v>42543</v>
      </c>
      <c r="Z111" s="81">
        <v>29511</v>
      </c>
      <c r="AA111" s="81">
        <v>1900</v>
      </c>
      <c r="AB111" s="81">
        <v>94616</v>
      </c>
      <c r="AC111" s="81">
        <v>1062459.6666666667</v>
      </c>
      <c r="AD111" s="81">
        <v>14.2449506152448</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3.669</v>
      </c>
      <c r="BK111" s="81">
        <v>24.664000000000001</v>
      </c>
      <c r="BL111" s="81">
        <v>0</v>
      </c>
      <c r="BM111" s="82"/>
      <c r="BN111" s="81">
        <v>0</v>
      </c>
      <c r="BO111" s="81">
        <v>0</v>
      </c>
      <c r="BP111" s="81">
        <v>0</v>
      </c>
      <c r="BQ111" s="81">
        <v>1</v>
      </c>
      <c r="BR111" s="81">
        <v>2</v>
      </c>
      <c r="BS111" s="81">
        <v>0</v>
      </c>
      <c r="BT111"/>
      <c r="BU111" s="80">
        <v>7.6059999999999999</v>
      </c>
      <c r="BV111" s="80">
        <v>20.727</v>
      </c>
      <c r="BW111" s="80">
        <v>0</v>
      </c>
      <c r="BX111" s="80">
        <v>0</v>
      </c>
      <c r="BY111" s="80">
        <v>0</v>
      </c>
      <c r="BZ111" s="80">
        <v>0</v>
      </c>
      <c r="CA111" s="80">
        <v>0</v>
      </c>
      <c r="CB111" s="80">
        <v>0</v>
      </c>
      <c r="CC111" s="80">
        <v>0</v>
      </c>
    </row>
    <row r="112" spans="1:81">
      <c r="A112" s="80" t="s">
        <v>1833</v>
      </c>
      <c r="B112" s="80">
        <v>128</v>
      </c>
      <c r="C112" s="80">
        <v>9</v>
      </c>
      <c r="D112" s="80">
        <v>8</v>
      </c>
      <c r="E112" s="80">
        <v>2012</v>
      </c>
      <c r="F112" s="80" t="s">
        <v>88</v>
      </c>
      <c r="G112" s="80" t="s">
        <v>1824</v>
      </c>
      <c r="H112" s="80" t="s">
        <v>1825</v>
      </c>
      <c r="I112" s="177"/>
      <c r="J112" s="81">
        <v>6.1364928916993726</v>
      </c>
      <c r="K112" s="81">
        <v>1.6623123208082227</v>
      </c>
      <c r="L112" s="81">
        <v>2.1339748040244841</v>
      </c>
      <c r="M112" s="81">
        <v>121.08643505363335</v>
      </c>
      <c r="N112" s="81">
        <v>128.08631629852482</v>
      </c>
      <c r="O112" s="81">
        <v>56.632328702381621</v>
      </c>
      <c r="P112" s="81">
        <v>9.3610078305173534</v>
      </c>
      <c r="Q112" s="81">
        <v>7.3576890554612957</v>
      </c>
      <c r="R112" s="81">
        <v>6.233594874700124</v>
      </c>
      <c r="S112" s="81">
        <v>12.0440083016</v>
      </c>
      <c r="T112" s="82"/>
      <c r="U112" s="81">
        <v>269422</v>
      </c>
      <c r="V112" s="81">
        <v>765</v>
      </c>
      <c r="W112" s="81">
        <v>48</v>
      </c>
      <c r="X112" s="81">
        <v>24222</v>
      </c>
      <c r="Y112" s="81">
        <v>43571</v>
      </c>
      <c r="Z112" s="81">
        <v>29620</v>
      </c>
      <c r="AA112" s="81">
        <v>1881</v>
      </c>
      <c r="AB112" s="81">
        <v>96498</v>
      </c>
      <c r="AC112" s="81">
        <v>1058615.3333333333</v>
      </c>
      <c r="AD112" s="81">
        <v>12.0440083016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3.694</v>
      </c>
      <c r="BK112" s="81">
        <v>24.308</v>
      </c>
      <c r="BL112" s="81">
        <v>0</v>
      </c>
      <c r="BM112" s="82"/>
      <c r="BN112" s="81">
        <v>0</v>
      </c>
      <c r="BO112" s="81">
        <v>0</v>
      </c>
      <c r="BP112" s="81">
        <v>0</v>
      </c>
      <c r="BQ112" s="81">
        <v>1</v>
      </c>
      <c r="BR112" s="81">
        <v>2</v>
      </c>
      <c r="BS112" s="81">
        <v>0</v>
      </c>
      <c r="BT112"/>
      <c r="BU112" s="80">
        <v>9.2910000000000004</v>
      </c>
      <c r="BV112" s="80">
        <v>18.710999999999999</v>
      </c>
      <c r="BW112" s="80">
        <v>0</v>
      </c>
      <c r="BX112" s="80">
        <v>0</v>
      </c>
      <c r="BY112" s="80">
        <v>0</v>
      </c>
      <c r="BZ112" s="80">
        <v>0</v>
      </c>
      <c r="CA112" s="80">
        <v>0</v>
      </c>
      <c r="CB112" s="80">
        <v>0</v>
      </c>
      <c r="CC112" s="80">
        <v>0</v>
      </c>
    </row>
    <row r="113" spans="1:81">
      <c r="A113" s="80" t="s">
        <v>1834</v>
      </c>
      <c r="B113" s="80">
        <v>129</v>
      </c>
      <c r="C113" s="80">
        <v>10</v>
      </c>
      <c r="D113" s="80">
        <v>8</v>
      </c>
      <c r="E113" s="80">
        <v>2013</v>
      </c>
      <c r="F113" s="80" t="s">
        <v>89</v>
      </c>
      <c r="G113" s="80" t="s">
        <v>1824</v>
      </c>
      <c r="H113" s="80" t="s">
        <v>1825</v>
      </c>
      <c r="I113" s="177"/>
      <c r="J113" s="81">
        <v>6.5677592523646187</v>
      </c>
      <c r="K113" s="81">
        <v>1.4224671953206283</v>
      </c>
      <c r="L113" s="81">
        <v>2.1314314366105136</v>
      </c>
      <c r="M113" s="81">
        <v>118.35905915268749</v>
      </c>
      <c r="N113" s="81">
        <v>139.77916597164571</v>
      </c>
      <c r="O113" s="81">
        <v>54.75545135571074</v>
      </c>
      <c r="P113" s="81">
        <v>9.3962791011770292</v>
      </c>
      <c r="Q113" s="81">
        <v>7.4919494838460938</v>
      </c>
      <c r="R113" s="81">
        <v>6.8227905286922015</v>
      </c>
      <c r="S113" s="81">
        <v>16.70099089616</v>
      </c>
      <c r="T113" s="82"/>
      <c r="U113" s="81">
        <v>268557</v>
      </c>
      <c r="V113" s="81">
        <v>765</v>
      </c>
      <c r="W113" s="81">
        <v>48</v>
      </c>
      <c r="X113" s="81">
        <v>24222</v>
      </c>
      <c r="Y113" s="81">
        <v>44008</v>
      </c>
      <c r="Z113" s="81">
        <v>29917</v>
      </c>
      <c r="AA113" s="81">
        <v>1881</v>
      </c>
      <c r="AB113" s="81">
        <v>96850</v>
      </c>
      <c r="AC113" s="81">
        <v>1131026.3333333333</v>
      </c>
      <c r="AD113" s="81">
        <v>16.70099089616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3.657</v>
      </c>
      <c r="BK113" s="81">
        <v>30.192</v>
      </c>
      <c r="BL113" s="81">
        <v>0</v>
      </c>
      <c r="BM113" s="82"/>
      <c r="BN113" s="81">
        <v>0</v>
      </c>
      <c r="BO113" s="81">
        <v>0</v>
      </c>
      <c r="BP113" s="81">
        <v>0</v>
      </c>
      <c r="BQ113" s="81">
        <v>1</v>
      </c>
      <c r="BR113" s="81">
        <v>2</v>
      </c>
      <c r="BS113" s="81">
        <v>0</v>
      </c>
      <c r="BT113"/>
      <c r="BU113" s="80">
        <v>9.9969999999999999</v>
      </c>
      <c r="BV113" s="80">
        <v>23.852</v>
      </c>
      <c r="BW113" s="80">
        <v>0</v>
      </c>
      <c r="BX113" s="80">
        <v>0</v>
      </c>
      <c r="BY113" s="80">
        <v>0</v>
      </c>
      <c r="BZ113" s="80">
        <v>0</v>
      </c>
      <c r="CA113" s="80">
        <v>0</v>
      </c>
      <c r="CB113" s="80">
        <v>0</v>
      </c>
      <c r="CC113" s="80">
        <v>0</v>
      </c>
    </row>
    <row r="114" spans="1:81">
      <c r="A114" s="80" t="s">
        <v>1835</v>
      </c>
      <c r="B114" s="80">
        <v>130</v>
      </c>
      <c r="C114" s="80">
        <v>11</v>
      </c>
      <c r="D114" s="80">
        <v>8</v>
      </c>
      <c r="E114" s="80">
        <v>2014</v>
      </c>
      <c r="F114" s="80" t="s">
        <v>90</v>
      </c>
      <c r="G114" s="80" t="s">
        <v>1824</v>
      </c>
      <c r="H114" s="80" t="s">
        <v>1825</v>
      </c>
      <c r="I114" s="177"/>
      <c r="J114" s="81">
        <v>5.6748180577105245</v>
      </c>
      <c r="K114" s="81">
        <v>1.3107109603255989</v>
      </c>
      <c r="L114" s="81">
        <v>1.4284339907798604</v>
      </c>
      <c r="M114" s="81">
        <v>135.46205457674981</v>
      </c>
      <c r="N114" s="81">
        <v>126.0539175908759</v>
      </c>
      <c r="O114" s="81">
        <v>51.940392769803452</v>
      </c>
      <c r="P114" s="81">
        <v>9.3547657362221788</v>
      </c>
      <c r="Q114" s="81">
        <v>7.2064452947945723</v>
      </c>
      <c r="R114" s="81">
        <v>6.8356230700609277</v>
      </c>
      <c r="S114" s="81">
        <v>14.879417377129201</v>
      </c>
      <c r="T114" s="82"/>
      <c r="U114" s="81">
        <v>250706</v>
      </c>
      <c r="V114" s="81">
        <v>576</v>
      </c>
      <c r="W114" s="81">
        <v>31</v>
      </c>
      <c r="X114" s="81">
        <v>25712</v>
      </c>
      <c r="Y114" s="81">
        <v>44366</v>
      </c>
      <c r="Z114" s="81">
        <v>29889</v>
      </c>
      <c r="AA114" s="81">
        <v>1863</v>
      </c>
      <c r="AB114" s="81">
        <v>97096</v>
      </c>
      <c r="AC114" s="81">
        <v>1136716.6666666667</v>
      </c>
      <c r="AD114" s="81">
        <v>14.879417377129201</v>
      </c>
      <c r="AE114" s="82"/>
      <c r="AF114" s="81">
        <v>2247716.2861105148</v>
      </c>
      <c r="AG114" s="81">
        <v>1118265.6295739857</v>
      </c>
      <c r="AH114" s="81">
        <v>308910.08955817122</v>
      </c>
      <c r="AI114" s="81">
        <v>181539598.07849601</v>
      </c>
      <c r="AJ114" s="81">
        <v>174118562.97963151</v>
      </c>
      <c r="AK114" s="81">
        <v>0</v>
      </c>
      <c r="AL114" s="81">
        <v>0</v>
      </c>
      <c r="AM114" s="81">
        <v>13329829.873599513</v>
      </c>
      <c r="AN114" s="81">
        <v>0</v>
      </c>
      <c r="AO114" s="81">
        <v>0</v>
      </c>
      <c r="AP114" s="82"/>
      <c r="AQ114" s="81">
        <v>836</v>
      </c>
      <c r="AR114" s="81">
        <v>33</v>
      </c>
      <c r="AS114" s="81">
        <v>0</v>
      </c>
      <c r="AT114" s="81">
        <v>0</v>
      </c>
      <c r="AU114" s="81">
        <v>0</v>
      </c>
      <c r="AV114" s="81">
        <v>0</v>
      </c>
      <c r="AW114" s="81" t="s">
        <v>564</v>
      </c>
      <c r="AX114" s="82"/>
      <c r="AY114" s="81">
        <v>3272.4</v>
      </c>
      <c r="AZ114" s="81">
        <v>471.6</v>
      </c>
      <c r="BA114" s="81">
        <v>0</v>
      </c>
      <c r="BB114" s="81">
        <v>0</v>
      </c>
      <c r="BC114" s="81">
        <v>0</v>
      </c>
      <c r="BD114" s="81">
        <v>0</v>
      </c>
      <c r="BE114" s="81" t="s">
        <v>564</v>
      </c>
      <c r="BF114" s="82"/>
      <c r="BG114" s="81">
        <v>0</v>
      </c>
      <c r="BH114" s="81">
        <v>0</v>
      </c>
      <c r="BI114" s="81">
        <v>0</v>
      </c>
      <c r="BJ114" s="81">
        <v>3.629</v>
      </c>
      <c r="BK114" s="81">
        <v>24.424999999999997</v>
      </c>
      <c r="BL114" s="81">
        <v>0</v>
      </c>
      <c r="BM114" s="82"/>
      <c r="BN114" s="81">
        <v>0</v>
      </c>
      <c r="BO114" s="81">
        <v>0</v>
      </c>
      <c r="BP114" s="81">
        <v>0</v>
      </c>
      <c r="BQ114" s="81">
        <v>1</v>
      </c>
      <c r="BR114" s="81">
        <v>2</v>
      </c>
      <c r="BS114" s="81">
        <v>0</v>
      </c>
      <c r="BT114"/>
      <c r="BU114" s="80">
        <v>9.8780000000000001</v>
      </c>
      <c r="BV114" s="80">
        <v>18.175999999999998</v>
      </c>
      <c r="BW114" s="80">
        <v>0</v>
      </c>
      <c r="BX114" s="80">
        <v>0</v>
      </c>
      <c r="BY114" s="80">
        <v>0</v>
      </c>
      <c r="BZ114" s="80">
        <v>0</v>
      </c>
      <c r="CA114" s="80">
        <v>0</v>
      </c>
      <c r="CB114" s="80">
        <v>0</v>
      </c>
      <c r="CC114" s="80">
        <v>0</v>
      </c>
    </row>
    <row r="115" spans="1:81">
      <c r="A115" s="80" t="s">
        <v>1836</v>
      </c>
      <c r="B115" s="80">
        <v>131</v>
      </c>
      <c r="C115" s="80">
        <v>12</v>
      </c>
      <c r="D115" s="80">
        <v>8</v>
      </c>
      <c r="E115" s="80">
        <v>2015</v>
      </c>
      <c r="F115" s="80" t="s">
        <v>91</v>
      </c>
      <c r="G115" s="80" t="s">
        <v>1824</v>
      </c>
      <c r="H115" s="80" t="s">
        <v>1825</v>
      </c>
      <c r="I115" s="177"/>
      <c r="J115" s="81">
        <v>7.3500870079344374</v>
      </c>
      <c r="K115" s="81">
        <v>1.2618557515306967</v>
      </c>
      <c r="L115" s="81">
        <v>1.6724667888231337</v>
      </c>
      <c r="M115" s="81">
        <v>125.7325811658885</v>
      </c>
      <c r="N115" s="81">
        <v>115.0491682106822</v>
      </c>
      <c r="O115" s="81">
        <v>51.72701069528501</v>
      </c>
      <c r="P115" s="81">
        <v>9.2163926423984481</v>
      </c>
      <c r="Q115" s="81">
        <v>7.0294673822969322</v>
      </c>
      <c r="R115" s="81">
        <v>6.3059469353343118</v>
      </c>
      <c r="S115" s="81">
        <v>15.928159993631599</v>
      </c>
      <c r="T115" s="82"/>
      <c r="U115" s="81">
        <v>347831</v>
      </c>
      <c r="V115" s="81">
        <v>576</v>
      </c>
      <c r="W115" s="81">
        <v>31</v>
      </c>
      <c r="X115" s="81">
        <v>25712</v>
      </c>
      <c r="Y115" s="81">
        <v>44358</v>
      </c>
      <c r="Z115" s="81">
        <v>30053</v>
      </c>
      <c r="AA115" s="81">
        <v>1834</v>
      </c>
      <c r="AB115" s="81">
        <v>96748</v>
      </c>
      <c r="AC115" s="81">
        <v>1080226.3333333333</v>
      </c>
      <c r="AD115" s="81">
        <v>15.928159993631599</v>
      </c>
      <c r="AE115" s="82"/>
      <c r="AF115" s="81">
        <v>2924376.7254944616</v>
      </c>
      <c r="AG115" s="81">
        <v>1001345.6617660462</v>
      </c>
      <c r="AH115" s="81">
        <v>322079.29353342886</v>
      </c>
      <c r="AI115" s="81">
        <v>171798987.435157</v>
      </c>
      <c r="AJ115" s="81">
        <v>162375127.1749689</v>
      </c>
      <c r="AK115" s="81">
        <v>0</v>
      </c>
      <c r="AL115" s="81">
        <v>0</v>
      </c>
      <c r="AM115" s="81">
        <v>13258907.557404032</v>
      </c>
      <c r="AN115" s="81">
        <v>0</v>
      </c>
      <c r="AO115" s="81">
        <v>0</v>
      </c>
      <c r="AP115" s="82"/>
      <c r="AQ115" s="81">
        <v>915</v>
      </c>
      <c r="AR115" s="81">
        <v>46</v>
      </c>
      <c r="AS115" s="81">
        <v>0</v>
      </c>
      <c r="AT115" s="81">
        <v>0</v>
      </c>
      <c r="AU115" s="81">
        <v>0</v>
      </c>
      <c r="AV115" s="81">
        <v>0</v>
      </c>
      <c r="AW115" s="81" t="s">
        <v>564</v>
      </c>
      <c r="AX115" s="82"/>
      <c r="AY115" s="81">
        <v>3615.3999999999996</v>
      </c>
      <c r="AZ115" s="81">
        <v>754.8</v>
      </c>
      <c r="BA115" s="81">
        <v>0</v>
      </c>
      <c r="BB115" s="81">
        <v>0</v>
      </c>
      <c r="BC115" s="81">
        <v>0</v>
      </c>
      <c r="BD115" s="81">
        <v>0</v>
      </c>
      <c r="BE115" s="81" t="s">
        <v>564</v>
      </c>
      <c r="BF115" s="82"/>
      <c r="BG115" s="81">
        <v>0</v>
      </c>
      <c r="BH115" s="81">
        <v>0</v>
      </c>
      <c r="BI115" s="81">
        <v>0</v>
      </c>
      <c r="BJ115" s="81">
        <v>3.66</v>
      </c>
      <c r="BK115" s="81">
        <v>6.1020000000000003</v>
      </c>
      <c r="BL115" s="81">
        <v>0</v>
      </c>
      <c r="BM115" s="82"/>
      <c r="BN115" s="81">
        <v>0</v>
      </c>
      <c r="BO115" s="81">
        <v>0</v>
      </c>
      <c r="BP115" s="81">
        <v>0</v>
      </c>
      <c r="BQ115" s="81">
        <v>1</v>
      </c>
      <c r="BR115" s="81">
        <v>2</v>
      </c>
      <c r="BS115" s="81">
        <v>0</v>
      </c>
      <c r="BT115"/>
      <c r="BU115" s="80">
        <v>9.7620000000000005</v>
      </c>
      <c r="BV115" s="80">
        <v>0</v>
      </c>
      <c r="BW115" s="80">
        <v>0</v>
      </c>
      <c r="BX115" s="80">
        <v>0</v>
      </c>
      <c r="BY115" s="80">
        <v>0</v>
      </c>
      <c r="BZ115" s="80">
        <v>0</v>
      </c>
      <c r="CA115" s="80">
        <v>0</v>
      </c>
      <c r="CB115" s="80">
        <v>0</v>
      </c>
      <c r="CC115" s="80">
        <v>0</v>
      </c>
    </row>
    <row r="116" spans="1:81">
      <c r="A116" s="80" t="s">
        <v>1837</v>
      </c>
      <c r="B116" s="80">
        <v>132</v>
      </c>
      <c r="C116" s="80">
        <v>13</v>
      </c>
      <c r="D116" s="80">
        <v>8</v>
      </c>
      <c r="E116" s="80">
        <v>2016</v>
      </c>
      <c r="F116" s="80" t="s">
        <v>92</v>
      </c>
      <c r="G116" s="80" t="s">
        <v>1824</v>
      </c>
      <c r="H116" s="80" t="s">
        <v>1825</v>
      </c>
      <c r="I116" s="177"/>
      <c r="J116" s="81">
        <v>6.4619743529698166</v>
      </c>
      <c r="K116" s="81">
        <v>1.200004481580444</v>
      </c>
      <c r="L116" s="81">
        <v>1.650042984477742</v>
      </c>
      <c r="M116" s="81">
        <v>113.52119095761373</v>
      </c>
      <c r="N116" s="81">
        <v>105.08490593074715</v>
      </c>
      <c r="O116" s="81">
        <v>51.384515499489709</v>
      </c>
      <c r="P116" s="81">
        <v>8.8671675296608115</v>
      </c>
      <c r="Q116" s="81">
        <v>6.7980501525768053</v>
      </c>
      <c r="R116" s="81">
        <v>6.7506860116787903</v>
      </c>
      <c r="S116" s="81">
        <v>16.446744246669997</v>
      </c>
      <c r="T116" s="82"/>
      <c r="U116" s="81">
        <v>306406</v>
      </c>
      <c r="V116" s="81">
        <v>576</v>
      </c>
      <c r="W116" s="81">
        <v>31</v>
      </c>
      <c r="X116" s="81">
        <v>25712</v>
      </c>
      <c r="Y116" s="81">
        <v>44265</v>
      </c>
      <c r="Z116" s="81">
        <v>30221</v>
      </c>
      <c r="AA116" s="81">
        <v>1825</v>
      </c>
      <c r="AB116" s="81">
        <v>96246</v>
      </c>
      <c r="AC116" s="81">
        <v>1152950.720551675</v>
      </c>
      <c r="AD116" s="81">
        <v>16.446744246670001</v>
      </c>
      <c r="AE116" s="82"/>
      <c r="AF116" s="81">
        <v>2568959.9284908972</v>
      </c>
      <c r="AG116" s="81">
        <v>904616.64840742562</v>
      </c>
      <c r="AH116" s="81">
        <v>232191.113630754</v>
      </c>
      <c r="AI116" s="81">
        <v>170506748.6927512</v>
      </c>
      <c r="AJ116" s="81">
        <v>143297666.94039139</v>
      </c>
      <c r="AK116" s="81">
        <v>0</v>
      </c>
      <c r="AL116" s="81">
        <v>0</v>
      </c>
      <c r="AM116" s="81">
        <v>13200357.984920399</v>
      </c>
      <c r="AN116" s="81">
        <v>0</v>
      </c>
      <c r="AO116" s="81">
        <v>0</v>
      </c>
      <c r="AP116" s="82"/>
      <c r="AQ116" s="81">
        <v>1012</v>
      </c>
      <c r="AR116" s="81">
        <v>59</v>
      </c>
      <c r="AS116" s="81">
        <v>0</v>
      </c>
      <c r="AT116" s="81">
        <v>0</v>
      </c>
      <c r="AU116" s="81">
        <v>0</v>
      </c>
      <c r="AV116" s="81">
        <v>0</v>
      </c>
      <c r="AW116" s="81" t="s">
        <v>564</v>
      </c>
      <c r="AX116" s="82"/>
      <c r="AY116" s="81">
        <v>4020.8</v>
      </c>
      <c r="AZ116" s="81">
        <v>963.2</v>
      </c>
      <c r="BA116" s="81">
        <v>0</v>
      </c>
      <c r="BB116" s="81">
        <v>0</v>
      </c>
      <c r="BC116" s="81">
        <v>0</v>
      </c>
      <c r="BD116" s="81">
        <v>0</v>
      </c>
      <c r="BE116" s="81" t="s">
        <v>564</v>
      </c>
      <c r="BF116" s="82"/>
      <c r="BG116" s="81">
        <v>0</v>
      </c>
      <c r="BH116" s="81">
        <v>0</v>
      </c>
      <c r="BI116" s="81">
        <v>0</v>
      </c>
      <c r="BJ116" s="81">
        <v>3.645</v>
      </c>
      <c r="BK116" s="81">
        <v>28.031000000000002</v>
      </c>
      <c r="BL116" s="81">
        <v>0</v>
      </c>
      <c r="BM116" s="82"/>
      <c r="BN116" s="81">
        <v>0</v>
      </c>
      <c r="BO116" s="81">
        <v>0</v>
      </c>
      <c r="BP116" s="81">
        <v>0</v>
      </c>
      <c r="BQ116" s="81">
        <v>1</v>
      </c>
      <c r="BR116" s="81">
        <v>2</v>
      </c>
      <c r="BS116" s="81">
        <v>0</v>
      </c>
      <c r="BT116"/>
      <c r="BU116" s="80">
        <v>9.4469999999999992</v>
      </c>
      <c r="BV116" s="80">
        <v>22.228999999999999</v>
      </c>
      <c r="BW116" s="80">
        <v>0</v>
      </c>
      <c r="BX116" s="80">
        <v>0</v>
      </c>
      <c r="BY116" s="80">
        <v>0</v>
      </c>
      <c r="BZ116" s="80">
        <v>0</v>
      </c>
      <c r="CA116" s="80">
        <v>0</v>
      </c>
      <c r="CB116" s="80">
        <v>0</v>
      </c>
      <c r="CC116" s="80">
        <v>0</v>
      </c>
    </row>
    <row r="117" spans="1:81">
      <c r="A117" s="80" t="s">
        <v>1838</v>
      </c>
      <c r="B117" s="80">
        <v>133</v>
      </c>
      <c r="C117" s="80">
        <v>14</v>
      </c>
      <c r="D117" s="80">
        <v>8</v>
      </c>
      <c r="E117" s="80">
        <v>2017</v>
      </c>
      <c r="F117" s="80" t="s">
        <v>71</v>
      </c>
      <c r="G117" s="80" t="s">
        <v>1824</v>
      </c>
      <c r="H117" s="80" t="s">
        <v>1825</v>
      </c>
      <c r="I117" s="177"/>
      <c r="J117" s="81">
        <v>6.0999531744372062</v>
      </c>
      <c r="K117" s="81">
        <v>1.1817407501689314</v>
      </c>
      <c r="L117" s="81">
        <v>1.3264883811953232</v>
      </c>
      <c r="M117" s="81">
        <v>98.875163194158304</v>
      </c>
      <c r="N117" s="81">
        <v>103.38434281567646</v>
      </c>
      <c r="O117" s="81">
        <v>50.629669992270692</v>
      </c>
      <c r="P117" s="81">
        <v>8.9123840066890097</v>
      </c>
      <c r="Q117" s="81">
        <v>6.5823393968399833</v>
      </c>
      <c r="R117" s="81">
        <v>6.4096881458083619</v>
      </c>
      <c r="S117" s="81">
        <v>16.6386195591</v>
      </c>
      <c r="T117" s="82"/>
      <c r="U117" s="81">
        <v>308226</v>
      </c>
      <c r="V117" s="81">
        <v>576</v>
      </c>
      <c r="W117" s="81">
        <v>31</v>
      </c>
      <c r="X117" s="81">
        <v>25712</v>
      </c>
      <c r="Y117" s="81">
        <v>44628</v>
      </c>
      <c r="Z117" s="81">
        <v>30271</v>
      </c>
      <c r="AA117" s="81">
        <v>1846</v>
      </c>
      <c r="AB117" s="81">
        <v>96373</v>
      </c>
      <c r="AC117" s="81">
        <v>1116433</v>
      </c>
      <c r="AD117" s="81">
        <v>16.6386195591</v>
      </c>
      <c r="AE117" s="82"/>
      <c r="AF117" s="81">
        <v>2505283.430076452</v>
      </c>
      <c r="AG117" s="81">
        <v>956449.60262977879</v>
      </c>
      <c r="AH117" s="81">
        <v>256339.95802059639</v>
      </c>
      <c r="AI117" s="81">
        <v>172573998.19678301</v>
      </c>
      <c r="AJ117" s="81">
        <v>160418284.43216881</v>
      </c>
      <c r="AK117" s="81">
        <v>0</v>
      </c>
      <c r="AL117" s="81">
        <v>0</v>
      </c>
      <c r="AM117" s="81">
        <v>13238458.53589263</v>
      </c>
      <c r="AN117" s="81">
        <v>0</v>
      </c>
      <c r="AO117" s="81">
        <v>0</v>
      </c>
      <c r="AP117" s="82"/>
      <c r="AQ117" s="81">
        <v>1081</v>
      </c>
      <c r="AR117" s="81">
        <v>65</v>
      </c>
      <c r="AS117" s="81">
        <v>0</v>
      </c>
      <c r="AT117" s="81">
        <v>0</v>
      </c>
      <c r="AU117" s="81">
        <v>0</v>
      </c>
      <c r="AV117" s="81">
        <v>0</v>
      </c>
      <c r="AW117" s="81" t="s">
        <v>564</v>
      </c>
      <c r="AX117" s="82"/>
      <c r="AY117" s="81">
        <v>4311.5</v>
      </c>
      <c r="AZ117" s="81">
        <v>1042.5</v>
      </c>
      <c r="BA117" s="81">
        <v>0</v>
      </c>
      <c r="BB117" s="81">
        <v>0</v>
      </c>
      <c r="BC117" s="81">
        <v>0</v>
      </c>
      <c r="BD117" s="81">
        <v>0</v>
      </c>
      <c r="BE117" s="81" t="s">
        <v>564</v>
      </c>
      <c r="BF117" s="82"/>
      <c r="BG117" s="81">
        <v>0</v>
      </c>
      <c r="BH117" s="81">
        <v>0</v>
      </c>
      <c r="BI117" s="81">
        <v>0</v>
      </c>
      <c r="BJ117" s="81">
        <v>3.6629999999999998</v>
      </c>
      <c r="BK117" s="81">
        <v>31.282</v>
      </c>
      <c r="BL117" s="81">
        <v>0</v>
      </c>
      <c r="BM117" s="82"/>
      <c r="BN117" s="81">
        <v>0</v>
      </c>
      <c r="BO117" s="81">
        <v>0</v>
      </c>
      <c r="BP117" s="81">
        <v>0</v>
      </c>
      <c r="BQ117" s="81">
        <v>1</v>
      </c>
      <c r="BR117" s="81">
        <v>2</v>
      </c>
      <c r="BS117" s="81">
        <v>0</v>
      </c>
      <c r="BT117"/>
      <c r="BU117" s="80">
        <v>9.3849999999999998</v>
      </c>
      <c r="BV117" s="80">
        <v>25.56</v>
      </c>
      <c r="BW117" s="80">
        <v>0</v>
      </c>
      <c r="BX117" s="80">
        <v>0</v>
      </c>
      <c r="BY117" s="80">
        <v>0</v>
      </c>
      <c r="BZ117" s="80">
        <v>0</v>
      </c>
      <c r="CA117" s="80">
        <v>0</v>
      </c>
      <c r="CB117" s="80">
        <v>0</v>
      </c>
      <c r="CC117" s="80">
        <v>0</v>
      </c>
    </row>
    <row r="118" spans="1:81">
      <c r="A118" s="80" t="s">
        <v>1839</v>
      </c>
      <c r="B118" s="80">
        <v>134</v>
      </c>
      <c r="C118" s="80">
        <v>15</v>
      </c>
      <c r="D118" s="80">
        <v>8</v>
      </c>
      <c r="E118" s="80">
        <v>2018</v>
      </c>
      <c r="F118" s="80" t="s">
        <v>93</v>
      </c>
      <c r="G118" s="80" t="s">
        <v>1824</v>
      </c>
      <c r="H118" s="80" t="s">
        <v>1825</v>
      </c>
      <c r="I118" s="177"/>
      <c r="J118" s="81">
        <v>5.6068753644768279</v>
      </c>
      <c r="K118" s="81">
        <v>1.0301879234028235</v>
      </c>
      <c r="L118" s="81">
        <v>1.1973030487899172</v>
      </c>
      <c r="M118" s="81">
        <v>82.563366456401852</v>
      </c>
      <c r="N118" s="81">
        <v>84.655854451377124</v>
      </c>
      <c r="O118" s="81">
        <v>49.750658422812116</v>
      </c>
      <c r="P118" s="81">
        <v>8.7519697433445778</v>
      </c>
      <c r="Q118" s="81">
        <v>6.0857057904183289</v>
      </c>
      <c r="R118" s="81">
        <v>6.048436310168479</v>
      </c>
      <c r="S118" s="81">
        <v>20.300251148800005</v>
      </c>
      <c r="T118" s="82"/>
      <c r="U118" s="81">
        <v>319532</v>
      </c>
      <c r="V118" s="81">
        <v>576</v>
      </c>
      <c r="W118" s="81">
        <v>31</v>
      </c>
      <c r="X118" s="81">
        <v>25712</v>
      </c>
      <c r="Y118" s="81">
        <v>44710</v>
      </c>
      <c r="Z118" s="81">
        <v>30315</v>
      </c>
      <c r="AA118" s="81">
        <v>1831</v>
      </c>
      <c r="AB118" s="81">
        <v>96020</v>
      </c>
      <c r="AC118" s="81">
        <v>1049381.666666667</v>
      </c>
      <c r="AD118" s="81">
        <v>20.300251148800001</v>
      </c>
      <c r="AE118" s="82"/>
      <c r="AF118" s="81">
        <v>2491310.46516007</v>
      </c>
      <c r="AG118" s="81">
        <v>825158.33985172759</v>
      </c>
      <c r="AH118" s="81">
        <v>241147.66783066079</v>
      </c>
      <c r="AI118" s="81">
        <v>160835065.3635506</v>
      </c>
      <c r="AJ118" s="81">
        <v>153367237.905067</v>
      </c>
      <c r="AK118" s="81">
        <v>0</v>
      </c>
      <c r="AL118" s="81">
        <v>0</v>
      </c>
      <c r="AM118" s="81">
        <v>13217259.650532519</v>
      </c>
      <c r="AN118" s="81">
        <v>0</v>
      </c>
      <c r="AO118" s="81">
        <v>0</v>
      </c>
      <c r="AP118" s="82"/>
      <c r="AQ118" s="81">
        <v>1173</v>
      </c>
      <c r="AR118" s="81">
        <v>72</v>
      </c>
      <c r="AS118" s="81">
        <v>0</v>
      </c>
      <c r="AT118" s="81">
        <v>0</v>
      </c>
      <c r="AU118" s="81">
        <v>0</v>
      </c>
      <c r="AV118" s="81">
        <v>0</v>
      </c>
      <c r="AW118" s="81" t="s">
        <v>564</v>
      </c>
      <c r="AX118" s="82"/>
      <c r="AY118" s="81">
        <v>4737.6000000000004</v>
      </c>
      <c r="AZ118" s="81">
        <v>1159</v>
      </c>
      <c r="BA118" s="81">
        <v>0</v>
      </c>
      <c r="BB118" s="81">
        <v>0</v>
      </c>
      <c r="BC118" s="81">
        <v>0</v>
      </c>
      <c r="BD118" s="81">
        <v>0</v>
      </c>
      <c r="BE118" s="81" t="s">
        <v>564</v>
      </c>
      <c r="BF118" s="82"/>
      <c r="BG118" s="81">
        <v>0</v>
      </c>
      <c r="BH118" s="81">
        <v>0</v>
      </c>
      <c r="BI118" s="81">
        <v>0</v>
      </c>
      <c r="BJ118" s="81">
        <v>3.5470000000000002</v>
      </c>
      <c r="BK118" s="81">
        <v>38.533999999999999</v>
      </c>
      <c r="BL118" s="81">
        <v>0</v>
      </c>
      <c r="BM118" s="82"/>
      <c r="BN118" s="81">
        <v>0</v>
      </c>
      <c r="BO118" s="81">
        <v>0</v>
      </c>
      <c r="BP118" s="81">
        <v>0</v>
      </c>
      <c r="BQ118" s="81">
        <v>1</v>
      </c>
      <c r="BR118" s="81">
        <v>2</v>
      </c>
      <c r="BS118" s="81">
        <v>0</v>
      </c>
      <c r="BT118"/>
      <c r="BU118" s="80">
        <v>12.773999999999999</v>
      </c>
      <c r="BV118" s="80">
        <v>29.306999999999999</v>
      </c>
      <c r="BW118" s="80">
        <v>0</v>
      </c>
      <c r="BX118" s="80">
        <v>0</v>
      </c>
      <c r="BY118" s="80">
        <v>0</v>
      </c>
      <c r="BZ118" s="80">
        <v>0</v>
      </c>
      <c r="CA118" s="80">
        <v>0</v>
      </c>
      <c r="CB118" s="80">
        <v>0</v>
      </c>
      <c r="CC118" s="80">
        <v>0</v>
      </c>
    </row>
    <row r="119" spans="1:81">
      <c r="A119" s="80" t="s">
        <v>1840</v>
      </c>
      <c r="B119" s="80">
        <v>135</v>
      </c>
      <c r="C119" s="80">
        <v>16</v>
      </c>
      <c r="D119" s="80">
        <v>8</v>
      </c>
      <c r="E119" s="80">
        <v>2019</v>
      </c>
      <c r="F119" s="80" t="s">
        <v>73</v>
      </c>
      <c r="G119" s="80" t="s">
        <v>1824</v>
      </c>
      <c r="H119" s="80" t="s">
        <v>1825</v>
      </c>
      <c r="I119" s="177"/>
      <c r="J119" s="81">
        <v>5.0996051006709244</v>
      </c>
      <c r="K119" s="81">
        <v>0.96111473210649845</v>
      </c>
      <c r="L119" s="81">
        <v>1.2078468404714213</v>
      </c>
      <c r="M119" s="81">
        <v>79.764252860383095</v>
      </c>
      <c r="N119" s="81">
        <v>88.452044671056811</v>
      </c>
      <c r="O119" s="81">
        <v>48.141695249794751</v>
      </c>
      <c r="P119" s="81">
        <v>8.567539018211848</v>
      </c>
      <c r="Q119" s="81">
        <v>5.9101593546638203</v>
      </c>
      <c r="R119" s="81">
        <v>5.7212070906864092</v>
      </c>
      <c r="S119" s="81">
        <v>16.994286805159998</v>
      </c>
      <c r="T119" s="82"/>
      <c r="U119" s="81">
        <v>304331</v>
      </c>
      <c r="V119" s="81">
        <v>576</v>
      </c>
      <c r="W119" s="81">
        <v>31</v>
      </c>
      <c r="X119" s="81">
        <v>25712</v>
      </c>
      <c r="Y119" s="81">
        <v>44827</v>
      </c>
      <c r="Z119" s="81">
        <v>30140</v>
      </c>
      <c r="AA119" s="81">
        <v>1779</v>
      </c>
      <c r="AB119" s="81">
        <v>95775</v>
      </c>
      <c r="AC119" s="81">
        <v>1008866.333333333</v>
      </c>
      <c r="AD119" s="81">
        <v>16.994286805160002</v>
      </c>
      <c r="AE119" s="82"/>
      <c r="AF119" s="81">
        <v>2248748.708899362</v>
      </c>
      <c r="AG119" s="81">
        <v>832050.65465807728</v>
      </c>
      <c r="AH119" s="81">
        <v>258112.6071706198</v>
      </c>
      <c r="AI119" s="81">
        <v>163942230.71839139</v>
      </c>
      <c r="AJ119" s="81">
        <v>164417402.12351501</v>
      </c>
      <c r="AK119" s="81">
        <v>0</v>
      </c>
      <c r="AL119" s="81">
        <v>0</v>
      </c>
      <c r="AM119" s="81">
        <v>13043834.006186018</v>
      </c>
      <c r="AN119" s="81">
        <v>0</v>
      </c>
      <c r="AO119" s="81">
        <v>0</v>
      </c>
      <c r="AP119" s="82"/>
      <c r="AQ119" s="81">
        <v>1341</v>
      </c>
      <c r="AR119" s="81">
        <v>77</v>
      </c>
      <c r="AS119" s="81">
        <v>0</v>
      </c>
      <c r="AT119" s="81">
        <v>0</v>
      </c>
      <c r="AU119" s="81">
        <v>0</v>
      </c>
      <c r="AV119" s="81">
        <v>0</v>
      </c>
      <c r="AW119" s="81" t="s">
        <v>564</v>
      </c>
      <c r="AX119" s="82"/>
      <c r="AY119" s="81">
        <v>5343.1999999999971</v>
      </c>
      <c r="AZ119" s="81">
        <v>1236.2</v>
      </c>
      <c r="BA119" s="81">
        <v>0</v>
      </c>
      <c r="BB119" s="81">
        <v>0</v>
      </c>
      <c r="BC119" s="81">
        <v>0</v>
      </c>
      <c r="BD119" s="81">
        <v>0</v>
      </c>
      <c r="BE119" s="81" t="s">
        <v>564</v>
      </c>
      <c r="BF119" s="82"/>
      <c r="BG119" s="81">
        <v>0</v>
      </c>
      <c r="BH119" s="81">
        <v>0</v>
      </c>
      <c r="BI119" s="81">
        <v>0</v>
      </c>
      <c r="BJ119" s="81">
        <v>3.3940000000000001</v>
      </c>
      <c r="BK119" s="81">
        <v>31.974</v>
      </c>
      <c r="BL119" s="81">
        <v>0</v>
      </c>
      <c r="BM119" s="82"/>
      <c r="BN119" s="81">
        <v>0</v>
      </c>
      <c r="BO119" s="81">
        <v>0</v>
      </c>
      <c r="BP119" s="81">
        <v>0</v>
      </c>
      <c r="BQ119" s="81">
        <v>1</v>
      </c>
      <c r="BR119" s="81">
        <v>2</v>
      </c>
      <c r="BS119" s="81">
        <v>0</v>
      </c>
      <c r="BT119"/>
      <c r="BU119" s="80">
        <v>11.535</v>
      </c>
      <c r="BV119" s="80">
        <v>23.832999999999998</v>
      </c>
      <c r="BW119" s="80">
        <v>0</v>
      </c>
      <c r="BX119" s="80">
        <v>0</v>
      </c>
      <c r="BY119" s="80">
        <v>0</v>
      </c>
      <c r="BZ119" s="80">
        <v>0</v>
      </c>
      <c r="CA119" s="80">
        <v>0</v>
      </c>
      <c r="CB119" s="80">
        <v>0</v>
      </c>
      <c r="CC119" s="80">
        <v>0</v>
      </c>
    </row>
    <row r="120" spans="1:81">
      <c r="A120" s="80" t="s">
        <v>1841</v>
      </c>
      <c r="B120" s="80">
        <v>136</v>
      </c>
      <c r="C120" s="80">
        <v>17</v>
      </c>
      <c r="D120" s="80">
        <v>8</v>
      </c>
      <c r="E120" s="80">
        <v>2020</v>
      </c>
      <c r="F120" s="80" t="s">
        <v>218</v>
      </c>
      <c r="G120" s="80" t="s">
        <v>1824</v>
      </c>
      <c r="H120" s="80" t="s">
        <v>1825</v>
      </c>
      <c r="I120" s="177"/>
      <c r="J120" s="81">
        <v>4.8993140882889472</v>
      </c>
      <c r="K120" s="81">
        <v>1.0351229508540871</v>
      </c>
      <c r="L120" s="81">
        <v>0.8257367939002318</v>
      </c>
      <c r="M120" s="81">
        <v>78.359899957634497</v>
      </c>
      <c r="N120" s="81">
        <v>88.345501244952587</v>
      </c>
      <c r="O120" s="81">
        <v>42.405645450302288</v>
      </c>
      <c r="P120" s="81">
        <v>8.1116324298813414</v>
      </c>
      <c r="Q120" s="81">
        <v>5.6378225633269681</v>
      </c>
      <c r="R120" s="81">
        <v>9.3640889367079492</v>
      </c>
      <c r="S120" s="81">
        <v>16.163568333000001</v>
      </c>
      <c r="T120" s="82"/>
      <c r="U120" s="81">
        <v>283801</v>
      </c>
      <c r="V120" s="81">
        <v>549</v>
      </c>
      <c r="W120" s="81">
        <v>27</v>
      </c>
      <c r="X120" s="81">
        <v>25612</v>
      </c>
      <c r="Y120" s="81">
        <v>45085</v>
      </c>
      <c r="Z120" s="81">
        <v>30302</v>
      </c>
      <c r="AA120" s="81">
        <v>1830</v>
      </c>
      <c r="AB120" s="81">
        <v>95616</v>
      </c>
      <c r="AC120" s="81">
        <v>1659859.3333333333</v>
      </c>
      <c r="AD120" s="81">
        <v>16.163568333000001</v>
      </c>
      <c r="AE120" s="82"/>
      <c r="AF120" s="81">
        <v>2235481.033264956</v>
      </c>
      <c r="AG120" s="81">
        <v>811772.03533301142</v>
      </c>
      <c r="AH120" s="81">
        <v>180480.58104016885</v>
      </c>
      <c r="AI120" s="81">
        <v>153561314.25427383</v>
      </c>
      <c r="AJ120" s="81">
        <v>156909364.03706893</v>
      </c>
      <c r="AK120" s="81"/>
      <c r="AL120" s="81"/>
      <c r="AM120" s="81">
        <v>12478950.315916773</v>
      </c>
      <c r="AN120" s="81"/>
      <c r="AO120" s="81"/>
      <c r="AP120" s="82"/>
      <c r="AQ120" s="81">
        <v>1409</v>
      </c>
      <c r="AR120" s="81">
        <v>79</v>
      </c>
      <c r="AS120" s="81">
        <v>0</v>
      </c>
      <c r="AT120" s="81">
        <v>0</v>
      </c>
      <c r="AU120" s="81">
        <v>0</v>
      </c>
      <c r="AV120" s="81">
        <v>0</v>
      </c>
      <c r="AW120" s="81">
        <v>0</v>
      </c>
      <c r="AX120" s="82"/>
      <c r="AY120" s="81">
        <v>5702.5000000000127</v>
      </c>
      <c r="AZ120" s="81">
        <v>1269.7</v>
      </c>
      <c r="BA120" s="81">
        <v>0</v>
      </c>
      <c r="BB120" s="81">
        <v>0</v>
      </c>
      <c r="BC120" s="81">
        <v>0</v>
      </c>
      <c r="BD120" s="81">
        <v>0</v>
      </c>
      <c r="BE120" s="81">
        <v>0</v>
      </c>
      <c r="BF120" s="82"/>
      <c r="BG120" s="81">
        <v>0</v>
      </c>
      <c r="BH120" s="81">
        <v>0</v>
      </c>
      <c r="BI120" s="81">
        <v>0</v>
      </c>
      <c r="BJ120" s="81">
        <v>3.472</v>
      </c>
      <c r="BK120" s="81">
        <v>31.547000000000001</v>
      </c>
      <c r="BL120" s="81">
        <v>0</v>
      </c>
      <c r="BM120" s="82"/>
      <c r="BN120" s="81">
        <v>0</v>
      </c>
      <c r="BO120" s="81">
        <v>0</v>
      </c>
      <c r="BP120" s="81">
        <v>0</v>
      </c>
      <c r="BQ120" s="81">
        <v>1</v>
      </c>
      <c r="BR120" s="81">
        <v>2</v>
      </c>
      <c r="BS120" s="81">
        <v>0</v>
      </c>
      <c r="BT120"/>
      <c r="BU120" s="80">
        <v>10.66</v>
      </c>
      <c r="BV120" s="80">
        <v>24.359000000000002</v>
      </c>
      <c r="BW120" s="80">
        <v>0</v>
      </c>
      <c r="BX120" s="80">
        <v>0</v>
      </c>
      <c r="BY120" s="80">
        <v>0</v>
      </c>
      <c r="BZ120" s="80">
        <v>0</v>
      </c>
      <c r="CA120" s="80">
        <v>0</v>
      </c>
      <c r="CB120" s="80">
        <v>0</v>
      </c>
      <c r="CC120" s="80">
        <v>0</v>
      </c>
    </row>
    <row r="121" spans="1:81">
      <c r="A121" s="80" t="s">
        <v>1842</v>
      </c>
      <c r="B121" s="80">
        <v>136</v>
      </c>
      <c r="C121" s="80">
        <v>18</v>
      </c>
      <c r="D121" s="80">
        <v>8</v>
      </c>
      <c r="E121" s="80">
        <v>2021</v>
      </c>
      <c r="F121" s="80" t="s">
        <v>75</v>
      </c>
      <c r="G121" s="174" t="s">
        <v>1824</v>
      </c>
      <c r="H121" s="80" t="s">
        <v>1825</v>
      </c>
      <c r="I121" s="177"/>
      <c r="J121" s="81">
        <v>5.5164291221124389</v>
      </c>
      <c r="K121" s="81">
        <v>1.0571396295304827</v>
      </c>
      <c r="L121" s="81">
        <v>0.86352112471702691</v>
      </c>
      <c r="M121" s="81">
        <v>73.517052966553422</v>
      </c>
      <c r="N121" s="81">
        <v>78.608007590538122</v>
      </c>
      <c r="O121" s="81">
        <v>41.464443930050237</v>
      </c>
      <c r="P121" s="81">
        <v>8.4769694154708475</v>
      </c>
      <c r="Q121" s="81">
        <v>5.6943822412776175</v>
      </c>
      <c r="R121" s="81">
        <v>10.032914860192223</v>
      </c>
      <c r="S121" s="81">
        <v>14.95781138467</v>
      </c>
      <c r="T121" s="82"/>
      <c r="U121" s="81">
        <v>340981</v>
      </c>
      <c r="V121" s="81">
        <v>549</v>
      </c>
      <c r="W121" s="81">
        <v>27</v>
      </c>
      <c r="X121" s="81">
        <v>25612</v>
      </c>
      <c r="Y121" s="81">
        <v>45188</v>
      </c>
      <c r="Z121" s="81">
        <v>30509</v>
      </c>
      <c r="AA121" s="81">
        <v>1865</v>
      </c>
      <c r="AB121" s="81">
        <v>95430</v>
      </c>
      <c r="AC121" s="81">
        <v>1723752.333333333</v>
      </c>
      <c r="AD121" s="81">
        <v>14.95781138467</v>
      </c>
      <c r="AE121" s="82"/>
      <c r="AF121" s="81">
        <v>2528510.573413135</v>
      </c>
      <c r="AG121" s="81">
        <v>866893.73128306307</v>
      </c>
      <c r="AH121" s="81">
        <v>182514.34269825462</v>
      </c>
      <c r="AI121" s="81">
        <v>165752918.96479338</v>
      </c>
      <c r="AJ121" s="81">
        <v>160754470.7714076</v>
      </c>
      <c r="AK121" s="81">
        <v>0</v>
      </c>
      <c r="AL121" s="81">
        <v>0</v>
      </c>
      <c r="AM121" s="81">
        <v>12526512.813498633</v>
      </c>
      <c r="AN121" s="81">
        <v>0</v>
      </c>
      <c r="AO121" s="81">
        <v>0</v>
      </c>
      <c r="AP121" s="82"/>
      <c r="AQ121" s="81">
        <v>1496</v>
      </c>
      <c r="AR121" s="81">
        <v>79</v>
      </c>
      <c r="AS121" s="81">
        <v>0</v>
      </c>
      <c r="AT121" s="81">
        <v>0</v>
      </c>
      <c r="AU121" s="81">
        <v>0</v>
      </c>
      <c r="AV121" s="81">
        <v>0</v>
      </c>
      <c r="AW121" s="81"/>
      <c r="AX121" s="82"/>
      <c r="AY121" s="81">
        <v>6114.4000000000124</v>
      </c>
      <c r="AZ121" s="81">
        <v>1269.7</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1843</v>
      </c>
      <c r="B122" s="80">
        <v>136</v>
      </c>
      <c r="C122" s="80">
        <v>19</v>
      </c>
      <c r="D122" s="80">
        <v>8</v>
      </c>
      <c r="E122" s="80">
        <v>2022</v>
      </c>
      <c r="F122" s="80" t="s">
        <v>568</v>
      </c>
      <c r="G122" s="174" t="s">
        <v>1824</v>
      </c>
      <c r="H122" s="80" t="s">
        <v>1825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1617</v>
      </c>
      <c r="AR122" s="81">
        <v>79</v>
      </c>
      <c r="AS122" s="81">
        <v>0</v>
      </c>
      <c r="AT122" s="81">
        <v>0</v>
      </c>
      <c r="AU122" s="81">
        <v>0</v>
      </c>
      <c r="AV122" s="81">
        <v>0</v>
      </c>
      <c r="AW122" s="81"/>
      <c r="AX122" s="82"/>
      <c r="AY122" s="81">
        <v>6740.4000000000233</v>
      </c>
      <c r="AZ122" s="81">
        <v>1269.7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1844</v>
      </c>
      <c r="B123" s="80">
        <v>171</v>
      </c>
      <c r="C123" s="80">
        <v>1</v>
      </c>
      <c r="D123" s="80">
        <v>11</v>
      </c>
      <c r="E123" s="80">
        <v>1990</v>
      </c>
      <c r="F123" s="80" t="s">
        <v>562</v>
      </c>
      <c r="G123" s="80" t="s">
        <v>1845</v>
      </c>
      <c r="H123" s="80" t="s">
        <v>1846</v>
      </c>
      <c r="I123" s="177"/>
      <c r="J123" s="81">
        <v>2776.7059565646496</v>
      </c>
      <c r="K123" s="81">
        <v>18.474350976417373</v>
      </c>
      <c r="L123" s="81">
        <v>43.516600789374834</v>
      </c>
      <c r="M123" s="81">
        <v>77.072250667275341</v>
      </c>
      <c r="N123" s="81">
        <v>70.829918888431195</v>
      </c>
      <c r="O123" s="81">
        <v>73.464966981851362</v>
      </c>
      <c r="P123" s="81">
        <v>85.523275348955451</v>
      </c>
      <c r="Q123" s="81">
        <v>4.7790784222187392</v>
      </c>
      <c r="R123" s="81">
        <v>31.064371173965679</v>
      </c>
      <c r="S123" s="81">
        <v>4.6585116292715707</v>
      </c>
      <c r="T123" s="82"/>
      <c r="U123" s="81">
        <v>117158106</v>
      </c>
      <c r="V123" s="81">
        <v>6535</v>
      </c>
      <c r="W123" s="81">
        <v>462</v>
      </c>
      <c r="X123" s="81">
        <v>27560</v>
      </c>
      <c r="Y123" s="81">
        <v>23360</v>
      </c>
      <c r="Z123" s="81">
        <v>30217</v>
      </c>
      <c r="AA123" s="81">
        <v>20766</v>
      </c>
      <c r="AB123" s="81">
        <v>77596</v>
      </c>
      <c r="AC123" s="81">
        <v>5380405</v>
      </c>
      <c r="AD123" s="81">
        <v>4.6585116292715707</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1847</v>
      </c>
      <c r="B124" s="80">
        <v>172</v>
      </c>
      <c r="C124" s="80">
        <v>2</v>
      </c>
      <c r="D124" s="80">
        <v>11</v>
      </c>
      <c r="E124" s="80">
        <v>2005</v>
      </c>
      <c r="F124" s="80" t="s">
        <v>565</v>
      </c>
      <c r="G124" s="80" t="s">
        <v>1845</v>
      </c>
      <c r="H124" s="80" t="s">
        <v>1846</v>
      </c>
      <c r="I124" s="177"/>
      <c r="J124" s="81">
        <v>3645.1250147196656</v>
      </c>
      <c r="K124" s="81">
        <v>13.07933847288338</v>
      </c>
      <c r="L124" s="81">
        <v>20.778262323697891</v>
      </c>
      <c r="M124" s="81">
        <v>172.55350485798635</v>
      </c>
      <c r="N124" s="81">
        <v>119.04238946383833</v>
      </c>
      <c r="O124" s="81">
        <v>119.92241769167535</v>
      </c>
      <c r="P124" s="81">
        <v>112.76275050415937</v>
      </c>
      <c r="Q124" s="81">
        <v>5.2808283573647419</v>
      </c>
      <c r="R124" s="81">
        <v>35.595072250440452</v>
      </c>
      <c r="S124" s="81">
        <v>0</v>
      </c>
      <c r="T124" s="82"/>
      <c r="U124" s="81">
        <v>160910752</v>
      </c>
      <c r="V124" s="81">
        <v>5935</v>
      </c>
      <c r="W124" s="81">
        <v>249</v>
      </c>
      <c r="X124" s="81">
        <v>29022</v>
      </c>
      <c r="Y124" s="81">
        <v>32145</v>
      </c>
      <c r="Z124" s="81">
        <v>57079</v>
      </c>
      <c r="AA124" s="81">
        <v>22424</v>
      </c>
      <c r="AB124" s="81">
        <v>89635</v>
      </c>
      <c r="AC124" s="81">
        <v>6294251.5</v>
      </c>
      <c r="AD124" s="81">
        <v>0</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1848</v>
      </c>
      <c r="B125" s="80">
        <v>173</v>
      </c>
      <c r="C125" s="80">
        <v>3</v>
      </c>
      <c r="D125" s="80">
        <v>11</v>
      </c>
      <c r="E125" s="80">
        <v>2006</v>
      </c>
      <c r="F125" s="80" t="s">
        <v>566</v>
      </c>
      <c r="G125" s="80" t="s">
        <v>1845</v>
      </c>
      <c r="H125" s="80" t="s">
        <v>1846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1849</v>
      </c>
      <c r="B126" s="80">
        <v>174</v>
      </c>
      <c r="C126" s="80">
        <v>4</v>
      </c>
      <c r="D126" s="80">
        <v>11</v>
      </c>
      <c r="E126" s="80">
        <v>2007</v>
      </c>
      <c r="F126" s="80" t="s">
        <v>567</v>
      </c>
      <c r="G126" s="80" t="s">
        <v>1845</v>
      </c>
      <c r="H126" s="80" t="s">
        <v>1846</v>
      </c>
      <c r="I126" s="177"/>
      <c r="J126" s="81">
        <v>4320.87699439883</v>
      </c>
      <c r="K126" s="81">
        <v>12.486268559395645</v>
      </c>
      <c r="L126" s="81">
        <v>23.706162985218935</v>
      </c>
      <c r="M126" s="81">
        <v>154.86969978216914</v>
      </c>
      <c r="N126" s="81">
        <v>126.5687707176581</v>
      </c>
      <c r="O126" s="81">
        <v>119.37760909821864</v>
      </c>
      <c r="P126" s="81">
        <v>115.10054179014067</v>
      </c>
      <c r="Q126" s="81">
        <v>5.6559447669892924</v>
      </c>
      <c r="R126" s="81">
        <v>35.655831194016535</v>
      </c>
      <c r="S126" s="81">
        <v>0</v>
      </c>
      <c r="T126" s="82"/>
      <c r="U126" s="81">
        <v>212109449</v>
      </c>
      <c r="V126" s="81">
        <v>5274</v>
      </c>
      <c r="W126" s="81">
        <v>278</v>
      </c>
      <c r="X126" s="81">
        <v>31482</v>
      </c>
      <c r="Y126" s="81">
        <v>33579</v>
      </c>
      <c r="Z126" s="81">
        <v>59067</v>
      </c>
      <c r="AA126" s="81">
        <v>22540</v>
      </c>
      <c r="AB126" s="81">
        <v>90925</v>
      </c>
      <c r="AC126" s="81">
        <v>6485902</v>
      </c>
      <c r="AD126" s="81">
        <v>0</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1850</v>
      </c>
      <c r="B127" s="80">
        <v>175</v>
      </c>
      <c r="C127" s="80">
        <v>5</v>
      </c>
      <c r="D127" s="80">
        <v>11</v>
      </c>
      <c r="E127" s="80">
        <v>2008</v>
      </c>
      <c r="F127" s="80" t="s">
        <v>84</v>
      </c>
      <c r="G127" s="80" t="s">
        <v>1845</v>
      </c>
      <c r="H127" s="80" t="s">
        <v>1846</v>
      </c>
      <c r="I127" s="177"/>
      <c r="J127" s="81">
        <v>2889.0516473451539</v>
      </c>
      <c r="K127" s="81">
        <v>9.3702767940196185</v>
      </c>
      <c r="L127" s="81">
        <v>21.186574394006861</v>
      </c>
      <c r="M127" s="81">
        <v>159.70544941606897</v>
      </c>
      <c r="N127" s="81">
        <v>125.49162378211862</v>
      </c>
      <c r="O127" s="81">
        <v>117.85630353467013</v>
      </c>
      <c r="P127" s="81">
        <v>113.46976723741085</v>
      </c>
      <c r="Q127" s="81">
        <v>5.5950460962321991</v>
      </c>
      <c r="R127" s="81">
        <v>35.595559879824563</v>
      </c>
      <c r="S127" s="81">
        <v>0</v>
      </c>
      <c r="T127" s="82"/>
      <c r="U127" s="81">
        <v>148666592</v>
      </c>
      <c r="V127" s="81">
        <v>5274</v>
      </c>
      <c r="W127" s="81">
        <v>278</v>
      </c>
      <c r="X127" s="81">
        <v>31482</v>
      </c>
      <c r="Y127" s="81">
        <v>34232</v>
      </c>
      <c r="Z127" s="81">
        <v>60361</v>
      </c>
      <c r="AA127" s="81">
        <v>22246</v>
      </c>
      <c r="AB127" s="81">
        <v>91424</v>
      </c>
      <c r="AC127" s="81">
        <v>6723511.5</v>
      </c>
      <c r="AD127" s="81">
        <v>0</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1851</v>
      </c>
      <c r="B128" s="80">
        <v>176</v>
      </c>
      <c r="C128" s="80">
        <v>6</v>
      </c>
      <c r="D128" s="80">
        <v>11</v>
      </c>
      <c r="E128" s="80">
        <v>2009</v>
      </c>
      <c r="F128" s="80" t="s">
        <v>85</v>
      </c>
      <c r="G128" s="80" t="s">
        <v>1845</v>
      </c>
      <c r="H128" s="80" t="s">
        <v>1846</v>
      </c>
      <c r="I128" s="177"/>
      <c r="J128" s="81">
        <v>2811.6968886193704</v>
      </c>
      <c r="K128" s="81">
        <v>9.3397055967272458</v>
      </c>
      <c r="L128" s="81">
        <v>31.796400995791064</v>
      </c>
      <c r="M128" s="81">
        <v>167.00909384668253</v>
      </c>
      <c r="N128" s="81">
        <v>110.12961851950327</v>
      </c>
      <c r="O128" s="81">
        <v>121.13559124365867</v>
      </c>
      <c r="P128" s="81">
        <v>109.84761312408071</v>
      </c>
      <c r="Q128" s="81">
        <v>5.3588304653175154</v>
      </c>
      <c r="R128" s="81">
        <v>32.305679145429849</v>
      </c>
      <c r="S128" s="81">
        <v>0</v>
      </c>
      <c r="T128" s="82"/>
      <c r="U128" s="81">
        <v>126265335</v>
      </c>
      <c r="V128" s="81">
        <v>5785</v>
      </c>
      <c r="W128" s="81">
        <v>649</v>
      </c>
      <c r="X128" s="81">
        <v>35662</v>
      </c>
      <c r="Y128" s="81">
        <v>34805</v>
      </c>
      <c r="Z128" s="81">
        <v>61237</v>
      </c>
      <c r="AA128" s="81">
        <v>22109</v>
      </c>
      <c r="AB128" s="81">
        <v>91921</v>
      </c>
      <c r="AC128" s="81">
        <v>5953086</v>
      </c>
      <c r="AD128" s="81">
        <v>0</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5336.0110000000004</v>
      </c>
      <c r="BJ128" s="81">
        <v>2568.2190000000001</v>
      </c>
      <c r="BK128" s="81">
        <v>80.012</v>
      </c>
      <c r="BL128" s="81">
        <v>0</v>
      </c>
      <c r="BM128" s="82"/>
      <c r="BN128" s="81">
        <v>0</v>
      </c>
      <c r="BO128" s="81">
        <v>0</v>
      </c>
      <c r="BP128" s="81">
        <v>57</v>
      </c>
      <c r="BQ128" s="81">
        <v>5</v>
      </c>
      <c r="BR128" s="81">
        <v>3</v>
      </c>
      <c r="BS128" s="81">
        <v>0</v>
      </c>
      <c r="BT128"/>
      <c r="BU128" s="80"/>
      <c r="BV128" s="80"/>
      <c r="BW128" s="80"/>
      <c r="BX128" s="80"/>
      <c r="BY128" s="80"/>
      <c r="BZ128" s="80"/>
      <c r="CA128" s="80"/>
      <c r="CB128" s="80"/>
      <c r="CC128" s="80"/>
    </row>
    <row r="129" spans="1:81">
      <c r="A129" s="80" t="s">
        <v>1852</v>
      </c>
      <c r="B129" s="80">
        <v>177</v>
      </c>
      <c r="C129" s="80">
        <v>7</v>
      </c>
      <c r="D129" s="80">
        <v>11</v>
      </c>
      <c r="E129" s="80">
        <v>2010</v>
      </c>
      <c r="F129" s="80" t="s">
        <v>86</v>
      </c>
      <c r="G129" s="80" t="s">
        <v>1845</v>
      </c>
      <c r="H129" s="80" t="s">
        <v>1846</v>
      </c>
      <c r="I129" s="177"/>
      <c r="J129" s="81">
        <v>2633.9073382191623</v>
      </c>
      <c r="K129" s="81">
        <v>10.001073064187946</v>
      </c>
      <c r="L129" s="81">
        <v>30.537283169482858</v>
      </c>
      <c r="M129" s="81">
        <v>159.77696037063592</v>
      </c>
      <c r="N129" s="81">
        <v>124.66081005490976</v>
      </c>
      <c r="O129" s="81">
        <v>122.52657530624353</v>
      </c>
      <c r="P129" s="81">
        <v>111.67260956731151</v>
      </c>
      <c r="Q129" s="81">
        <v>5.6245932186967593</v>
      </c>
      <c r="R129" s="81">
        <v>34.279798207192876</v>
      </c>
      <c r="S129" s="81">
        <v>0</v>
      </c>
      <c r="T129" s="82"/>
      <c r="U129" s="81">
        <v>129193000</v>
      </c>
      <c r="V129" s="81">
        <v>5785</v>
      </c>
      <c r="W129" s="81">
        <v>649</v>
      </c>
      <c r="X129" s="81">
        <v>35662</v>
      </c>
      <c r="Y129" s="81">
        <v>35411</v>
      </c>
      <c r="Z129" s="81">
        <v>62228</v>
      </c>
      <c r="AA129" s="81">
        <v>21915</v>
      </c>
      <c r="AB129" s="81">
        <v>92447</v>
      </c>
      <c r="AC129" s="81">
        <v>5986232</v>
      </c>
      <c r="AD129" s="81">
        <v>0</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4986.9309999999996</v>
      </c>
      <c r="BJ129" s="81">
        <v>2522.9659999999999</v>
      </c>
      <c r="BK129" s="81">
        <v>93.498999999999995</v>
      </c>
      <c r="BL129" s="81">
        <v>0</v>
      </c>
      <c r="BM129" s="82"/>
      <c r="BN129" s="81">
        <v>0</v>
      </c>
      <c r="BO129" s="81">
        <v>0</v>
      </c>
      <c r="BP129" s="81">
        <v>60</v>
      </c>
      <c r="BQ129" s="81">
        <v>6</v>
      </c>
      <c r="BR129" s="81">
        <v>5</v>
      </c>
      <c r="BS129" s="81">
        <v>0</v>
      </c>
      <c r="BT129"/>
      <c r="BU129" s="80">
        <v>7350.4660000000003</v>
      </c>
      <c r="BV129" s="80">
        <v>143.749</v>
      </c>
      <c r="BW129" s="80">
        <v>50.994</v>
      </c>
      <c r="BX129" s="80">
        <v>1.0900000000000001</v>
      </c>
      <c r="BY129" s="80">
        <v>16.533000000000001</v>
      </c>
      <c r="BZ129" s="80">
        <v>23.564</v>
      </c>
      <c r="CA129" s="80">
        <v>17</v>
      </c>
      <c r="CB129" s="80">
        <v>0</v>
      </c>
      <c r="CC129" s="80">
        <v>0</v>
      </c>
    </row>
    <row r="130" spans="1:81">
      <c r="A130" s="80" t="s">
        <v>1853</v>
      </c>
      <c r="B130" s="80">
        <v>178</v>
      </c>
      <c r="C130" s="80">
        <v>8</v>
      </c>
      <c r="D130" s="80">
        <v>11</v>
      </c>
      <c r="E130" s="80">
        <v>2011</v>
      </c>
      <c r="F130" s="80" t="s">
        <v>87</v>
      </c>
      <c r="G130" s="80" t="s">
        <v>1845</v>
      </c>
      <c r="H130" s="80" t="s">
        <v>1846</v>
      </c>
      <c r="I130" s="177"/>
      <c r="J130" s="81">
        <v>2879.0179961039744</v>
      </c>
      <c r="K130" s="81">
        <v>14.361863901050366</v>
      </c>
      <c r="L130" s="81">
        <v>32.536809926435225</v>
      </c>
      <c r="M130" s="81">
        <v>194.51947619449555</v>
      </c>
      <c r="N130" s="81">
        <v>134.47295534229877</v>
      </c>
      <c r="O130" s="81">
        <v>122.8447372220981</v>
      </c>
      <c r="P130" s="81">
        <v>110.16750895464781</v>
      </c>
      <c r="Q130" s="81">
        <v>6.4738092732517876</v>
      </c>
      <c r="R130" s="81">
        <v>32.04134420317996</v>
      </c>
      <c r="S130" s="81">
        <v>0</v>
      </c>
      <c r="T130" s="82"/>
      <c r="U130" s="81">
        <v>130983552</v>
      </c>
      <c r="V130" s="81">
        <v>5785</v>
      </c>
      <c r="W130" s="81">
        <v>649</v>
      </c>
      <c r="X130" s="81">
        <v>35662</v>
      </c>
      <c r="Y130" s="81">
        <v>35732</v>
      </c>
      <c r="Z130" s="81">
        <v>63745</v>
      </c>
      <c r="AA130" s="81">
        <v>22263</v>
      </c>
      <c r="AB130" s="81">
        <v>92248</v>
      </c>
      <c r="AC130" s="81">
        <v>5586080</v>
      </c>
      <c r="AD130" s="81">
        <v>0</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4728.9549999999999</v>
      </c>
      <c r="BJ130" s="81">
        <v>2642</v>
      </c>
      <c r="BK130" s="81">
        <v>30.503000000000004</v>
      </c>
      <c r="BL130" s="81">
        <v>0</v>
      </c>
      <c r="BM130" s="82"/>
      <c r="BN130" s="81">
        <v>0</v>
      </c>
      <c r="BO130" s="81">
        <v>0</v>
      </c>
      <c r="BP130" s="81">
        <v>60</v>
      </c>
      <c r="BQ130" s="81">
        <v>5</v>
      </c>
      <c r="BR130" s="81">
        <v>5</v>
      </c>
      <c r="BS130" s="81">
        <v>0</v>
      </c>
      <c r="BT130"/>
      <c r="BU130" s="80">
        <v>7244.5060000000003</v>
      </c>
      <c r="BV130" s="80">
        <v>68.207999999999998</v>
      </c>
      <c r="BW130" s="80">
        <v>53.009</v>
      </c>
      <c r="BX130" s="80">
        <v>0</v>
      </c>
      <c r="BY130" s="80">
        <v>11.035</v>
      </c>
      <c r="BZ130" s="80">
        <v>9.6999999999999993</v>
      </c>
      <c r="CA130" s="80">
        <v>15</v>
      </c>
      <c r="CB130" s="80">
        <v>0</v>
      </c>
      <c r="CC130" s="80">
        <v>0</v>
      </c>
    </row>
    <row r="131" spans="1:81">
      <c r="A131" s="80" t="s">
        <v>1854</v>
      </c>
      <c r="B131" s="80">
        <v>179</v>
      </c>
      <c r="C131" s="80">
        <v>9</v>
      </c>
      <c r="D131" s="80">
        <v>11</v>
      </c>
      <c r="E131" s="80">
        <v>2012</v>
      </c>
      <c r="F131" s="80" t="s">
        <v>88</v>
      </c>
      <c r="G131" s="80" t="s">
        <v>1845</v>
      </c>
      <c r="H131" s="80" t="s">
        <v>1846</v>
      </c>
      <c r="I131" s="177"/>
      <c r="J131" s="81">
        <v>2896.6066660566116</v>
      </c>
      <c r="K131" s="81">
        <v>13.608666220778902</v>
      </c>
      <c r="L131" s="81">
        <v>32.601920219636341</v>
      </c>
      <c r="M131" s="81">
        <v>212.65205612763592</v>
      </c>
      <c r="N131" s="81">
        <v>153.59037443496464</v>
      </c>
      <c r="O131" s="81">
        <v>125.12838460254439</v>
      </c>
      <c r="P131" s="81">
        <v>111.79959644474873</v>
      </c>
      <c r="Q131" s="81">
        <v>7.2009250945706214</v>
      </c>
      <c r="R131" s="81">
        <v>37.205710838260678</v>
      </c>
      <c r="S131" s="81">
        <v>0</v>
      </c>
      <c r="T131" s="82"/>
      <c r="U131" s="81">
        <v>129270254</v>
      </c>
      <c r="V131" s="81">
        <v>5785</v>
      </c>
      <c r="W131" s="81">
        <v>649</v>
      </c>
      <c r="X131" s="81">
        <v>35662</v>
      </c>
      <c r="Y131" s="81">
        <v>37373</v>
      </c>
      <c r="Z131" s="81">
        <v>65445</v>
      </c>
      <c r="AA131" s="81">
        <v>22465</v>
      </c>
      <c r="AB131" s="81">
        <v>94442</v>
      </c>
      <c r="AC131" s="81">
        <v>6318430.5</v>
      </c>
      <c r="AD131" s="81">
        <v>0</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5181.424</v>
      </c>
      <c r="BJ131" s="81">
        <v>3028.3530000000001</v>
      </c>
      <c r="BK131" s="81">
        <v>29.684000000000001</v>
      </c>
      <c r="BL131" s="81">
        <v>0</v>
      </c>
      <c r="BM131" s="82"/>
      <c r="BN131" s="81">
        <v>0</v>
      </c>
      <c r="BO131" s="81">
        <v>0</v>
      </c>
      <c r="BP131" s="81">
        <v>62</v>
      </c>
      <c r="BQ131" s="81">
        <v>6</v>
      </c>
      <c r="BR131" s="81">
        <v>5</v>
      </c>
      <c r="BS131" s="81">
        <v>0</v>
      </c>
      <c r="BT131"/>
      <c r="BU131" s="80">
        <v>8065.125</v>
      </c>
      <c r="BV131" s="80">
        <v>76.843000000000004</v>
      </c>
      <c r="BW131" s="80">
        <v>58.031999999999996</v>
      </c>
      <c r="BX131" s="80">
        <v>0</v>
      </c>
      <c r="BY131" s="80">
        <v>10.461</v>
      </c>
      <c r="BZ131" s="80">
        <v>13</v>
      </c>
      <c r="CA131" s="80">
        <v>16</v>
      </c>
      <c r="CB131" s="80">
        <v>0</v>
      </c>
      <c r="CC131" s="80">
        <v>0</v>
      </c>
    </row>
    <row r="132" spans="1:81">
      <c r="A132" s="80" t="s">
        <v>1855</v>
      </c>
      <c r="B132" s="80">
        <v>180</v>
      </c>
      <c r="C132" s="80">
        <v>10</v>
      </c>
      <c r="D132" s="80">
        <v>11</v>
      </c>
      <c r="E132" s="80">
        <v>2013</v>
      </c>
      <c r="F132" s="80" t="s">
        <v>89</v>
      </c>
      <c r="G132" s="80" t="s">
        <v>1845</v>
      </c>
      <c r="H132" s="80" t="s">
        <v>1846</v>
      </c>
      <c r="I132" s="177"/>
      <c r="J132" s="81">
        <v>3623.9147248932968</v>
      </c>
      <c r="K132" s="81">
        <v>12.133416975547814</v>
      </c>
      <c r="L132" s="81">
        <v>31.283305283993627</v>
      </c>
      <c r="M132" s="81">
        <v>207.54788568223415</v>
      </c>
      <c r="N132" s="81">
        <v>153.21658161937097</v>
      </c>
      <c r="O132" s="81">
        <v>121.95108063249531</v>
      </c>
      <c r="P132" s="81">
        <v>112.48559957485612</v>
      </c>
      <c r="Q132" s="81">
        <v>7.3071454847040354</v>
      </c>
      <c r="R132" s="81">
        <v>39.870382731915974</v>
      </c>
      <c r="S132" s="81">
        <v>0</v>
      </c>
      <c r="T132" s="82"/>
      <c r="U132" s="81">
        <v>151550571</v>
      </c>
      <c r="V132" s="81">
        <v>5785</v>
      </c>
      <c r="W132" s="81">
        <v>649</v>
      </c>
      <c r="X132" s="81">
        <v>35662</v>
      </c>
      <c r="Y132" s="81">
        <v>37720</v>
      </c>
      <c r="Z132" s="81">
        <v>66631</v>
      </c>
      <c r="AA132" s="81">
        <v>22518</v>
      </c>
      <c r="AB132" s="81">
        <v>94461</v>
      </c>
      <c r="AC132" s="81">
        <v>6609385.5</v>
      </c>
      <c r="AD132" s="81">
        <v>0</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5270.5259999999998</v>
      </c>
      <c r="BJ132" s="81">
        <v>2768.5</v>
      </c>
      <c r="BK132" s="81">
        <v>30.542000000000002</v>
      </c>
      <c r="BL132" s="81">
        <v>0</v>
      </c>
      <c r="BM132" s="82"/>
      <c r="BN132" s="81">
        <v>0</v>
      </c>
      <c r="BO132" s="81">
        <v>0</v>
      </c>
      <c r="BP132" s="81">
        <v>62</v>
      </c>
      <c r="BQ132" s="81">
        <v>6</v>
      </c>
      <c r="BR132" s="81">
        <v>5</v>
      </c>
      <c r="BS132" s="81">
        <v>0</v>
      </c>
      <c r="BT132"/>
      <c r="BU132" s="80">
        <v>7888.1689999999999</v>
      </c>
      <c r="BV132" s="80">
        <v>81.869</v>
      </c>
      <c r="BW132" s="80">
        <v>61.948</v>
      </c>
      <c r="BX132" s="80">
        <v>0</v>
      </c>
      <c r="BY132" s="80">
        <v>10.762</v>
      </c>
      <c r="BZ132" s="80">
        <v>14.03</v>
      </c>
      <c r="CA132" s="80">
        <v>12.79</v>
      </c>
      <c r="CB132" s="80">
        <v>0</v>
      </c>
      <c r="CC132" s="80">
        <v>0</v>
      </c>
    </row>
    <row r="133" spans="1:81">
      <c r="A133" s="80" t="s">
        <v>1856</v>
      </c>
      <c r="B133" s="80">
        <v>181</v>
      </c>
      <c r="C133" s="80">
        <v>11</v>
      </c>
      <c r="D133" s="80">
        <v>11</v>
      </c>
      <c r="E133" s="80">
        <v>2014</v>
      </c>
      <c r="F133" s="80" t="s">
        <v>90</v>
      </c>
      <c r="G133" s="80" t="s">
        <v>1845</v>
      </c>
      <c r="H133" s="80" t="s">
        <v>1846</v>
      </c>
      <c r="I133" s="177"/>
      <c r="J133" s="81">
        <v>3219.2466916118387</v>
      </c>
      <c r="K133" s="81">
        <v>13.825949026583654</v>
      </c>
      <c r="L133" s="81">
        <v>38.983163537846863</v>
      </c>
      <c r="M133" s="81">
        <v>190.14177836631717</v>
      </c>
      <c r="N133" s="81">
        <v>151.05179917550814</v>
      </c>
      <c r="O133" s="81">
        <v>117.95329718770046</v>
      </c>
      <c r="P133" s="81">
        <v>112.95013444475667</v>
      </c>
      <c r="Q133" s="81">
        <v>7.0152551007660762</v>
      </c>
      <c r="R133" s="81">
        <v>35.914812416165944</v>
      </c>
      <c r="S133" s="81">
        <v>0</v>
      </c>
      <c r="T133" s="82"/>
      <c r="U133" s="81">
        <v>149646203</v>
      </c>
      <c r="V133" s="81">
        <v>5707</v>
      </c>
      <c r="W133" s="81">
        <v>685</v>
      </c>
      <c r="X133" s="81">
        <v>33728</v>
      </c>
      <c r="Y133" s="81">
        <v>38297</v>
      </c>
      <c r="Z133" s="81">
        <v>67876</v>
      </c>
      <c r="AA133" s="81">
        <v>22494</v>
      </c>
      <c r="AB133" s="81">
        <v>94520</v>
      </c>
      <c r="AC133" s="81">
        <v>5972384</v>
      </c>
      <c r="AD133" s="81">
        <v>0</v>
      </c>
      <c r="AE133" s="82"/>
      <c r="AF133" s="81">
        <v>1820262728.6488762</v>
      </c>
      <c r="AG133" s="81">
        <v>11749166.39818994</v>
      </c>
      <c r="AH133" s="81">
        <v>8339073.5708832163</v>
      </c>
      <c r="AI133" s="81">
        <v>244053964.1778855</v>
      </c>
      <c r="AJ133" s="81">
        <v>215327387.87181631</v>
      </c>
      <c r="AK133" s="81">
        <v>0</v>
      </c>
      <c r="AL133" s="81">
        <v>0</v>
      </c>
      <c r="AM133" s="81">
        <v>12976183.567321271</v>
      </c>
      <c r="AN133" s="81">
        <v>0</v>
      </c>
      <c r="AO133" s="81">
        <v>0</v>
      </c>
      <c r="AP133" s="82"/>
      <c r="AQ133" s="81">
        <v>2287</v>
      </c>
      <c r="AR133" s="81">
        <v>578</v>
      </c>
      <c r="AS133" s="81">
        <v>10</v>
      </c>
      <c r="AT133" s="81">
        <v>0</v>
      </c>
      <c r="AU133" s="81">
        <v>0</v>
      </c>
      <c r="AV133" s="81">
        <v>2</v>
      </c>
      <c r="AW133" s="81" t="s">
        <v>564</v>
      </c>
      <c r="AX133" s="82"/>
      <c r="AY133" s="81">
        <v>9621.0999999999985</v>
      </c>
      <c r="AZ133" s="81">
        <v>60755.700000000004</v>
      </c>
      <c r="BA133" s="81">
        <v>64480</v>
      </c>
      <c r="BB133" s="81">
        <v>0</v>
      </c>
      <c r="BC133" s="81">
        <v>0</v>
      </c>
      <c r="BD133" s="81">
        <v>22485</v>
      </c>
      <c r="BE133" s="81" t="s">
        <v>564</v>
      </c>
      <c r="BF133" s="82"/>
      <c r="BG133" s="81">
        <v>0</v>
      </c>
      <c r="BH133" s="81">
        <v>0</v>
      </c>
      <c r="BI133" s="81">
        <v>4568.6670000000004</v>
      </c>
      <c r="BJ133" s="81">
        <v>2235.904</v>
      </c>
      <c r="BK133" s="81">
        <v>24.707000000000001</v>
      </c>
      <c r="BL133" s="81">
        <v>0</v>
      </c>
      <c r="BM133" s="82"/>
      <c r="BN133" s="81">
        <v>0</v>
      </c>
      <c r="BO133" s="81">
        <v>0</v>
      </c>
      <c r="BP133" s="81">
        <v>61</v>
      </c>
      <c r="BQ133" s="81">
        <v>6</v>
      </c>
      <c r="BR133" s="81">
        <v>5</v>
      </c>
      <c r="BS133" s="81">
        <v>0</v>
      </c>
      <c r="BT133"/>
      <c r="BU133" s="80">
        <v>6660.0029999999997</v>
      </c>
      <c r="BV133" s="80">
        <v>77.927000000000007</v>
      </c>
      <c r="BW133" s="80">
        <v>52.558999999999997</v>
      </c>
      <c r="BX133" s="80">
        <v>10.933</v>
      </c>
      <c r="BY133" s="80">
        <v>6.1859999999999999</v>
      </c>
      <c r="BZ133" s="80">
        <v>13.010999999999999</v>
      </c>
      <c r="CA133" s="80">
        <v>8.6590000000000007</v>
      </c>
      <c r="CB133" s="80">
        <v>0</v>
      </c>
      <c r="CC133" s="80">
        <v>0</v>
      </c>
    </row>
    <row r="134" spans="1:81">
      <c r="A134" s="80" t="s">
        <v>1857</v>
      </c>
      <c r="B134" s="80">
        <v>182</v>
      </c>
      <c r="C134" s="80">
        <v>12</v>
      </c>
      <c r="D134" s="80">
        <v>11</v>
      </c>
      <c r="E134" s="80">
        <v>2015</v>
      </c>
      <c r="F134" s="80" t="s">
        <v>91</v>
      </c>
      <c r="G134" s="80" t="s">
        <v>1845</v>
      </c>
      <c r="H134" s="80" t="s">
        <v>1846</v>
      </c>
      <c r="I134" s="177"/>
      <c r="J134" s="81">
        <v>3072.4082413049096</v>
      </c>
      <c r="K134" s="81">
        <v>13.228836222605871</v>
      </c>
      <c r="L134" s="81">
        <v>39.255003523502928</v>
      </c>
      <c r="M134" s="81">
        <v>211.56870410302656</v>
      </c>
      <c r="N134" s="81">
        <v>145.18284701111003</v>
      </c>
      <c r="O134" s="81">
        <v>118.43700572166695</v>
      </c>
      <c r="P134" s="81">
        <v>112.44602059231607</v>
      </c>
      <c r="Q134" s="81">
        <v>6.8872766634484286</v>
      </c>
      <c r="R134" s="81">
        <v>37.213558078185663</v>
      </c>
      <c r="S134" s="81">
        <v>0</v>
      </c>
      <c r="T134" s="82"/>
      <c r="U134" s="81">
        <v>159571161</v>
      </c>
      <c r="V134" s="81">
        <v>5707</v>
      </c>
      <c r="W134" s="81">
        <v>685</v>
      </c>
      <c r="X134" s="81">
        <v>33728</v>
      </c>
      <c r="Y134" s="81">
        <v>39027</v>
      </c>
      <c r="Z134" s="81">
        <v>68811</v>
      </c>
      <c r="AA134" s="81">
        <v>22376</v>
      </c>
      <c r="AB134" s="81">
        <v>94791</v>
      </c>
      <c r="AC134" s="81">
        <v>6374786.5</v>
      </c>
      <c r="AD134" s="81">
        <v>0</v>
      </c>
      <c r="AE134" s="82"/>
      <c r="AF134" s="81">
        <v>1724171581.3051174</v>
      </c>
      <c r="AG134" s="81">
        <v>10363919.446032628</v>
      </c>
      <c r="AH134" s="81">
        <v>7513642.569623068</v>
      </c>
      <c r="AI134" s="81">
        <v>258682586.96717075</v>
      </c>
      <c r="AJ134" s="81">
        <v>210413710.19876167</v>
      </c>
      <c r="AK134" s="81">
        <v>0</v>
      </c>
      <c r="AL134" s="81">
        <v>0</v>
      </c>
      <c r="AM134" s="81">
        <v>12990708.916710274</v>
      </c>
      <c r="AN134" s="81">
        <v>0</v>
      </c>
      <c r="AO134" s="81">
        <v>0</v>
      </c>
      <c r="AP134" s="82"/>
      <c r="AQ134" s="81">
        <v>2500</v>
      </c>
      <c r="AR134" s="81">
        <v>1019</v>
      </c>
      <c r="AS134" s="81">
        <v>11</v>
      </c>
      <c r="AT134" s="81">
        <v>0</v>
      </c>
      <c r="AU134" s="81">
        <v>0</v>
      </c>
      <c r="AV134" s="81">
        <v>2</v>
      </c>
      <c r="AW134" s="81" t="s">
        <v>564</v>
      </c>
      <c r="AX134" s="82"/>
      <c r="AY134" s="81">
        <v>10703.5</v>
      </c>
      <c r="AZ134" s="81">
        <v>93427.9</v>
      </c>
      <c r="BA134" s="81">
        <v>69790</v>
      </c>
      <c r="BB134" s="81">
        <v>0</v>
      </c>
      <c r="BC134" s="81">
        <v>0</v>
      </c>
      <c r="BD134" s="81">
        <v>22485</v>
      </c>
      <c r="BE134" s="81" t="s">
        <v>564</v>
      </c>
      <c r="BF134" s="82"/>
      <c r="BG134" s="81">
        <v>0</v>
      </c>
      <c r="BH134" s="81">
        <v>0</v>
      </c>
      <c r="BI134" s="81">
        <v>4834.7719999999999</v>
      </c>
      <c r="BJ134" s="81">
        <v>2544.9929999999999</v>
      </c>
      <c r="BK134" s="81">
        <v>68.548000000000002</v>
      </c>
      <c r="BL134" s="81">
        <v>0</v>
      </c>
      <c r="BM134" s="82"/>
      <c r="BN134" s="81">
        <v>0</v>
      </c>
      <c r="BO134" s="81">
        <v>0</v>
      </c>
      <c r="BP134" s="81">
        <v>60</v>
      </c>
      <c r="BQ134" s="81">
        <v>7</v>
      </c>
      <c r="BR134" s="81">
        <v>6</v>
      </c>
      <c r="BS134" s="81">
        <v>0</v>
      </c>
      <c r="BT134"/>
      <c r="BU134" s="80">
        <v>7223.0240000000003</v>
      </c>
      <c r="BV134" s="80">
        <v>120.29600000000001</v>
      </c>
      <c r="BW134" s="80">
        <v>64.218999999999994</v>
      </c>
      <c r="BX134" s="80">
        <v>2.2480000000000002</v>
      </c>
      <c r="BY134" s="80">
        <v>10.766</v>
      </c>
      <c r="BZ134" s="80">
        <v>19.77</v>
      </c>
      <c r="CA134" s="80">
        <v>7.99</v>
      </c>
      <c r="CB134" s="80">
        <v>0</v>
      </c>
      <c r="CC134" s="80">
        <v>0</v>
      </c>
    </row>
    <row r="135" spans="1:81">
      <c r="A135" s="80" t="s">
        <v>1858</v>
      </c>
      <c r="B135" s="80">
        <v>183</v>
      </c>
      <c r="C135" s="80">
        <v>13</v>
      </c>
      <c r="D135" s="80">
        <v>11</v>
      </c>
      <c r="E135" s="80">
        <v>2016</v>
      </c>
      <c r="F135" s="80" t="s">
        <v>92</v>
      </c>
      <c r="G135" s="80" t="s">
        <v>1845</v>
      </c>
      <c r="H135" s="80" t="s">
        <v>1846</v>
      </c>
      <c r="I135" s="177"/>
      <c r="J135" s="81">
        <v>2882.0829945053611</v>
      </c>
      <c r="K135" s="81">
        <v>12.289606575238562</v>
      </c>
      <c r="L135" s="81">
        <v>38.978718913750569</v>
      </c>
      <c r="M135" s="81">
        <v>154.75704512166865</v>
      </c>
      <c r="N135" s="81">
        <v>129.98397775001109</v>
      </c>
      <c r="O135" s="81">
        <v>118.70926569696148</v>
      </c>
      <c r="P135" s="81">
        <v>110.80801242818875</v>
      </c>
      <c r="Q135" s="81">
        <v>6.705380932035891</v>
      </c>
      <c r="R135" s="81">
        <v>35.940852735458051</v>
      </c>
      <c r="S135" s="81">
        <v>0</v>
      </c>
      <c r="T135" s="82"/>
      <c r="U135" s="81">
        <v>134885936</v>
      </c>
      <c r="V135" s="81">
        <v>5707</v>
      </c>
      <c r="W135" s="81">
        <v>685</v>
      </c>
      <c r="X135" s="81">
        <v>33728</v>
      </c>
      <c r="Y135" s="81">
        <v>39686</v>
      </c>
      <c r="Z135" s="81">
        <v>69817</v>
      </c>
      <c r="AA135" s="81">
        <v>22806</v>
      </c>
      <c r="AB135" s="81">
        <v>94934</v>
      </c>
      <c r="AC135" s="81">
        <v>6138343.8641494485</v>
      </c>
      <c r="AD135" s="81">
        <v>0</v>
      </c>
      <c r="AE135" s="82"/>
      <c r="AF135" s="81">
        <v>1620052606.6187789</v>
      </c>
      <c r="AG135" s="81">
        <v>9240051.4833008274</v>
      </c>
      <c r="AH135" s="81">
        <v>6737501.3227458252</v>
      </c>
      <c r="AI135" s="81">
        <v>240741431.7406106</v>
      </c>
      <c r="AJ135" s="81">
        <v>187258679.91730851</v>
      </c>
      <c r="AK135" s="81">
        <v>0</v>
      </c>
      <c r="AL135" s="81">
        <v>0</v>
      </c>
      <c r="AM135" s="81">
        <v>13020414.19841275</v>
      </c>
      <c r="AN135" s="81">
        <v>0</v>
      </c>
      <c r="AO135" s="81">
        <v>0</v>
      </c>
      <c r="AP135" s="82"/>
      <c r="AQ135" s="81">
        <v>2691</v>
      </c>
      <c r="AR135" s="81">
        <v>1336</v>
      </c>
      <c r="AS135" s="81">
        <v>12</v>
      </c>
      <c r="AT135" s="81">
        <v>0</v>
      </c>
      <c r="AU135" s="81">
        <v>0</v>
      </c>
      <c r="AV135" s="81">
        <v>3</v>
      </c>
      <c r="AW135" s="81" t="s">
        <v>564</v>
      </c>
      <c r="AX135" s="82"/>
      <c r="AY135" s="81">
        <v>11713.2</v>
      </c>
      <c r="AZ135" s="81">
        <v>129811.6</v>
      </c>
      <c r="BA135" s="81">
        <v>71780</v>
      </c>
      <c r="BB135" s="81">
        <v>0</v>
      </c>
      <c r="BC135" s="81">
        <v>0</v>
      </c>
      <c r="BD135" s="81">
        <v>61335</v>
      </c>
      <c r="BE135" s="81" t="s">
        <v>564</v>
      </c>
      <c r="BF135" s="82"/>
      <c r="BG135" s="81">
        <v>0</v>
      </c>
      <c r="BH135" s="81">
        <v>0</v>
      </c>
      <c r="BI135" s="81">
        <v>3203.6889999999999</v>
      </c>
      <c r="BJ135" s="81">
        <v>3424.6559999999999</v>
      </c>
      <c r="BK135" s="81">
        <v>78.107923999999997</v>
      </c>
      <c r="BL135" s="81">
        <v>0</v>
      </c>
      <c r="BM135" s="82"/>
      <c r="BN135" s="81">
        <v>0</v>
      </c>
      <c r="BO135" s="81">
        <v>0</v>
      </c>
      <c r="BP135" s="81">
        <v>62</v>
      </c>
      <c r="BQ135" s="81">
        <v>8</v>
      </c>
      <c r="BR135" s="81">
        <v>5</v>
      </c>
      <c r="BS135" s="81">
        <v>0</v>
      </c>
      <c r="BT135"/>
      <c r="BU135" s="80">
        <v>6454.509</v>
      </c>
      <c r="BV135" s="80">
        <v>109.387</v>
      </c>
      <c r="BW135" s="80">
        <v>63.780999999999999</v>
      </c>
      <c r="BX135" s="80">
        <v>15.255027999999999</v>
      </c>
      <c r="BY135" s="80">
        <v>49.178896000000002</v>
      </c>
      <c r="BZ135" s="80">
        <v>5.7779999999999996</v>
      </c>
      <c r="CA135" s="80">
        <v>8.56</v>
      </c>
      <c r="CB135" s="80">
        <v>4.0000000000000001E-3</v>
      </c>
      <c r="CC135" s="80">
        <v>0</v>
      </c>
    </row>
    <row r="136" spans="1:81">
      <c r="A136" s="80" t="s">
        <v>1859</v>
      </c>
      <c r="B136" s="80">
        <v>184</v>
      </c>
      <c r="C136" s="80">
        <v>14</v>
      </c>
      <c r="D136" s="80">
        <v>11</v>
      </c>
      <c r="E136" s="80">
        <v>2017</v>
      </c>
      <c r="F136" s="80" t="s">
        <v>71</v>
      </c>
      <c r="G136" s="80" t="s">
        <v>1845</v>
      </c>
      <c r="H136" s="80" t="s">
        <v>1846</v>
      </c>
      <c r="I136" s="177"/>
      <c r="J136" s="81">
        <v>2699.4556447007244</v>
      </c>
      <c r="K136" s="81">
        <v>12.236064637593014</v>
      </c>
      <c r="L136" s="81">
        <v>38.814738123160275</v>
      </c>
      <c r="M136" s="81">
        <v>140.74636883004794</v>
      </c>
      <c r="N136" s="81">
        <v>143.41978146490035</v>
      </c>
      <c r="O136" s="81">
        <v>118.37284080581964</v>
      </c>
      <c r="P136" s="81">
        <v>111.09098374534892</v>
      </c>
      <c r="Q136" s="81">
        <v>6.5127410254560907</v>
      </c>
      <c r="R136" s="81">
        <v>34.729386939126371</v>
      </c>
      <c r="S136" s="81">
        <v>0</v>
      </c>
      <c r="T136" s="82"/>
      <c r="U136" s="81">
        <v>149058891</v>
      </c>
      <c r="V136" s="81">
        <v>5707</v>
      </c>
      <c r="W136" s="81">
        <v>685</v>
      </c>
      <c r="X136" s="81">
        <v>33728</v>
      </c>
      <c r="Y136" s="81">
        <v>40633</v>
      </c>
      <c r="Z136" s="81">
        <v>70774</v>
      </c>
      <c r="AA136" s="81">
        <v>23010</v>
      </c>
      <c r="AB136" s="81">
        <v>95354</v>
      </c>
      <c r="AC136" s="81">
        <v>6049129.4999999991</v>
      </c>
      <c r="AD136" s="81">
        <v>0</v>
      </c>
      <c r="AE136" s="82"/>
      <c r="AF136" s="81">
        <v>1670066647.164525</v>
      </c>
      <c r="AG136" s="81">
        <v>9311114.5790997148</v>
      </c>
      <c r="AH136" s="81">
        <v>8064526.0549447173</v>
      </c>
      <c r="AI136" s="81">
        <v>227810958.0845674</v>
      </c>
      <c r="AJ136" s="81">
        <v>207515044.6822651</v>
      </c>
      <c r="AK136" s="81">
        <v>0</v>
      </c>
      <c r="AL136" s="81">
        <v>0</v>
      </c>
      <c r="AM136" s="81">
        <v>13098481.682955859</v>
      </c>
      <c r="AN136" s="81">
        <v>0</v>
      </c>
      <c r="AO136" s="81">
        <v>0</v>
      </c>
      <c r="AP136" s="82"/>
      <c r="AQ136" s="81">
        <v>2918</v>
      </c>
      <c r="AR136" s="81">
        <v>1524</v>
      </c>
      <c r="AS136" s="81">
        <v>12</v>
      </c>
      <c r="AT136" s="81">
        <v>0</v>
      </c>
      <c r="AU136" s="81">
        <v>0</v>
      </c>
      <c r="AV136" s="81">
        <v>3</v>
      </c>
      <c r="AW136" s="81" t="s">
        <v>564</v>
      </c>
      <c r="AX136" s="82"/>
      <c r="AY136" s="81">
        <v>12910.4</v>
      </c>
      <c r="AZ136" s="81">
        <v>142626.79999999999</v>
      </c>
      <c r="BA136" s="81">
        <v>71780</v>
      </c>
      <c r="BB136" s="81">
        <v>0</v>
      </c>
      <c r="BC136" s="81">
        <v>0</v>
      </c>
      <c r="BD136" s="81">
        <v>61335</v>
      </c>
      <c r="BE136" s="81" t="s">
        <v>564</v>
      </c>
      <c r="BF136" s="82"/>
      <c r="BG136" s="81">
        <v>0</v>
      </c>
      <c r="BH136" s="81">
        <v>0</v>
      </c>
      <c r="BI136" s="81">
        <v>4878.9369999999999</v>
      </c>
      <c r="BJ136" s="81">
        <v>2685.7890000000002</v>
      </c>
      <c r="BK136" s="81">
        <v>75.271000000000001</v>
      </c>
      <c r="BL136" s="81">
        <v>0</v>
      </c>
      <c r="BM136" s="82"/>
      <c r="BN136" s="81">
        <v>0</v>
      </c>
      <c r="BO136" s="81">
        <v>0</v>
      </c>
      <c r="BP136" s="81">
        <v>64</v>
      </c>
      <c r="BQ136" s="81">
        <v>7</v>
      </c>
      <c r="BR136" s="81">
        <v>5</v>
      </c>
      <c r="BS136" s="81">
        <v>0</v>
      </c>
      <c r="BT136"/>
      <c r="BU136" s="80">
        <v>7365.96</v>
      </c>
      <c r="BV136" s="80">
        <v>115.06699999999999</v>
      </c>
      <c r="BW136" s="80">
        <v>71.195999999999998</v>
      </c>
      <c r="BX136" s="80">
        <v>16.585999999999999</v>
      </c>
      <c r="BY136" s="80">
        <v>56.387999999999998</v>
      </c>
      <c r="BZ136" s="80">
        <v>4.8319999999999999</v>
      </c>
      <c r="CA136" s="80">
        <v>9.9640000000000004</v>
      </c>
      <c r="CB136" s="80">
        <v>4.0000000000000001E-3</v>
      </c>
      <c r="CC136" s="80">
        <v>0</v>
      </c>
    </row>
    <row r="137" spans="1:81">
      <c r="A137" s="80" t="s">
        <v>1860</v>
      </c>
      <c r="B137" s="80">
        <v>185</v>
      </c>
      <c r="C137" s="80">
        <v>15</v>
      </c>
      <c r="D137" s="80">
        <v>11</v>
      </c>
      <c r="E137" s="80">
        <v>2018</v>
      </c>
      <c r="F137" s="80" t="s">
        <v>93</v>
      </c>
      <c r="G137" s="80" t="s">
        <v>1845</v>
      </c>
      <c r="H137" s="80" t="s">
        <v>1846</v>
      </c>
      <c r="I137" s="177"/>
      <c r="J137" s="81">
        <v>2818.1519101487556</v>
      </c>
      <c r="K137" s="81">
        <v>11.545634289986614</v>
      </c>
      <c r="L137" s="81">
        <v>36.407159119687989</v>
      </c>
      <c r="M137" s="81">
        <v>149.37093814520725</v>
      </c>
      <c r="N137" s="81">
        <v>138.21764094645835</v>
      </c>
      <c r="O137" s="81">
        <v>118.01318974713573</v>
      </c>
      <c r="P137" s="81">
        <v>110.77861866289128</v>
      </c>
      <c r="Q137" s="81">
        <v>6.0464738399468754</v>
      </c>
      <c r="R137" s="81">
        <v>37.416944102874361</v>
      </c>
      <c r="S137" s="81">
        <v>0</v>
      </c>
      <c r="T137" s="82"/>
      <c r="U137" s="81">
        <v>155064049</v>
      </c>
      <c r="V137" s="81">
        <v>5707</v>
      </c>
      <c r="W137" s="81">
        <v>685</v>
      </c>
      <c r="X137" s="81">
        <v>33728</v>
      </c>
      <c r="Y137" s="81">
        <v>41232</v>
      </c>
      <c r="Z137" s="81">
        <v>71910</v>
      </c>
      <c r="AA137" s="81">
        <v>23176</v>
      </c>
      <c r="AB137" s="81">
        <v>95401</v>
      </c>
      <c r="AC137" s="81">
        <v>6491703.5000000009</v>
      </c>
      <c r="AD137" s="81">
        <v>0</v>
      </c>
      <c r="AE137" s="82"/>
      <c r="AF137" s="81">
        <v>1714967457.713829</v>
      </c>
      <c r="AG137" s="81">
        <v>8268319.1209481619</v>
      </c>
      <c r="AH137" s="81">
        <v>7747407.0194629803</v>
      </c>
      <c r="AI137" s="81">
        <v>236071636.74532861</v>
      </c>
      <c r="AJ137" s="81">
        <v>208410891.99336579</v>
      </c>
      <c r="AK137" s="81">
        <v>0</v>
      </c>
      <c r="AL137" s="81">
        <v>0</v>
      </c>
      <c r="AM137" s="81">
        <v>13132053.61300201</v>
      </c>
      <c r="AN137" s="81">
        <v>0</v>
      </c>
      <c r="AO137" s="81">
        <v>0</v>
      </c>
      <c r="AP137" s="82"/>
      <c r="AQ137" s="81">
        <v>3141</v>
      </c>
      <c r="AR137" s="81">
        <v>1684</v>
      </c>
      <c r="AS137" s="81">
        <v>13</v>
      </c>
      <c r="AT137" s="81">
        <v>0</v>
      </c>
      <c r="AU137" s="81">
        <v>0</v>
      </c>
      <c r="AV137" s="81">
        <v>4</v>
      </c>
      <c r="AW137" s="81" t="s">
        <v>564</v>
      </c>
      <c r="AX137" s="82"/>
      <c r="AY137" s="81">
        <v>14151.4</v>
      </c>
      <c r="AZ137" s="81">
        <v>151803.5</v>
      </c>
      <c r="BA137" s="81">
        <v>73760</v>
      </c>
      <c r="BB137" s="81">
        <v>0</v>
      </c>
      <c r="BC137" s="81">
        <v>0</v>
      </c>
      <c r="BD137" s="81">
        <v>94935</v>
      </c>
      <c r="BE137" s="81" t="s">
        <v>564</v>
      </c>
      <c r="BF137" s="82"/>
      <c r="BG137" s="81">
        <v>0</v>
      </c>
      <c r="BH137" s="81">
        <v>0</v>
      </c>
      <c r="BI137" s="81">
        <v>4638.0940000000001</v>
      </c>
      <c r="BJ137" s="81">
        <v>2553.6950000000002</v>
      </c>
      <c r="BK137" s="81">
        <v>73.592999999999989</v>
      </c>
      <c r="BL137" s="81">
        <v>0</v>
      </c>
      <c r="BM137" s="82"/>
      <c r="BN137" s="81">
        <v>0</v>
      </c>
      <c r="BO137" s="81">
        <v>0</v>
      </c>
      <c r="BP137" s="81">
        <v>64</v>
      </c>
      <c r="BQ137" s="81">
        <v>8</v>
      </c>
      <c r="BR137" s="81">
        <v>5</v>
      </c>
      <c r="BS137" s="81">
        <v>0</v>
      </c>
      <c r="BT137"/>
      <c r="BU137" s="80">
        <v>6970.7950000000001</v>
      </c>
      <c r="BV137" s="80">
        <v>121.652</v>
      </c>
      <c r="BW137" s="80">
        <v>77.754000000000005</v>
      </c>
      <c r="BX137" s="80">
        <v>16.867000000000001</v>
      </c>
      <c r="BY137" s="80">
        <v>53.893999999999998</v>
      </c>
      <c r="BZ137" s="80">
        <v>13.897</v>
      </c>
      <c r="CA137" s="80">
        <v>10.519</v>
      </c>
      <c r="CB137" s="80">
        <v>4.0000000000000001E-3</v>
      </c>
      <c r="CC137" s="80">
        <v>0</v>
      </c>
    </row>
    <row r="138" spans="1:81">
      <c r="A138" s="80" t="s">
        <v>1861</v>
      </c>
      <c r="B138" s="80">
        <v>186</v>
      </c>
      <c r="C138" s="80">
        <v>16</v>
      </c>
      <c r="D138" s="80">
        <v>11</v>
      </c>
      <c r="E138" s="80">
        <v>2019</v>
      </c>
      <c r="F138" s="80" t="s">
        <v>73</v>
      </c>
      <c r="G138" s="80" t="s">
        <v>1845</v>
      </c>
      <c r="H138" s="80" t="s">
        <v>1846</v>
      </c>
      <c r="I138" s="177"/>
      <c r="J138" s="81">
        <v>2776.301666667151</v>
      </c>
      <c r="K138" s="81">
        <v>10.543298409232003</v>
      </c>
      <c r="L138" s="81">
        <v>36.720404534650967</v>
      </c>
      <c r="M138" s="81">
        <v>146.00974287941114</v>
      </c>
      <c r="N138" s="81">
        <v>133.96545106046588</v>
      </c>
      <c r="O138" s="81">
        <v>116.16460087696825</v>
      </c>
      <c r="P138" s="81">
        <v>110.99754878681658</v>
      </c>
      <c r="Q138" s="81">
        <v>5.8959046241921174</v>
      </c>
      <c r="R138" s="81">
        <v>37.096421298486355</v>
      </c>
      <c r="S138" s="81">
        <v>0</v>
      </c>
      <c r="T138" s="82"/>
      <c r="U138" s="81">
        <v>153223957</v>
      </c>
      <c r="V138" s="81">
        <v>5707</v>
      </c>
      <c r="W138" s="81">
        <v>685</v>
      </c>
      <c r="X138" s="81">
        <v>33728</v>
      </c>
      <c r="Y138" s="81">
        <v>41912</v>
      </c>
      <c r="Z138" s="81">
        <v>72727</v>
      </c>
      <c r="AA138" s="81">
        <v>23048</v>
      </c>
      <c r="AB138" s="81">
        <v>95544</v>
      </c>
      <c r="AC138" s="81">
        <v>6541509.5</v>
      </c>
      <c r="AD138" s="81">
        <v>0</v>
      </c>
      <c r="AE138" s="82"/>
      <c r="AF138" s="81">
        <v>1678652591.524617</v>
      </c>
      <c r="AG138" s="81">
        <v>7983843.8713044627</v>
      </c>
      <c r="AH138" s="81">
        <v>8200641.3088787459</v>
      </c>
      <c r="AI138" s="81">
        <v>240199747.4865216</v>
      </c>
      <c r="AJ138" s="81">
        <v>200837081.87530836</v>
      </c>
      <c r="AK138" s="81">
        <v>0</v>
      </c>
      <c r="AL138" s="81">
        <v>0</v>
      </c>
      <c r="AM138" s="81">
        <v>13012373.545153087</v>
      </c>
      <c r="AN138" s="81">
        <v>0</v>
      </c>
      <c r="AO138" s="81">
        <v>0</v>
      </c>
      <c r="AP138" s="82"/>
      <c r="AQ138" s="81">
        <v>3395</v>
      </c>
      <c r="AR138" s="81">
        <v>1830</v>
      </c>
      <c r="AS138" s="81">
        <v>17</v>
      </c>
      <c r="AT138" s="81">
        <v>0</v>
      </c>
      <c r="AU138" s="81">
        <v>0</v>
      </c>
      <c r="AV138" s="81">
        <v>5</v>
      </c>
      <c r="AW138" s="81" t="s">
        <v>564</v>
      </c>
      <c r="AX138" s="82"/>
      <c r="AY138" s="81">
        <v>15553.299999999979</v>
      </c>
      <c r="AZ138" s="81">
        <v>163852.20000000001</v>
      </c>
      <c r="BA138" s="81">
        <v>75809.399999999994</v>
      </c>
      <c r="BB138" s="81">
        <v>0</v>
      </c>
      <c r="BC138" s="81">
        <v>0</v>
      </c>
      <c r="BD138" s="81">
        <v>119335</v>
      </c>
      <c r="BE138" s="81" t="s">
        <v>564</v>
      </c>
      <c r="BF138" s="82"/>
      <c r="BG138" s="81">
        <v>0</v>
      </c>
      <c r="BH138" s="81">
        <v>0</v>
      </c>
      <c r="BI138" s="81">
        <v>4897.8280000000004</v>
      </c>
      <c r="BJ138" s="81">
        <v>2481.4389999999999</v>
      </c>
      <c r="BK138" s="81">
        <v>82.477000000000004</v>
      </c>
      <c r="BL138" s="81">
        <v>0</v>
      </c>
      <c r="BM138" s="82"/>
      <c r="BN138" s="81">
        <v>0</v>
      </c>
      <c r="BO138" s="81">
        <v>0</v>
      </c>
      <c r="BP138" s="81">
        <v>63</v>
      </c>
      <c r="BQ138" s="81">
        <v>8</v>
      </c>
      <c r="BR138" s="81">
        <v>5</v>
      </c>
      <c r="BS138" s="81">
        <v>0</v>
      </c>
      <c r="BT138"/>
      <c r="BU138" s="80">
        <v>7185.9449999999997</v>
      </c>
      <c r="BV138" s="80">
        <v>118.908</v>
      </c>
      <c r="BW138" s="80">
        <v>71.260000000000005</v>
      </c>
      <c r="BX138" s="80">
        <v>17.484000000000002</v>
      </c>
      <c r="BY138" s="80">
        <v>55.078000000000003</v>
      </c>
      <c r="BZ138" s="80">
        <v>2.2890000000000001</v>
      </c>
      <c r="CA138" s="80">
        <v>10.78</v>
      </c>
      <c r="CB138" s="80">
        <v>0</v>
      </c>
      <c r="CC138" s="80">
        <v>0</v>
      </c>
    </row>
    <row r="139" spans="1:81">
      <c r="A139" s="80" t="s">
        <v>1862</v>
      </c>
      <c r="B139" s="80">
        <v>187</v>
      </c>
      <c r="C139" s="80">
        <v>17</v>
      </c>
      <c r="D139" s="80">
        <v>11</v>
      </c>
      <c r="E139" s="80">
        <v>2020</v>
      </c>
      <c r="F139" s="80" t="s">
        <v>218</v>
      </c>
      <c r="G139" s="80" t="s">
        <v>1845</v>
      </c>
      <c r="H139" s="80" t="s">
        <v>1846</v>
      </c>
      <c r="I139" s="177"/>
      <c r="J139" s="81">
        <v>2207.8237648821751</v>
      </c>
      <c r="K139" s="81">
        <v>12.636657572250069</v>
      </c>
      <c r="L139" s="81">
        <v>33.964789451702806</v>
      </c>
      <c r="M139" s="81">
        <v>131.58487055483005</v>
      </c>
      <c r="N139" s="81">
        <v>129.87426711478338</v>
      </c>
      <c r="O139" s="81">
        <v>102.52112665974836</v>
      </c>
      <c r="P139" s="81">
        <v>104.64892351752384</v>
      </c>
      <c r="Q139" s="81">
        <v>5.6331644728138448</v>
      </c>
      <c r="R139" s="81">
        <v>29.431617074247615</v>
      </c>
      <c r="S139" s="81">
        <v>0</v>
      </c>
      <c r="T139" s="82"/>
      <c r="U139" s="81">
        <v>147637388</v>
      </c>
      <c r="V139" s="81">
        <v>5821</v>
      </c>
      <c r="W139" s="81">
        <v>687</v>
      </c>
      <c r="X139" s="81">
        <v>33805</v>
      </c>
      <c r="Y139" s="81">
        <v>42584</v>
      </c>
      <c r="Z139" s="81">
        <v>73259</v>
      </c>
      <c r="AA139" s="81">
        <v>23609</v>
      </c>
      <c r="AB139" s="81">
        <v>95537</v>
      </c>
      <c r="AC139" s="81">
        <v>5216988.5</v>
      </c>
      <c r="AD139" s="81">
        <v>0</v>
      </c>
      <c r="AE139" s="82"/>
      <c r="AF139" s="81">
        <v>1585542686.5055721</v>
      </c>
      <c r="AG139" s="81">
        <v>9026534.4576962348</v>
      </c>
      <c r="AH139" s="81">
        <v>6149151.9400406471</v>
      </c>
      <c r="AI139" s="81">
        <v>219897567.80554032</v>
      </c>
      <c r="AJ139" s="81">
        <v>202231111.56272408</v>
      </c>
      <c r="AK139" s="81"/>
      <c r="AL139" s="81"/>
      <c r="AM139" s="81">
        <v>12468639.938208465</v>
      </c>
      <c r="AN139" s="81"/>
      <c r="AO139" s="81"/>
      <c r="AP139" s="82"/>
      <c r="AQ139" s="81">
        <v>3599</v>
      </c>
      <c r="AR139" s="81">
        <v>1957</v>
      </c>
      <c r="AS139" s="81">
        <v>17</v>
      </c>
      <c r="AT139" s="81">
        <v>0</v>
      </c>
      <c r="AU139" s="81">
        <v>0</v>
      </c>
      <c r="AV139" s="81">
        <v>5</v>
      </c>
      <c r="AW139" s="81">
        <v>17</v>
      </c>
      <c r="AX139" s="82"/>
      <c r="AY139" s="81">
        <v>16729.19999999995</v>
      </c>
      <c r="AZ139" s="81">
        <v>172010.2000000003</v>
      </c>
      <c r="BA139" s="81">
        <v>75809.399999999994</v>
      </c>
      <c r="BB139" s="81">
        <v>0</v>
      </c>
      <c r="BC139" s="81">
        <v>0</v>
      </c>
      <c r="BD139" s="81">
        <v>118948.054</v>
      </c>
      <c r="BE139" s="81">
        <v>75809.399999999994</v>
      </c>
      <c r="BF139" s="82"/>
      <c r="BG139" s="81">
        <v>0</v>
      </c>
      <c r="BH139" s="81">
        <v>0</v>
      </c>
      <c r="BI139" s="81">
        <v>4183.049</v>
      </c>
      <c r="BJ139" s="81">
        <v>2057.8879999999999</v>
      </c>
      <c r="BK139" s="81">
        <v>12.829000000000001</v>
      </c>
      <c r="BL139" s="81">
        <v>0</v>
      </c>
      <c r="BM139" s="82"/>
      <c r="BN139" s="81">
        <v>0</v>
      </c>
      <c r="BO139" s="81">
        <v>0</v>
      </c>
      <c r="BP139" s="81">
        <v>59</v>
      </c>
      <c r="BQ139" s="81">
        <v>7</v>
      </c>
      <c r="BR139" s="81">
        <v>3</v>
      </c>
      <c r="BS139" s="81">
        <v>0</v>
      </c>
      <c r="BT139"/>
      <c r="BU139" s="80">
        <v>6090.56</v>
      </c>
      <c r="BV139" s="80">
        <v>55.515999999999998</v>
      </c>
      <c r="BW139" s="80">
        <v>65.835999999999999</v>
      </c>
      <c r="BX139" s="80">
        <v>15.622999999999999</v>
      </c>
      <c r="BY139" s="80">
        <v>5.9710000000000001</v>
      </c>
      <c r="BZ139" s="80">
        <v>0.874</v>
      </c>
      <c r="CA139" s="80">
        <v>19.385999999999999</v>
      </c>
      <c r="CB139" s="80">
        <v>0</v>
      </c>
      <c r="CC139" s="80">
        <v>0</v>
      </c>
    </row>
    <row r="140" spans="1:81">
      <c r="A140" s="80" t="s">
        <v>1863</v>
      </c>
      <c r="B140" s="80">
        <v>187</v>
      </c>
      <c r="C140" s="80">
        <v>18</v>
      </c>
      <c r="D140" s="80">
        <v>11</v>
      </c>
      <c r="E140" s="80">
        <v>2021</v>
      </c>
      <c r="F140" s="80" t="s">
        <v>75</v>
      </c>
      <c r="G140" s="174" t="s">
        <v>1845</v>
      </c>
      <c r="H140" s="80" t="s">
        <v>1846</v>
      </c>
      <c r="I140" s="177"/>
      <c r="J140" s="81">
        <v>2839.0668046632459</v>
      </c>
      <c r="K140" s="81">
        <v>13.457022135000857</v>
      </c>
      <c r="L140" s="81">
        <v>28.137409753707274</v>
      </c>
      <c r="M140" s="81">
        <v>139.31219284162802</v>
      </c>
      <c r="N140" s="81">
        <v>134.24026323645234</v>
      </c>
      <c r="O140" s="81">
        <v>99.816926808437174</v>
      </c>
      <c r="P140" s="81">
        <v>107.64160305478853</v>
      </c>
      <c r="Q140" s="81">
        <v>5.6730797739179186</v>
      </c>
      <c r="R140" s="81">
        <v>33.349186330349958</v>
      </c>
      <c r="S140" s="81">
        <v>0</v>
      </c>
      <c r="T140" s="82"/>
      <c r="U140" s="81">
        <v>171772551</v>
      </c>
      <c r="V140" s="81">
        <v>5821</v>
      </c>
      <c r="W140" s="81">
        <v>687</v>
      </c>
      <c r="X140" s="81">
        <v>33805</v>
      </c>
      <c r="Y140" s="81">
        <v>42980</v>
      </c>
      <c r="Z140" s="81">
        <v>73444</v>
      </c>
      <c r="AA140" s="81">
        <v>23682</v>
      </c>
      <c r="AB140" s="81">
        <v>95073</v>
      </c>
      <c r="AC140" s="81">
        <v>5729714.4999999991</v>
      </c>
      <c r="AD140" s="81">
        <v>0</v>
      </c>
      <c r="AE140" s="82"/>
      <c r="AF140" s="81">
        <v>1737596866.3688788</v>
      </c>
      <c r="AG140" s="81">
        <v>9565987.6532836761</v>
      </c>
      <c r="AH140" s="81">
        <v>4906279.5129371174</v>
      </c>
      <c r="AI140" s="81">
        <v>230076555.05070999</v>
      </c>
      <c r="AJ140" s="81">
        <v>194529135.49666169</v>
      </c>
      <c r="AK140" s="81">
        <v>0</v>
      </c>
      <c r="AL140" s="81">
        <v>0</v>
      </c>
      <c r="AM140" s="81">
        <v>12479651.605551247</v>
      </c>
      <c r="AN140" s="81">
        <v>0</v>
      </c>
      <c r="AO140" s="81">
        <v>0</v>
      </c>
      <c r="AP140" s="82"/>
      <c r="AQ140" s="81">
        <v>3786</v>
      </c>
      <c r="AR140" s="81">
        <v>2060</v>
      </c>
      <c r="AS140" s="81">
        <v>16</v>
      </c>
      <c r="AT140" s="81">
        <v>0</v>
      </c>
      <c r="AU140" s="81">
        <v>0</v>
      </c>
      <c r="AV140" s="81">
        <v>6</v>
      </c>
      <c r="AW140" s="81"/>
      <c r="AX140" s="82"/>
      <c r="AY140" s="81">
        <v>17850.39999999994</v>
      </c>
      <c r="AZ140" s="81">
        <v>181389.1000000003</v>
      </c>
      <c r="BA140" s="81">
        <v>74609.399999999994</v>
      </c>
      <c r="BB140" s="81">
        <v>0</v>
      </c>
      <c r="BC140" s="81">
        <v>0</v>
      </c>
      <c r="BD140" s="81">
        <v>170448.054</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1864</v>
      </c>
      <c r="B141" s="80">
        <v>187</v>
      </c>
      <c r="C141" s="80">
        <v>19</v>
      </c>
      <c r="D141" s="80">
        <v>11</v>
      </c>
      <c r="E141" s="80">
        <v>2022</v>
      </c>
      <c r="F141" s="80" t="s">
        <v>568</v>
      </c>
      <c r="G141" s="174" t="s">
        <v>1845</v>
      </c>
      <c r="H141" s="80" t="s">
        <v>1846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4015</v>
      </c>
      <c r="AR141" s="81">
        <v>2125</v>
      </c>
      <c r="AS141" s="81">
        <v>17</v>
      </c>
      <c r="AT141" s="81">
        <v>0</v>
      </c>
      <c r="AU141" s="81">
        <v>0</v>
      </c>
      <c r="AV141" s="81">
        <v>6</v>
      </c>
      <c r="AW141" s="81"/>
      <c r="AX141" s="82"/>
      <c r="AY141" s="81">
        <v>19374.099999999911</v>
      </c>
      <c r="AZ141" s="81">
        <v>185312.10000000027</v>
      </c>
      <c r="BA141" s="81">
        <v>74628.600000000006</v>
      </c>
      <c r="BB141" s="81">
        <v>0</v>
      </c>
      <c r="BC141" s="81">
        <v>0</v>
      </c>
      <c r="BD141" s="81">
        <v>170448.054</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1865</v>
      </c>
      <c r="B142" s="80">
        <v>52</v>
      </c>
      <c r="C142" s="80">
        <v>1</v>
      </c>
      <c r="D142" s="80">
        <v>4</v>
      </c>
      <c r="E142" s="80">
        <v>1990</v>
      </c>
      <c r="F142" s="80" t="s">
        <v>562</v>
      </c>
      <c r="G142" s="80" t="s">
        <v>1866</v>
      </c>
      <c r="H142" s="80" t="s">
        <v>1867</v>
      </c>
      <c r="I142" s="177"/>
      <c r="J142" s="81">
        <v>290.09637267995606</v>
      </c>
      <c r="K142" s="81">
        <v>20.84156117104498</v>
      </c>
      <c r="L142" s="81">
        <v>14.871095593543171</v>
      </c>
      <c r="M142" s="81">
        <v>75.682643646997391</v>
      </c>
      <c r="N142" s="81">
        <v>89.638644788832238</v>
      </c>
      <c r="O142" s="81">
        <v>93.340404817395424</v>
      </c>
      <c r="P142" s="81">
        <v>101.0785778141873</v>
      </c>
      <c r="Q142" s="81">
        <v>6.2265486665481475</v>
      </c>
      <c r="R142" s="81">
        <v>0</v>
      </c>
      <c r="S142" s="81">
        <v>7.2349295875603561</v>
      </c>
      <c r="T142" s="82"/>
      <c r="U142" s="81">
        <v>39871784</v>
      </c>
      <c r="V142" s="81">
        <v>4655</v>
      </c>
      <c r="W142" s="81">
        <v>172</v>
      </c>
      <c r="X142" s="81">
        <v>24566</v>
      </c>
      <c r="Y142" s="81">
        <v>27839</v>
      </c>
      <c r="Z142" s="81">
        <v>38392</v>
      </c>
      <c r="AA142" s="81">
        <v>24543</v>
      </c>
      <c r="AB142" s="81">
        <v>101098</v>
      </c>
      <c r="AC142" s="81">
        <v>0</v>
      </c>
      <c r="AD142" s="81">
        <v>7.2349295875603561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1868</v>
      </c>
      <c r="B143" s="80">
        <v>53</v>
      </c>
      <c r="C143" s="80">
        <v>2</v>
      </c>
      <c r="D143" s="80">
        <v>4</v>
      </c>
      <c r="E143" s="80">
        <v>2005</v>
      </c>
      <c r="F143" s="80" t="s">
        <v>565</v>
      </c>
      <c r="G143" s="80" t="s">
        <v>1866</v>
      </c>
      <c r="H143" s="80" t="s">
        <v>1867</v>
      </c>
      <c r="I143" s="177"/>
      <c r="J143" s="81">
        <v>253.00044145331526</v>
      </c>
      <c r="K143" s="81">
        <v>13.155581918181998</v>
      </c>
      <c r="L143" s="81">
        <v>11.981590321000457</v>
      </c>
      <c r="M143" s="81">
        <v>121.0725300189857</v>
      </c>
      <c r="N143" s="81">
        <v>137.01797303087449</v>
      </c>
      <c r="O143" s="81">
        <v>133.82046764052578</v>
      </c>
      <c r="P143" s="81">
        <v>112.10399558460689</v>
      </c>
      <c r="Q143" s="81">
        <v>6.1511767405113842</v>
      </c>
      <c r="R143" s="81">
        <v>0</v>
      </c>
      <c r="S143" s="81">
        <v>11.036290945829998</v>
      </c>
      <c r="T143" s="82"/>
      <c r="U143" s="81">
        <v>37298850</v>
      </c>
      <c r="V143" s="81">
        <v>4036</v>
      </c>
      <c r="W143" s="81">
        <v>159</v>
      </c>
      <c r="X143" s="81">
        <v>22655</v>
      </c>
      <c r="Y143" s="81">
        <v>35168</v>
      </c>
      <c r="Z143" s="81">
        <v>63694</v>
      </c>
      <c r="AA143" s="81">
        <v>22293</v>
      </c>
      <c r="AB143" s="81">
        <v>104408</v>
      </c>
      <c r="AC143" s="81">
        <v>0</v>
      </c>
      <c r="AD143" s="81">
        <v>11.036290945829998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1869</v>
      </c>
      <c r="B144" s="80">
        <v>54</v>
      </c>
      <c r="C144" s="80">
        <v>3</v>
      </c>
      <c r="D144" s="80">
        <v>4</v>
      </c>
      <c r="E144" s="80">
        <v>2006</v>
      </c>
      <c r="F144" s="80" t="s">
        <v>566</v>
      </c>
      <c r="G144" s="80" t="s">
        <v>1866</v>
      </c>
      <c r="H144" s="80" t="s">
        <v>1867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1870</v>
      </c>
      <c r="B145" s="80">
        <v>55</v>
      </c>
      <c r="C145" s="80">
        <v>4</v>
      </c>
      <c r="D145" s="80">
        <v>4</v>
      </c>
      <c r="E145" s="80">
        <v>2007</v>
      </c>
      <c r="F145" s="80" t="s">
        <v>567</v>
      </c>
      <c r="G145" s="80" t="s">
        <v>1866</v>
      </c>
      <c r="H145" s="80" t="s">
        <v>1867</v>
      </c>
      <c r="I145" s="177"/>
      <c r="J145" s="81">
        <v>276.38560800529086</v>
      </c>
      <c r="K145" s="81">
        <v>11.573044823163739</v>
      </c>
      <c r="L145" s="81">
        <v>11.218978616237967</v>
      </c>
      <c r="M145" s="81">
        <v>117.09476747981337</v>
      </c>
      <c r="N145" s="81">
        <v>147.99514184401707</v>
      </c>
      <c r="O145" s="81">
        <v>130.96229183732828</v>
      </c>
      <c r="P145" s="81">
        <v>112.59835609905065</v>
      </c>
      <c r="Q145" s="81">
        <v>6.4593781748576866</v>
      </c>
      <c r="R145" s="81">
        <v>0</v>
      </c>
      <c r="S145" s="81">
        <v>7.833288081920001</v>
      </c>
      <c r="T145" s="82"/>
      <c r="U145" s="81">
        <v>44646705</v>
      </c>
      <c r="V145" s="81">
        <v>3719</v>
      </c>
      <c r="W145" s="81">
        <v>175</v>
      </c>
      <c r="X145" s="81">
        <v>27554</v>
      </c>
      <c r="Y145" s="81">
        <v>35893</v>
      </c>
      <c r="Z145" s="81">
        <v>64799</v>
      </c>
      <c r="AA145" s="81">
        <v>22050</v>
      </c>
      <c r="AB145" s="81">
        <v>103841</v>
      </c>
      <c r="AC145" s="81">
        <v>0</v>
      </c>
      <c r="AD145" s="81">
        <v>7.833288081920001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1871</v>
      </c>
      <c r="B146" s="80">
        <v>56</v>
      </c>
      <c r="C146" s="80">
        <v>5</v>
      </c>
      <c r="D146" s="80">
        <v>4</v>
      </c>
      <c r="E146" s="80">
        <v>2008</v>
      </c>
      <c r="F146" s="80" t="s">
        <v>84</v>
      </c>
      <c r="G146" s="80" t="s">
        <v>1866</v>
      </c>
      <c r="H146" s="80" t="s">
        <v>1867</v>
      </c>
      <c r="I146" s="177"/>
      <c r="J146" s="81">
        <v>242.95851845477642</v>
      </c>
      <c r="K146" s="81">
        <v>8.2958589869459054</v>
      </c>
      <c r="L146" s="81">
        <v>10.023151530001631</v>
      </c>
      <c r="M146" s="81">
        <v>129.93683222422777</v>
      </c>
      <c r="N146" s="81">
        <v>135.07181531346473</v>
      </c>
      <c r="O146" s="81">
        <v>127.65797421182997</v>
      </c>
      <c r="P146" s="81">
        <v>108.66492498542662</v>
      </c>
      <c r="Q146" s="81">
        <v>6.3301670022081042</v>
      </c>
      <c r="R146" s="81">
        <v>0</v>
      </c>
      <c r="S146" s="81">
        <v>11.902242580800001</v>
      </c>
      <c r="T146" s="82"/>
      <c r="U146" s="81">
        <v>41260515</v>
      </c>
      <c r="V146" s="81">
        <v>3719</v>
      </c>
      <c r="W146" s="81">
        <v>175</v>
      </c>
      <c r="X146" s="81">
        <v>27554</v>
      </c>
      <c r="Y146" s="81">
        <v>36143</v>
      </c>
      <c r="Z146" s="81">
        <v>65381</v>
      </c>
      <c r="AA146" s="81">
        <v>21304</v>
      </c>
      <c r="AB146" s="81">
        <v>103436</v>
      </c>
      <c r="AC146" s="81">
        <v>0</v>
      </c>
      <c r="AD146" s="81">
        <v>11.902242580800001</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1872</v>
      </c>
      <c r="B147" s="80">
        <v>57</v>
      </c>
      <c r="C147" s="80">
        <v>6</v>
      </c>
      <c r="D147" s="80">
        <v>4</v>
      </c>
      <c r="E147" s="80">
        <v>2009</v>
      </c>
      <c r="F147" s="80" t="s">
        <v>85</v>
      </c>
      <c r="G147" s="80" t="s">
        <v>1866</v>
      </c>
      <c r="H147" s="80" t="s">
        <v>1867</v>
      </c>
      <c r="I147" s="177"/>
      <c r="J147" s="81">
        <v>213.72109875780876</v>
      </c>
      <c r="K147" s="81">
        <v>9.1689685345112988</v>
      </c>
      <c r="L147" s="81">
        <v>15.193854039165302</v>
      </c>
      <c r="M147" s="81">
        <v>126.46158586276303</v>
      </c>
      <c r="N147" s="81">
        <v>118.01530544134131</v>
      </c>
      <c r="O147" s="81">
        <v>130.47638621814397</v>
      </c>
      <c r="P147" s="81">
        <v>103.1898809070529</v>
      </c>
      <c r="Q147" s="81">
        <v>6.0048913134006385</v>
      </c>
      <c r="R147" s="81">
        <v>0</v>
      </c>
      <c r="S147" s="81">
        <v>10.65738637688</v>
      </c>
      <c r="T147" s="82"/>
      <c r="U147" s="81">
        <v>35134247</v>
      </c>
      <c r="V147" s="81">
        <v>3905</v>
      </c>
      <c r="W147" s="81">
        <v>311</v>
      </c>
      <c r="X147" s="81">
        <v>29268</v>
      </c>
      <c r="Y147" s="81">
        <v>36441</v>
      </c>
      <c r="Z147" s="81">
        <v>65959</v>
      </c>
      <c r="AA147" s="81">
        <v>20769</v>
      </c>
      <c r="AB147" s="81">
        <v>103003</v>
      </c>
      <c r="AC147" s="81">
        <v>0</v>
      </c>
      <c r="AD147" s="81">
        <v>10.65738637688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149.92699999999999</v>
      </c>
      <c r="BJ147" s="81">
        <v>0</v>
      </c>
      <c r="BK147" s="81">
        <v>74.111999999999995</v>
      </c>
      <c r="BL147" s="81">
        <v>0</v>
      </c>
      <c r="BM147" s="82"/>
      <c r="BN147" s="81">
        <v>0</v>
      </c>
      <c r="BO147" s="81">
        <v>0</v>
      </c>
      <c r="BP147" s="81">
        <v>15</v>
      </c>
      <c r="BQ147" s="81">
        <v>0</v>
      </c>
      <c r="BR147" s="81">
        <v>3</v>
      </c>
      <c r="BS147" s="81">
        <v>0</v>
      </c>
      <c r="BT147"/>
      <c r="BU147" s="80"/>
      <c r="BV147" s="80"/>
      <c r="BW147" s="80"/>
      <c r="BX147" s="80"/>
      <c r="BY147" s="80"/>
      <c r="BZ147" s="80"/>
      <c r="CA147" s="80"/>
      <c r="CB147" s="80"/>
      <c r="CC147" s="80"/>
    </row>
    <row r="148" spans="1:81">
      <c r="A148" s="80" t="s">
        <v>1873</v>
      </c>
      <c r="B148" s="80">
        <v>58</v>
      </c>
      <c r="C148" s="80">
        <v>7</v>
      </c>
      <c r="D148" s="80">
        <v>4</v>
      </c>
      <c r="E148" s="80">
        <v>2010</v>
      </c>
      <c r="F148" s="80" t="s">
        <v>86</v>
      </c>
      <c r="G148" s="80" t="s">
        <v>1866</v>
      </c>
      <c r="H148" s="80" t="s">
        <v>1867</v>
      </c>
      <c r="I148" s="177"/>
      <c r="J148" s="81">
        <v>206.86910040601194</v>
      </c>
      <c r="K148" s="81">
        <v>8.9249421195647116</v>
      </c>
      <c r="L148" s="81">
        <v>13.443394270020024</v>
      </c>
      <c r="M148" s="81">
        <v>126.95460107311119</v>
      </c>
      <c r="N148" s="81">
        <v>139.17645048109173</v>
      </c>
      <c r="O148" s="81">
        <v>130.88889396224428</v>
      </c>
      <c r="P148" s="81">
        <v>103.87616454618504</v>
      </c>
      <c r="Q148" s="81">
        <v>6.2351353990771061</v>
      </c>
      <c r="R148" s="81">
        <v>0</v>
      </c>
      <c r="S148" s="81">
        <v>10.76421465992</v>
      </c>
      <c r="T148" s="82"/>
      <c r="U148" s="81">
        <v>38113698</v>
      </c>
      <c r="V148" s="81">
        <v>3905</v>
      </c>
      <c r="W148" s="81">
        <v>311</v>
      </c>
      <c r="X148" s="81">
        <v>29268</v>
      </c>
      <c r="Y148" s="81">
        <v>36614</v>
      </c>
      <c r="Z148" s="81">
        <v>66475</v>
      </c>
      <c r="AA148" s="81">
        <v>20385</v>
      </c>
      <c r="AB148" s="81">
        <v>102482</v>
      </c>
      <c r="AC148" s="81">
        <v>0</v>
      </c>
      <c r="AD148" s="81">
        <v>10.76421465992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154.20500000000001</v>
      </c>
      <c r="BJ148" s="81">
        <v>0</v>
      </c>
      <c r="BK148" s="81">
        <v>89.901999999999987</v>
      </c>
      <c r="BL148" s="81">
        <v>0</v>
      </c>
      <c r="BM148" s="82"/>
      <c r="BN148" s="81">
        <v>0</v>
      </c>
      <c r="BO148" s="81">
        <v>0</v>
      </c>
      <c r="BP148" s="81">
        <v>14</v>
      </c>
      <c r="BQ148" s="81">
        <v>0</v>
      </c>
      <c r="BR148" s="81">
        <v>3</v>
      </c>
      <c r="BS148" s="81">
        <v>0</v>
      </c>
      <c r="BT148"/>
      <c r="BU148" s="80">
        <v>143.392</v>
      </c>
      <c r="BV148" s="80">
        <v>87.335999999999999</v>
      </c>
      <c r="BW148" s="80">
        <v>6.2089999999999996</v>
      </c>
      <c r="BX148" s="80">
        <v>0</v>
      </c>
      <c r="BY148" s="80">
        <v>0</v>
      </c>
      <c r="BZ148" s="80">
        <v>0</v>
      </c>
      <c r="CA148" s="80">
        <v>0</v>
      </c>
      <c r="CB148" s="80">
        <v>7.17</v>
      </c>
      <c r="CC148" s="80">
        <v>0</v>
      </c>
    </row>
    <row r="149" spans="1:81">
      <c r="A149" s="80" t="s">
        <v>1874</v>
      </c>
      <c r="B149" s="80">
        <v>59</v>
      </c>
      <c r="C149" s="80">
        <v>8</v>
      </c>
      <c r="D149" s="80">
        <v>4</v>
      </c>
      <c r="E149" s="80">
        <v>2011</v>
      </c>
      <c r="F149" s="80" t="s">
        <v>87</v>
      </c>
      <c r="G149" s="80" t="s">
        <v>1866</v>
      </c>
      <c r="H149" s="80" t="s">
        <v>1867</v>
      </c>
      <c r="I149" s="177"/>
      <c r="J149" s="81">
        <v>211.09043874421772</v>
      </c>
      <c r="K149" s="81">
        <v>12.010410019287388</v>
      </c>
      <c r="L149" s="81">
        <v>12.914347165597404</v>
      </c>
      <c r="M149" s="81">
        <v>162.77713878833669</v>
      </c>
      <c r="N149" s="81">
        <v>139.3810910673032</v>
      </c>
      <c r="O149" s="81">
        <v>129.46441990086359</v>
      </c>
      <c r="P149" s="81">
        <v>100.59224372411987</v>
      </c>
      <c r="Q149" s="81">
        <v>7.1407138080244845</v>
      </c>
      <c r="R149" s="81">
        <v>0</v>
      </c>
      <c r="S149" s="81">
        <v>8.1113855753700008</v>
      </c>
      <c r="T149" s="82"/>
      <c r="U149" s="81">
        <v>33033597</v>
      </c>
      <c r="V149" s="81">
        <v>3905</v>
      </c>
      <c r="W149" s="81">
        <v>311</v>
      </c>
      <c r="X149" s="81">
        <v>29268</v>
      </c>
      <c r="Y149" s="81">
        <v>36803</v>
      </c>
      <c r="Z149" s="81">
        <v>67180</v>
      </c>
      <c r="AA149" s="81">
        <v>20328</v>
      </c>
      <c r="AB149" s="81">
        <v>101751</v>
      </c>
      <c r="AC149" s="81">
        <v>0</v>
      </c>
      <c r="AD149" s="81">
        <v>8.1113855753700008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143.22200000000001</v>
      </c>
      <c r="BJ149" s="81">
        <v>0</v>
      </c>
      <c r="BK149" s="81">
        <v>13.783999999999999</v>
      </c>
      <c r="BL149" s="81">
        <v>0</v>
      </c>
      <c r="BM149" s="82"/>
      <c r="BN149" s="81">
        <v>0</v>
      </c>
      <c r="BO149" s="81">
        <v>0</v>
      </c>
      <c r="BP149" s="81">
        <v>13</v>
      </c>
      <c r="BQ149" s="81">
        <v>0</v>
      </c>
      <c r="BR149" s="81">
        <v>2</v>
      </c>
      <c r="BS149" s="81">
        <v>0</v>
      </c>
      <c r="BT149"/>
      <c r="BU149" s="80">
        <v>131.99600000000001</v>
      </c>
      <c r="BV149" s="80">
        <v>11.663</v>
      </c>
      <c r="BW149" s="80">
        <v>5.46</v>
      </c>
      <c r="BX149" s="80">
        <v>0</v>
      </c>
      <c r="BY149" s="80">
        <v>0</v>
      </c>
      <c r="BZ149" s="80">
        <v>0</v>
      </c>
      <c r="CA149" s="80">
        <v>0</v>
      </c>
      <c r="CB149" s="80">
        <v>7.8869999999999996</v>
      </c>
      <c r="CC149" s="80">
        <v>0</v>
      </c>
    </row>
    <row r="150" spans="1:81">
      <c r="A150" s="80" t="s">
        <v>1875</v>
      </c>
      <c r="B150" s="80">
        <v>60</v>
      </c>
      <c r="C150" s="80">
        <v>9</v>
      </c>
      <c r="D150" s="80">
        <v>4</v>
      </c>
      <c r="E150" s="80">
        <v>2012</v>
      </c>
      <c r="F150" s="80" t="s">
        <v>88</v>
      </c>
      <c r="G150" s="80" t="s">
        <v>1866</v>
      </c>
      <c r="H150" s="80" t="s">
        <v>1867</v>
      </c>
      <c r="I150" s="177"/>
      <c r="J150" s="81">
        <v>249.60435753137386</v>
      </c>
      <c r="K150" s="81">
        <v>10.669753807296349</v>
      </c>
      <c r="L150" s="81">
        <v>12.808336947321807</v>
      </c>
      <c r="M150" s="81">
        <v>154.45551955079955</v>
      </c>
      <c r="N150" s="81">
        <v>136.38376261408666</v>
      </c>
      <c r="O150" s="81">
        <v>130.30406703999702</v>
      </c>
      <c r="P150" s="81">
        <v>99.915446152736266</v>
      </c>
      <c r="Q150" s="81">
        <v>7.7842913712119435</v>
      </c>
      <c r="R150" s="81">
        <v>0</v>
      </c>
      <c r="S150" s="81">
        <v>6.6857009954799986</v>
      </c>
      <c r="T150" s="82"/>
      <c r="U150" s="81">
        <v>33036791</v>
      </c>
      <c r="V150" s="81">
        <v>3905</v>
      </c>
      <c r="W150" s="81">
        <v>311</v>
      </c>
      <c r="X150" s="81">
        <v>29268</v>
      </c>
      <c r="Y150" s="81">
        <v>37498</v>
      </c>
      <c r="Z150" s="81">
        <v>68152</v>
      </c>
      <c r="AA150" s="81">
        <v>20077</v>
      </c>
      <c r="AB150" s="81">
        <v>102093</v>
      </c>
      <c r="AC150" s="81">
        <v>0</v>
      </c>
      <c r="AD150" s="81">
        <v>6.6857009954799986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162.77000000000001</v>
      </c>
      <c r="BJ150" s="81">
        <v>0</v>
      </c>
      <c r="BK150" s="81">
        <v>3.6110000000000002</v>
      </c>
      <c r="BL150" s="81">
        <v>0</v>
      </c>
      <c r="BM150" s="82"/>
      <c r="BN150" s="81">
        <v>0</v>
      </c>
      <c r="BO150" s="81">
        <v>0</v>
      </c>
      <c r="BP150" s="81">
        <v>16</v>
      </c>
      <c r="BQ150" s="81">
        <v>0</v>
      </c>
      <c r="BR150" s="81">
        <v>1</v>
      </c>
      <c r="BS150" s="81">
        <v>0</v>
      </c>
      <c r="BT150"/>
      <c r="BU150" s="80">
        <v>165.47200000000001</v>
      </c>
      <c r="BV150" s="80">
        <v>0</v>
      </c>
      <c r="BW150" s="80">
        <v>0.90900000000000003</v>
      </c>
      <c r="BX150" s="80">
        <v>0</v>
      </c>
      <c r="BY150" s="80">
        <v>0</v>
      </c>
      <c r="BZ150" s="80">
        <v>0</v>
      </c>
      <c r="CA150" s="80">
        <v>0</v>
      </c>
      <c r="CB150" s="80">
        <v>0</v>
      </c>
      <c r="CC150" s="80">
        <v>0</v>
      </c>
    </row>
    <row r="151" spans="1:81">
      <c r="A151" s="80" t="s">
        <v>1876</v>
      </c>
      <c r="B151" s="80">
        <v>61</v>
      </c>
      <c r="C151" s="80">
        <v>10</v>
      </c>
      <c r="D151" s="80">
        <v>4</v>
      </c>
      <c r="E151" s="80">
        <v>2013</v>
      </c>
      <c r="F151" s="80" t="s">
        <v>89</v>
      </c>
      <c r="G151" s="80" t="s">
        <v>1866</v>
      </c>
      <c r="H151" s="80" t="s">
        <v>1867</v>
      </c>
      <c r="I151" s="177"/>
      <c r="J151" s="81">
        <v>259.08532543812231</v>
      </c>
      <c r="K151" s="81">
        <v>9.0511294875428714</v>
      </c>
      <c r="L151" s="81">
        <v>12.157751581556429</v>
      </c>
      <c r="M151" s="81">
        <v>153.78127766820933</v>
      </c>
      <c r="N151" s="81">
        <v>156.93830403996978</v>
      </c>
      <c r="O151" s="81">
        <v>125.65549730341681</v>
      </c>
      <c r="P151" s="81">
        <v>99.902278439361737</v>
      </c>
      <c r="Q151" s="81">
        <v>7.859314151876915</v>
      </c>
      <c r="R151" s="81">
        <v>0</v>
      </c>
      <c r="S151" s="81">
        <v>5.6189134863400003</v>
      </c>
      <c r="T151" s="82"/>
      <c r="U151" s="81">
        <v>38209609</v>
      </c>
      <c r="V151" s="81">
        <v>3905</v>
      </c>
      <c r="W151" s="81">
        <v>311</v>
      </c>
      <c r="X151" s="81">
        <v>29268</v>
      </c>
      <c r="Y151" s="81">
        <v>37693</v>
      </c>
      <c r="Z151" s="81">
        <v>68655</v>
      </c>
      <c r="AA151" s="81">
        <v>19999</v>
      </c>
      <c r="AB151" s="81">
        <v>101599</v>
      </c>
      <c r="AC151" s="81">
        <v>0</v>
      </c>
      <c r="AD151" s="81">
        <v>5.6189134863400003</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186.517</v>
      </c>
      <c r="BJ151" s="81">
        <v>0</v>
      </c>
      <c r="BK151" s="81">
        <v>14.07</v>
      </c>
      <c r="BL151" s="81">
        <v>0</v>
      </c>
      <c r="BM151" s="82"/>
      <c r="BN151" s="81">
        <v>0</v>
      </c>
      <c r="BO151" s="81">
        <v>0</v>
      </c>
      <c r="BP151" s="81">
        <v>16</v>
      </c>
      <c r="BQ151" s="81">
        <v>0</v>
      </c>
      <c r="BR151" s="81">
        <v>2</v>
      </c>
      <c r="BS151" s="81">
        <v>0</v>
      </c>
      <c r="BT151"/>
      <c r="BU151" s="80">
        <v>181.023</v>
      </c>
      <c r="BV151" s="80">
        <v>9.4890000000000008</v>
      </c>
      <c r="BW151" s="80">
        <v>10.074999999999999</v>
      </c>
      <c r="BX151" s="80">
        <v>0</v>
      </c>
      <c r="BY151" s="80">
        <v>0</v>
      </c>
      <c r="BZ151" s="80">
        <v>0</v>
      </c>
      <c r="CA151" s="80">
        <v>0</v>
      </c>
      <c r="CB151" s="80">
        <v>0</v>
      </c>
      <c r="CC151" s="80">
        <v>0</v>
      </c>
    </row>
    <row r="152" spans="1:81">
      <c r="A152" s="80" t="s">
        <v>1877</v>
      </c>
      <c r="B152" s="80">
        <v>62</v>
      </c>
      <c r="C152" s="80">
        <v>11</v>
      </c>
      <c r="D152" s="80">
        <v>4</v>
      </c>
      <c r="E152" s="80">
        <v>2014</v>
      </c>
      <c r="F152" s="80" t="s">
        <v>90</v>
      </c>
      <c r="G152" s="80" t="s">
        <v>1866</v>
      </c>
      <c r="H152" s="80" t="s">
        <v>1867</v>
      </c>
      <c r="I152" s="177"/>
      <c r="J152" s="81">
        <v>260.67553153440235</v>
      </c>
      <c r="K152" s="81">
        <v>8.1154359977991088</v>
      </c>
      <c r="L152" s="81">
        <v>14.227787853422669</v>
      </c>
      <c r="M152" s="81">
        <v>146.51172161000838</v>
      </c>
      <c r="N152" s="81">
        <v>143.644825258037</v>
      </c>
      <c r="O152" s="81">
        <v>120.39834829771128</v>
      </c>
      <c r="P152" s="81">
        <v>99.618463468014923</v>
      </c>
      <c r="Q152" s="81">
        <v>7.4751209556575979</v>
      </c>
      <c r="R152" s="81">
        <v>0</v>
      </c>
      <c r="S152" s="81">
        <v>6.2807666654000007</v>
      </c>
      <c r="T152" s="82"/>
      <c r="U152" s="81">
        <v>41012751</v>
      </c>
      <c r="V152" s="81">
        <v>3197</v>
      </c>
      <c r="W152" s="81">
        <v>346</v>
      </c>
      <c r="X152" s="81">
        <v>28870</v>
      </c>
      <c r="Y152" s="81">
        <v>37895</v>
      </c>
      <c r="Z152" s="81">
        <v>69283</v>
      </c>
      <c r="AA152" s="81">
        <v>19839</v>
      </c>
      <c r="AB152" s="81">
        <v>100716</v>
      </c>
      <c r="AC152" s="81">
        <v>0</v>
      </c>
      <c r="AD152" s="81">
        <v>6.2807666654000007</v>
      </c>
      <c r="AE152" s="82"/>
      <c r="AF152" s="81">
        <v>328511492.41742414</v>
      </c>
      <c r="AG152" s="81">
        <v>6876664.8684801096</v>
      </c>
      <c r="AH152" s="81">
        <v>3682810.3896990898</v>
      </c>
      <c r="AI152" s="81">
        <v>191166209.79682443</v>
      </c>
      <c r="AJ152" s="81">
        <v>193322647.46852943</v>
      </c>
      <c r="AK152" s="81">
        <v>0</v>
      </c>
      <c r="AL152" s="81">
        <v>0</v>
      </c>
      <c r="AM152" s="81">
        <v>13826801.779161328</v>
      </c>
      <c r="AN152" s="81">
        <v>0</v>
      </c>
      <c r="AO152" s="81">
        <v>0</v>
      </c>
      <c r="AP152" s="82"/>
      <c r="AQ152" s="81">
        <v>2228</v>
      </c>
      <c r="AR152" s="81">
        <v>369</v>
      </c>
      <c r="AS152" s="81">
        <v>0</v>
      </c>
      <c r="AT152" s="81">
        <v>0</v>
      </c>
      <c r="AU152" s="81">
        <v>0</v>
      </c>
      <c r="AV152" s="81">
        <v>0</v>
      </c>
      <c r="AW152" s="81" t="s">
        <v>564</v>
      </c>
      <c r="AX152" s="82"/>
      <c r="AY152" s="81">
        <v>9458.5999999999985</v>
      </c>
      <c r="AZ152" s="81">
        <v>27891.9</v>
      </c>
      <c r="BA152" s="81">
        <v>0</v>
      </c>
      <c r="BB152" s="81">
        <v>0</v>
      </c>
      <c r="BC152" s="81">
        <v>0</v>
      </c>
      <c r="BD152" s="81">
        <v>0</v>
      </c>
      <c r="BE152" s="81" t="s">
        <v>564</v>
      </c>
      <c r="BF152" s="82"/>
      <c r="BG152" s="81">
        <v>0</v>
      </c>
      <c r="BH152" s="81">
        <v>0</v>
      </c>
      <c r="BI152" s="81">
        <v>177.81100000000001</v>
      </c>
      <c r="BJ152" s="81">
        <v>0</v>
      </c>
      <c r="BK152" s="81">
        <v>4.6749999999999998</v>
      </c>
      <c r="BL152" s="81">
        <v>0</v>
      </c>
      <c r="BM152" s="82"/>
      <c r="BN152" s="81">
        <v>0</v>
      </c>
      <c r="BO152" s="81">
        <v>0</v>
      </c>
      <c r="BP152" s="81">
        <v>16</v>
      </c>
      <c r="BQ152" s="81">
        <v>0</v>
      </c>
      <c r="BR152" s="81">
        <v>1</v>
      </c>
      <c r="BS152" s="81">
        <v>0</v>
      </c>
      <c r="BT152"/>
      <c r="BU152" s="80">
        <v>177.13499999999999</v>
      </c>
      <c r="BV152" s="80">
        <v>0</v>
      </c>
      <c r="BW152" s="80">
        <v>5.351</v>
      </c>
      <c r="BX152" s="80">
        <v>0</v>
      </c>
      <c r="BY152" s="80">
        <v>0</v>
      </c>
      <c r="BZ152" s="80">
        <v>0</v>
      </c>
      <c r="CA152" s="80">
        <v>0</v>
      </c>
      <c r="CB152" s="80">
        <v>0</v>
      </c>
      <c r="CC152" s="80">
        <v>0</v>
      </c>
    </row>
    <row r="153" spans="1:81">
      <c r="A153" s="80" t="s">
        <v>1878</v>
      </c>
      <c r="B153" s="80">
        <v>63</v>
      </c>
      <c r="C153" s="80">
        <v>12</v>
      </c>
      <c r="D153" s="80">
        <v>4</v>
      </c>
      <c r="E153" s="80">
        <v>2015</v>
      </c>
      <c r="F153" s="80" t="s">
        <v>91</v>
      </c>
      <c r="G153" s="80" t="s">
        <v>1866</v>
      </c>
      <c r="H153" s="80" t="s">
        <v>1867</v>
      </c>
      <c r="I153" s="177"/>
      <c r="J153" s="81">
        <v>240.33786750643111</v>
      </c>
      <c r="K153" s="81">
        <v>8.0630394852633707</v>
      </c>
      <c r="L153" s="81">
        <v>13.268765260972987</v>
      </c>
      <c r="M153" s="81">
        <v>131.14706067567363</v>
      </c>
      <c r="N153" s="81">
        <v>130.69243072057503</v>
      </c>
      <c r="O153" s="81">
        <v>119.70896728636318</v>
      </c>
      <c r="P153" s="81">
        <v>98.772190505093519</v>
      </c>
      <c r="Q153" s="81">
        <v>7.2620440256459684</v>
      </c>
      <c r="R153" s="81">
        <v>0</v>
      </c>
      <c r="S153" s="81">
        <v>7.4974891560000012</v>
      </c>
      <c r="T153" s="82"/>
      <c r="U153" s="81">
        <v>43183524</v>
      </c>
      <c r="V153" s="81">
        <v>3197</v>
      </c>
      <c r="W153" s="81">
        <v>346</v>
      </c>
      <c r="X153" s="81">
        <v>28870</v>
      </c>
      <c r="Y153" s="81">
        <v>38278</v>
      </c>
      <c r="Z153" s="81">
        <v>69550</v>
      </c>
      <c r="AA153" s="81">
        <v>19655</v>
      </c>
      <c r="AB153" s="81">
        <v>99949</v>
      </c>
      <c r="AC153" s="81">
        <v>0</v>
      </c>
      <c r="AD153" s="81">
        <v>7.4974891560000012</v>
      </c>
      <c r="AE153" s="82"/>
      <c r="AF153" s="81">
        <v>297236534.61619133</v>
      </c>
      <c r="AG153" s="81">
        <v>6160379.3607119694</v>
      </c>
      <c r="AH153" s="81">
        <v>2819465.2813368659</v>
      </c>
      <c r="AI153" s="81">
        <v>181824793.68429223</v>
      </c>
      <c r="AJ153" s="81">
        <v>190318020.89819673</v>
      </c>
      <c r="AK153" s="81">
        <v>0</v>
      </c>
      <c r="AL153" s="81">
        <v>0</v>
      </c>
      <c r="AM153" s="81">
        <v>13697591.179714058</v>
      </c>
      <c r="AN153" s="81">
        <v>0</v>
      </c>
      <c r="AO153" s="81">
        <v>0</v>
      </c>
      <c r="AP153" s="82"/>
      <c r="AQ153" s="81">
        <v>2420</v>
      </c>
      <c r="AR153" s="81">
        <v>631</v>
      </c>
      <c r="AS153" s="81">
        <v>0</v>
      </c>
      <c r="AT153" s="81">
        <v>0</v>
      </c>
      <c r="AU153" s="81">
        <v>0</v>
      </c>
      <c r="AV153" s="81">
        <v>1</v>
      </c>
      <c r="AW153" s="81" t="s">
        <v>564</v>
      </c>
      <c r="AX153" s="82"/>
      <c r="AY153" s="81">
        <v>10461.1</v>
      </c>
      <c r="AZ153" s="81">
        <v>42398.5</v>
      </c>
      <c r="BA153" s="81">
        <v>0</v>
      </c>
      <c r="BB153" s="81">
        <v>0</v>
      </c>
      <c r="BC153" s="81">
        <v>0</v>
      </c>
      <c r="BD153" s="81">
        <v>250</v>
      </c>
      <c r="BE153" s="81" t="s">
        <v>564</v>
      </c>
      <c r="BF153" s="82"/>
      <c r="BG153" s="81">
        <v>0</v>
      </c>
      <c r="BH153" s="81">
        <v>0</v>
      </c>
      <c r="BI153" s="81">
        <v>164.59100000000001</v>
      </c>
      <c r="BJ153" s="81">
        <v>0</v>
      </c>
      <c r="BK153" s="81">
        <v>90.79</v>
      </c>
      <c r="BL153" s="81">
        <v>0</v>
      </c>
      <c r="BM153" s="82"/>
      <c r="BN153" s="81">
        <v>0</v>
      </c>
      <c r="BO153" s="81">
        <v>0</v>
      </c>
      <c r="BP153" s="81">
        <v>16</v>
      </c>
      <c r="BQ153" s="81">
        <v>0</v>
      </c>
      <c r="BR153" s="81">
        <v>2</v>
      </c>
      <c r="BS153" s="81">
        <v>0</v>
      </c>
      <c r="BT153"/>
      <c r="BU153" s="80">
        <v>163.35300000000001</v>
      </c>
      <c r="BV153" s="80">
        <v>87.503</v>
      </c>
      <c r="BW153" s="80">
        <v>4.5250000000000004</v>
      </c>
      <c r="BX153" s="80">
        <v>0</v>
      </c>
      <c r="BY153" s="80">
        <v>0</v>
      </c>
      <c r="BZ153" s="80">
        <v>0</v>
      </c>
      <c r="CA153" s="80">
        <v>0</v>
      </c>
      <c r="CB153" s="80">
        <v>0</v>
      </c>
      <c r="CC153" s="80">
        <v>0</v>
      </c>
    </row>
    <row r="154" spans="1:81">
      <c r="A154" s="80" t="s">
        <v>1879</v>
      </c>
      <c r="B154" s="80">
        <v>64</v>
      </c>
      <c r="C154" s="80">
        <v>13</v>
      </c>
      <c r="D154" s="80">
        <v>4</v>
      </c>
      <c r="E154" s="80">
        <v>2016</v>
      </c>
      <c r="F154" s="80" t="s">
        <v>92</v>
      </c>
      <c r="G154" s="80" t="s">
        <v>1866</v>
      </c>
      <c r="H154" s="80" t="s">
        <v>1867</v>
      </c>
      <c r="I154" s="177"/>
      <c r="J154" s="81">
        <v>217.95041938703719</v>
      </c>
      <c r="K154" s="81">
        <v>8.856769308881475</v>
      </c>
      <c r="L154" s="81">
        <v>13.643827859108066</v>
      </c>
      <c r="M154" s="81">
        <v>120.76806903528649</v>
      </c>
      <c r="N154" s="81">
        <v>138.67074328435515</v>
      </c>
      <c r="O154" s="81">
        <v>118.64805519572121</v>
      </c>
      <c r="P154" s="81">
        <v>97.383363724378967</v>
      </c>
      <c r="Q154" s="81">
        <v>7.0177157591943669</v>
      </c>
      <c r="R154" s="81">
        <v>0</v>
      </c>
      <c r="S154" s="81">
        <v>5.8584160191999999</v>
      </c>
      <c r="T154" s="82"/>
      <c r="U154" s="81">
        <v>40943996</v>
      </c>
      <c r="V154" s="81">
        <v>3197</v>
      </c>
      <c r="W154" s="81">
        <v>346</v>
      </c>
      <c r="X154" s="81">
        <v>28870</v>
      </c>
      <c r="Y154" s="81">
        <v>38648</v>
      </c>
      <c r="Z154" s="81">
        <v>69781</v>
      </c>
      <c r="AA154" s="81">
        <v>20043</v>
      </c>
      <c r="AB154" s="81">
        <v>99356</v>
      </c>
      <c r="AC154" s="81">
        <v>0</v>
      </c>
      <c r="AD154" s="81">
        <v>5.8584160191999999</v>
      </c>
      <c r="AE154" s="82"/>
      <c r="AF154" s="81">
        <v>281868866.21987218</v>
      </c>
      <c r="AG154" s="81">
        <v>6773309.7420568168</v>
      </c>
      <c r="AH154" s="81">
        <v>2252013.927182809</v>
      </c>
      <c r="AI154" s="81">
        <v>183974045.58035389</v>
      </c>
      <c r="AJ154" s="81">
        <v>201714429.42793009</v>
      </c>
      <c r="AK154" s="81">
        <v>0</v>
      </c>
      <c r="AL154" s="81">
        <v>0</v>
      </c>
      <c r="AM154" s="81">
        <v>13626901.56421827</v>
      </c>
      <c r="AN154" s="81">
        <v>0</v>
      </c>
      <c r="AO154" s="81">
        <v>0</v>
      </c>
      <c r="AP154" s="82"/>
      <c r="AQ154" s="81">
        <v>2623</v>
      </c>
      <c r="AR154" s="81">
        <v>823</v>
      </c>
      <c r="AS154" s="81">
        <v>0</v>
      </c>
      <c r="AT154" s="81">
        <v>0</v>
      </c>
      <c r="AU154" s="81">
        <v>0</v>
      </c>
      <c r="AV154" s="81">
        <v>1</v>
      </c>
      <c r="AW154" s="81" t="s">
        <v>564</v>
      </c>
      <c r="AX154" s="82"/>
      <c r="AY154" s="81">
        <v>11499.5</v>
      </c>
      <c r="AZ154" s="81">
        <v>49310.2</v>
      </c>
      <c r="BA154" s="81">
        <v>0</v>
      </c>
      <c r="BB154" s="81">
        <v>0</v>
      </c>
      <c r="BC154" s="81">
        <v>0</v>
      </c>
      <c r="BD154" s="81">
        <v>250</v>
      </c>
      <c r="BE154" s="81" t="s">
        <v>564</v>
      </c>
      <c r="BF154" s="82"/>
      <c r="BG154" s="81">
        <v>0</v>
      </c>
      <c r="BH154" s="81">
        <v>3.8250000000000002</v>
      </c>
      <c r="BI154" s="81">
        <v>158.32599999999999</v>
      </c>
      <c r="BJ154" s="81">
        <v>0</v>
      </c>
      <c r="BK154" s="81">
        <v>77.429000000000002</v>
      </c>
      <c r="BL154" s="81">
        <v>0</v>
      </c>
      <c r="BM154" s="82"/>
      <c r="BN154" s="81">
        <v>0</v>
      </c>
      <c r="BO154" s="81">
        <v>1</v>
      </c>
      <c r="BP154" s="81">
        <v>15</v>
      </c>
      <c r="BQ154" s="81">
        <v>0</v>
      </c>
      <c r="BR154" s="81">
        <v>2</v>
      </c>
      <c r="BS154" s="81">
        <v>0</v>
      </c>
      <c r="BT154"/>
      <c r="BU154" s="80">
        <v>157.28299999999999</v>
      </c>
      <c r="BV154" s="80">
        <v>74.186999999999998</v>
      </c>
      <c r="BW154" s="80">
        <v>5.0350000000000001</v>
      </c>
      <c r="BX154" s="80">
        <v>0</v>
      </c>
      <c r="BY154" s="80">
        <v>0</v>
      </c>
      <c r="BZ154" s="80">
        <v>0</v>
      </c>
      <c r="CA154" s="80">
        <v>0</v>
      </c>
      <c r="CB154" s="80">
        <v>3.0750000000000002</v>
      </c>
      <c r="CC154" s="80">
        <v>0</v>
      </c>
    </row>
    <row r="155" spans="1:81">
      <c r="A155" s="80" t="s">
        <v>1880</v>
      </c>
      <c r="B155" s="80">
        <v>65</v>
      </c>
      <c r="C155" s="80">
        <v>14</v>
      </c>
      <c r="D155" s="80">
        <v>4</v>
      </c>
      <c r="E155" s="80">
        <v>2017</v>
      </c>
      <c r="F155" s="80" t="s">
        <v>71</v>
      </c>
      <c r="G155" s="80" t="s">
        <v>1866</v>
      </c>
      <c r="H155" s="80" t="s">
        <v>1867</v>
      </c>
      <c r="I155" s="177"/>
      <c r="J155" s="81">
        <v>230.64377162623043</v>
      </c>
      <c r="K155" s="81">
        <v>8.7694223250957855</v>
      </c>
      <c r="L155" s="81">
        <v>15.677407590212969</v>
      </c>
      <c r="M155" s="81">
        <v>118.81084161729626</v>
      </c>
      <c r="N155" s="81">
        <v>137.01525416083146</v>
      </c>
      <c r="O155" s="81">
        <v>117.24387158627674</v>
      </c>
      <c r="P155" s="81">
        <v>96.389895283611096</v>
      </c>
      <c r="Q155" s="81">
        <v>6.7379965983943437</v>
      </c>
      <c r="R155" s="81">
        <v>0</v>
      </c>
      <c r="S155" s="81">
        <v>5.7569672159999996</v>
      </c>
      <c r="T155" s="82"/>
      <c r="U155" s="81">
        <v>42903818</v>
      </c>
      <c r="V155" s="81">
        <v>3197</v>
      </c>
      <c r="W155" s="81">
        <v>346</v>
      </c>
      <c r="X155" s="81">
        <v>28870</v>
      </c>
      <c r="Y155" s="81">
        <v>38848</v>
      </c>
      <c r="Z155" s="81">
        <v>70099</v>
      </c>
      <c r="AA155" s="81">
        <v>19965</v>
      </c>
      <c r="AB155" s="81">
        <v>98652</v>
      </c>
      <c r="AC155" s="81">
        <v>0</v>
      </c>
      <c r="AD155" s="81">
        <v>5.7569672159999996</v>
      </c>
      <c r="AE155" s="82"/>
      <c r="AF155" s="81">
        <v>308883094.80300999</v>
      </c>
      <c r="AG155" s="81">
        <v>6894657.0190131897</v>
      </c>
      <c r="AH155" s="81">
        <v>3399275.1403253698</v>
      </c>
      <c r="AI155" s="81">
        <v>192500599.0259997</v>
      </c>
      <c r="AJ155" s="81">
        <v>190974075.4514021</v>
      </c>
      <c r="AK155" s="81">
        <v>0</v>
      </c>
      <c r="AL155" s="81">
        <v>0</v>
      </c>
      <c r="AM155" s="81">
        <v>13551517.66037043</v>
      </c>
      <c r="AN155" s="81">
        <v>0</v>
      </c>
      <c r="AO155" s="81">
        <v>0</v>
      </c>
      <c r="AP155" s="82"/>
      <c r="AQ155" s="81">
        <v>2791</v>
      </c>
      <c r="AR155" s="81">
        <v>954</v>
      </c>
      <c r="AS155" s="81">
        <v>0</v>
      </c>
      <c r="AT155" s="81">
        <v>0</v>
      </c>
      <c r="AU155" s="81">
        <v>0</v>
      </c>
      <c r="AV155" s="81">
        <v>1</v>
      </c>
      <c r="AW155" s="81" t="s">
        <v>564</v>
      </c>
      <c r="AX155" s="82"/>
      <c r="AY155" s="81">
        <v>12342.7</v>
      </c>
      <c r="AZ155" s="81">
        <v>54089.999999999993</v>
      </c>
      <c r="BA155" s="81">
        <v>0</v>
      </c>
      <c r="BB155" s="81">
        <v>0</v>
      </c>
      <c r="BC155" s="81">
        <v>0</v>
      </c>
      <c r="BD155" s="81">
        <v>250</v>
      </c>
      <c r="BE155" s="81" t="s">
        <v>564</v>
      </c>
      <c r="BF155" s="82"/>
      <c r="BG155" s="81">
        <v>0</v>
      </c>
      <c r="BH155" s="81">
        <v>0</v>
      </c>
      <c r="BI155" s="81">
        <v>159.02099999999999</v>
      </c>
      <c r="BJ155" s="81">
        <v>0</v>
      </c>
      <c r="BK155" s="81">
        <v>75.512</v>
      </c>
      <c r="BL155" s="81">
        <v>0</v>
      </c>
      <c r="BM155" s="82"/>
      <c r="BN155" s="81">
        <v>0</v>
      </c>
      <c r="BO155" s="81">
        <v>0</v>
      </c>
      <c r="BP155" s="81">
        <v>17</v>
      </c>
      <c r="BQ155" s="81">
        <v>0</v>
      </c>
      <c r="BR155" s="81">
        <v>3</v>
      </c>
      <c r="BS155" s="81">
        <v>0</v>
      </c>
      <c r="BT155"/>
      <c r="BU155" s="80">
        <v>152.46299999999999</v>
      </c>
      <c r="BV155" s="80">
        <v>72.382999999999996</v>
      </c>
      <c r="BW155" s="80">
        <v>9.6869999999999994</v>
      </c>
      <c r="BX155" s="80">
        <v>0</v>
      </c>
      <c r="BY155" s="80">
        <v>0</v>
      </c>
      <c r="BZ155" s="80">
        <v>0</v>
      </c>
      <c r="CA155" s="80">
        <v>0</v>
      </c>
      <c r="CB155" s="80">
        <v>0</v>
      </c>
      <c r="CC155" s="80">
        <v>0</v>
      </c>
    </row>
    <row r="156" spans="1:81">
      <c r="A156" s="80" t="s">
        <v>1881</v>
      </c>
      <c r="B156" s="80">
        <v>66</v>
      </c>
      <c r="C156" s="80">
        <v>15</v>
      </c>
      <c r="D156" s="80">
        <v>4</v>
      </c>
      <c r="E156" s="80">
        <v>2018</v>
      </c>
      <c r="F156" s="80" t="s">
        <v>93</v>
      </c>
      <c r="G156" s="80" t="s">
        <v>1866</v>
      </c>
      <c r="H156" s="80" t="s">
        <v>1867</v>
      </c>
      <c r="I156" s="177"/>
      <c r="J156" s="81">
        <v>238.76863095498155</v>
      </c>
      <c r="K156" s="81">
        <v>7.9098717297032657</v>
      </c>
      <c r="L156" s="81">
        <v>14.526050902391239</v>
      </c>
      <c r="M156" s="81">
        <v>117.20704489965607</v>
      </c>
      <c r="N156" s="81">
        <v>120.65586253161382</v>
      </c>
      <c r="O156" s="81">
        <v>115.19209847783623</v>
      </c>
      <c r="P156" s="81">
        <v>94.62260679369156</v>
      </c>
      <c r="Q156" s="81">
        <v>6.1959228532129291</v>
      </c>
      <c r="R156" s="81">
        <v>0</v>
      </c>
      <c r="S156" s="81">
        <v>8.7966296572000005</v>
      </c>
      <c r="T156" s="82"/>
      <c r="U156" s="81">
        <v>44230479</v>
      </c>
      <c r="V156" s="81">
        <v>3197</v>
      </c>
      <c r="W156" s="81">
        <v>346</v>
      </c>
      <c r="X156" s="81">
        <v>28870</v>
      </c>
      <c r="Y156" s="81">
        <v>39108</v>
      </c>
      <c r="Z156" s="81">
        <v>70191</v>
      </c>
      <c r="AA156" s="81">
        <v>19796</v>
      </c>
      <c r="AB156" s="81">
        <v>97759</v>
      </c>
      <c r="AC156" s="81">
        <v>0</v>
      </c>
      <c r="AD156" s="81">
        <v>8.7966296572000005</v>
      </c>
      <c r="AE156" s="82"/>
      <c r="AF156" s="81">
        <v>324484610.80128038</v>
      </c>
      <c r="AG156" s="81">
        <v>5952295.315474825</v>
      </c>
      <c r="AH156" s="81">
        <v>3218451.6559361019</v>
      </c>
      <c r="AI156" s="81">
        <v>185992688.86284611</v>
      </c>
      <c r="AJ156" s="81">
        <v>181381654.70767629</v>
      </c>
      <c r="AK156" s="81">
        <v>0</v>
      </c>
      <c r="AL156" s="81">
        <v>0</v>
      </c>
      <c r="AM156" s="81">
        <v>13456634.93206008</v>
      </c>
      <c r="AN156" s="81">
        <v>0</v>
      </c>
      <c r="AO156" s="81">
        <v>0</v>
      </c>
      <c r="AP156" s="82"/>
      <c r="AQ156" s="81">
        <v>2931</v>
      </c>
      <c r="AR156" s="81">
        <v>1098</v>
      </c>
      <c r="AS156" s="81">
        <v>0</v>
      </c>
      <c r="AT156" s="81">
        <v>0</v>
      </c>
      <c r="AU156" s="81">
        <v>0</v>
      </c>
      <c r="AV156" s="81">
        <v>1</v>
      </c>
      <c r="AW156" s="81" t="s">
        <v>564</v>
      </c>
      <c r="AX156" s="82"/>
      <c r="AY156" s="81">
        <v>13083.099999999989</v>
      </c>
      <c r="AZ156" s="81">
        <v>59728</v>
      </c>
      <c r="BA156" s="81">
        <v>0</v>
      </c>
      <c r="BB156" s="81">
        <v>0</v>
      </c>
      <c r="BC156" s="81">
        <v>0</v>
      </c>
      <c r="BD156" s="81">
        <v>250</v>
      </c>
      <c r="BE156" s="81" t="s">
        <v>564</v>
      </c>
      <c r="BF156" s="82"/>
      <c r="BG156" s="81">
        <v>0</v>
      </c>
      <c r="BH156" s="81">
        <v>0</v>
      </c>
      <c r="BI156" s="81">
        <v>168.04300000000001</v>
      </c>
      <c r="BJ156" s="81">
        <v>0</v>
      </c>
      <c r="BK156" s="81">
        <v>88.768000000000001</v>
      </c>
      <c r="BL156" s="81">
        <v>0</v>
      </c>
      <c r="BM156" s="82"/>
      <c r="BN156" s="81">
        <v>0</v>
      </c>
      <c r="BO156" s="81">
        <v>0</v>
      </c>
      <c r="BP156" s="81">
        <v>20</v>
      </c>
      <c r="BQ156" s="81">
        <v>0</v>
      </c>
      <c r="BR156" s="81">
        <v>3</v>
      </c>
      <c r="BS156" s="81">
        <v>0</v>
      </c>
      <c r="BT156"/>
      <c r="BU156" s="80">
        <v>161.80199999999999</v>
      </c>
      <c r="BV156" s="80">
        <v>85.728999999999999</v>
      </c>
      <c r="BW156" s="80">
        <v>9.2799999999999994</v>
      </c>
      <c r="BX156" s="80">
        <v>0</v>
      </c>
      <c r="BY156" s="80">
        <v>0</v>
      </c>
      <c r="BZ156" s="80">
        <v>0</v>
      </c>
      <c r="CA156" s="80">
        <v>0</v>
      </c>
      <c r="CB156" s="80">
        <v>0</v>
      </c>
      <c r="CC156" s="80">
        <v>0</v>
      </c>
    </row>
    <row r="157" spans="1:81">
      <c r="A157" s="80" t="s">
        <v>1882</v>
      </c>
      <c r="B157" s="80">
        <v>67</v>
      </c>
      <c r="C157" s="80">
        <v>16</v>
      </c>
      <c r="D157" s="80">
        <v>4</v>
      </c>
      <c r="E157" s="80">
        <v>2019</v>
      </c>
      <c r="F157" s="80" t="s">
        <v>73</v>
      </c>
      <c r="G157" s="80" t="s">
        <v>1866</v>
      </c>
      <c r="H157" s="80" t="s">
        <v>1867</v>
      </c>
      <c r="I157" s="177"/>
      <c r="J157" s="81">
        <v>227.11600151501597</v>
      </c>
      <c r="K157" s="81">
        <v>7.3057669978626416</v>
      </c>
      <c r="L157" s="81">
        <v>14.649118080734564</v>
      </c>
      <c r="M157" s="81">
        <v>113.64292992543463</v>
      </c>
      <c r="N157" s="81">
        <v>125.4746583974507</v>
      </c>
      <c r="O157" s="81">
        <v>111.81044489651237</v>
      </c>
      <c r="P157" s="81">
        <v>93.000419325851041</v>
      </c>
      <c r="Q157" s="81">
        <v>6.003524753813978</v>
      </c>
      <c r="R157" s="81">
        <v>0</v>
      </c>
      <c r="S157" s="81">
        <v>6.4284013430000009</v>
      </c>
      <c r="T157" s="82"/>
      <c r="U157" s="81">
        <v>44502647</v>
      </c>
      <c r="V157" s="81">
        <v>3197</v>
      </c>
      <c r="W157" s="81">
        <v>346</v>
      </c>
      <c r="X157" s="81">
        <v>28870</v>
      </c>
      <c r="Y157" s="81">
        <v>39718</v>
      </c>
      <c r="Z157" s="81">
        <v>70001</v>
      </c>
      <c r="AA157" s="81">
        <v>19311</v>
      </c>
      <c r="AB157" s="81">
        <v>97288</v>
      </c>
      <c r="AC157" s="81">
        <v>0</v>
      </c>
      <c r="AD157" s="81">
        <v>6.4284013430000009</v>
      </c>
      <c r="AE157" s="82"/>
      <c r="AF157" s="81">
        <v>315754759.17487562</v>
      </c>
      <c r="AG157" s="81">
        <v>5745503.6894277465</v>
      </c>
      <c r="AH157" s="81">
        <v>3436225.0641172039</v>
      </c>
      <c r="AI157" s="81">
        <v>187842559.8083261</v>
      </c>
      <c r="AJ157" s="81">
        <v>181308728.92641711</v>
      </c>
      <c r="AK157" s="81">
        <v>0</v>
      </c>
      <c r="AL157" s="81">
        <v>0</v>
      </c>
      <c r="AM157" s="81">
        <v>13249893.216328116</v>
      </c>
      <c r="AN157" s="81">
        <v>0</v>
      </c>
      <c r="AO157" s="81">
        <v>0</v>
      </c>
      <c r="AP157" s="82"/>
      <c r="AQ157" s="81">
        <v>3081</v>
      </c>
      <c r="AR157" s="81">
        <v>1173</v>
      </c>
      <c r="AS157" s="81">
        <v>0</v>
      </c>
      <c r="AT157" s="81">
        <v>0</v>
      </c>
      <c r="AU157" s="81">
        <v>0</v>
      </c>
      <c r="AV157" s="81">
        <v>1</v>
      </c>
      <c r="AW157" s="81" t="s">
        <v>564</v>
      </c>
      <c r="AX157" s="82"/>
      <c r="AY157" s="81">
        <v>13897.499999999991</v>
      </c>
      <c r="AZ157" s="81">
        <v>62666.500000000036</v>
      </c>
      <c r="BA157" s="81">
        <v>0</v>
      </c>
      <c r="BB157" s="81">
        <v>0</v>
      </c>
      <c r="BC157" s="81">
        <v>0</v>
      </c>
      <c r="BD157" s="81">
        <v>250</v>
      </c>
      <c r="BE157" s="81" t="s">
        <v>564</v>
      </c>
      <c r="BF157" s="82"/>
      <c r="BG157" s="81">
        <v>0</v>
      </c>
      <c r="BH157" s="81">
        <v>0</v>
      </c>
      <c r="BI157" s="81">
        <v>157.32499999999999</v>
      </c>
      <c r="BJ157" s="81">
        <v>0</v>
      </c>
      <c r="BK157" s="81">
        <v>85.701000000000008</v>
      </c>
      <c r="BL157" s="81">
        <v>0</v>
      </c>
      <c r="BM157" s="82"/>
      <c r="BN157" s="81">
        <v>0</v>
      </c>
      <c r="BO157" s="81">
        <v>0</v>
      </c>
      <c r="BP157" s="81">
        <v>19</v>
      </c>
      <c r="BQ157" s="81">
        <v>0</v>
      </c>
      <c r="BR157" s="81">
        <v>3</v>
      </c>
      <c r="BS157" s="81">
        <v>0</v>
      </c>
      <c r="BT157"/>
      <c r="BU157" s="80">
        <v>151.74199999999999</v>
      </c>
      <c r="BV157" s="80">
        <v>82.727999999999994</v>
      </c>
      <c r="BW157" s="80">
        <v>8.5050000000000008</v>
      </c>
      <c r="BX157" s="80">
        <v>0</v>
      </c>
      <c r="BY157" s="80">
        <v>5.0999999999999997E-2</v>
      </c>
      <c r="BZ157" s="80">
        <v>0</v>
      </c>
      <c r="CA157" s="80">
        <v>0</v>
      </c>
      <c r="CB157" s="80">
        <v>0</v>
      </c>
      <c r="CC157" s="80">
        <v>0</v>
      </c>
    </row>
    <row r="158" spans="1:81">
      <c r="A158" s="80" t="s">
        <v>1883</v>
      </c>
      <c r="B158" s="80">
        <v>68</v>
      </c>
      <c r="C158" s="80">
        <v>17</v>
      </c>
      <c r="D158" s="80">
        <v>4</v>
      </c>
      <c r="E158" s="80">
        <v>2020</v>
      </c>
      <c r="F158" s="80" t="s">
        <v>218</v>
      </c>
      <c r="G158" s="174" t="s">
        <v>1866</v>
      </c>
      <c r="H158" s="80" t="s">
        <v>1867</v>
      </c>
      <c r="I158" s="177"/>
      <c r="J158" s="81">
        <v>223.4235361763746</v>
      </c>
      <c r="K158" s="81">
        <v>7.7721206467594559</v>
      </c>
      <c r="L158" s="81">
        <v>17.323896210466206</v>
      </c>
      <c r="M158" s="81">
        <v>107.69189765764446</v>
      </c>
      <c r="N158" s="81">
        <v>119.17109961137895</v>
      </c>
      <c r="O158" s="81">
        <v>98.125504840746331</v>
      </c>
      <c r="P158" s="81">
        <v>87.853855060244911</v>
      </c>
      <c r="Q158" s="81">
        <v>5.68051189916876</v>
      </c>
      <c r="R158" s="81">
        <v>0</v>
      </c>
      <c r="S158" s="81">
        <v>7.0476839035199994</v>
      </c>
      <c r="T158" s="82"/>
      <c r="U158" s="81">
        <v>40614799</v>
      </c>
      <c r="V158" s="81">
        <v>2909</v>
      </c>
      <c r="W158" s="81">
        <v>495</v>
      </c>
      <c r="X158" s="81">
        <v>28627</v>
      </c>
      <c r="Y158" s="81">
        <v>40035</v>
      </c>
      <c r="Z158" s="81">
        <v>70118</v>
      </c>
      <c r="AA158" s="81">
        <v>19820</v>
      </c>
      <c r="AB158" s="81">
        <v>96340</v>
      </c>
      <c r="AC158" s="81">
        <v>0</v>
      </c>
      <c r="AD158" s="81">
        <v>7.0476839035199994</v>
      </c>
      <c r="AE158" s="82"/>
      <c r="AF158" s="81">
        <v>315968013.91385639</v>
      </c>
      <c r="AG158" s="81">
        <v>5908930.2987468615</v>
      </c>
      <c r="AH158" s="81">
        <v>4266408.6314753117</v>
      </c>
      <c r="AI158" s="81">
        <v>175990411.23713344</v>
      </c>
      <c r="AJ158" s="81">
        <v>162417356.6065245</v>
      </c>
      <c r="AK158" s="81"/>
      <c r="AL158" s="81"/>
      <c r="AM158" s="81">
        <v>12573440.359724542</v>
      </c>
      <c r="AN158" s="81"/>
      <c r="AO158" s="81"/>
      <c r="AP158" s="82"/>
      <c r="AQ158" s="81">
        <v>3233</v>
      </c>
      <c r="AR158" s="81">
        <v>1265</v>
      </c>
      <c r="AS158" s="81">
        <v>0</v>
      </c>
      <c r="AT158" s="81">
        <v>0</v>
      </c>
      <c r="AU158" s="81">
        <v>0</v>
      </c>
      <c r="AV158" s="81">
        <v>1</v>
      </c>
      <c r="AW158" s="81">
        <v>0</v>
      </c>
      <c r="AX158" s="82"/>
      <c r="AY158" s="81">
        <v>14797.79999999997</v>
      </c>
      <c r="AZ158" s="81">
        <v>66646.299999999857</v>
      </c>
      <c r="BA158" s="81">
        <v>0</v>
      </c>
      <c r="BB158" s="81">
        <v>0</v>
      </c>
      <c r="BC158" s="81">
        <v>0</v>
      </c>
      <c r="BD158" s="81">
        <v>250</v>
      </c>
      <c r="BE158" s="81">
        <v>0</v>
      </c>
      <c r="BF158" s="82"/>
      <c r="BG158" s="81">
        <v>0</v>
      </c>
      <c r="BH158" s="81">
        <v>0</v>
      </c>
      <c r="BI158" s="81">
        <v>135.41900000000001</v>
      </c>
      <c r="BJ158" s="81">
        <v>0</v>
      </c>
      <c r="BK158" s="81">
        <v>97.102000000000004</v>
      </c>
      <c r="BL158" s="81">
        <v>0</v>
      </c>
      <c r="BM158" s="82"/>
      <c r="BN158" s="81">
        <v>0</v>
      </c>
      <c r="BO158" s="81">
        <v>0</v>
      </c>
      <c r="BP158" s="81">
        <v>19</v>
      </c>
      <c r="BQ158" s="81">
        <v>0</v>
      </c>
      <c r="BR158" s="81">
        <v>3</v>
      </c>
      <c r="BS158" s="81">
        <v>0</v>
      </c>
      <c r="BT158"/>
      <c r="BU158" s="80">
        <v>136.81299999999999</v>
      </c>
      <c r="BV158" s="80">
        <v>93.173000000000002</v>
      </c>
      <c r="BW158" s="80">
        <v>2.5350000000000001</v>
      </c>
      <c r="BX158" s="80">
        <v>0</v>
      </c>
      <c r="BY158" s="80">
        <v>0</v>
      </c>
      <c r="BZ158" s="80">
        <v>0</v>
      </c>
      <c r="CA158" s="80">
        <v>0</v>
      </c>
      <c r="CB158" s="80">
        <v>0</v>
      </c>
      <c r="CC158" s="80">
        <v>0</v>
      </c>
    </row>
    <row r="159" spans="1:81">
      <c r="A159" s="80" t="s">
        <v>1884</v>
      </c>
      <c r="B159" s="80">
        <v>68</v>
      </c>
      <c r="C159" s="80">
        <v>18</v>
      </c>
      <c r="D159" s="80">
        <v>4</v>
      </c>
      <c r="E159" s="80">
        <v>2021</v>
      </c>
      <c r="F159" s="80" t="s">
        <v>75</v>
      </c>
      <c r="G159" s="174" t="s">
        <v>1866</v>
      </c>
      <c r="H159" s="80" t="s">
        <v>1867</v>
      </c>
      <c r="I159" s="177"/>
      <c r="J159" s="81">
        <v>257.68155365724397</v>
      </c>
      <c r="K159" s="81">
        <v>8.903933849313205</v>
      </c>
      <c r="L159" s="81">
        <v>14.528990757197997</v>
      </c>
      <c r="M159" s="81">
        <v>119.40778797623241</v>
      </c>
      <c r="N159" s="81">
        <v>111.03783267827048</v>
      </c>
      <c r="O159" s="81">
        <v>95.140301826848045</v>
      </c>
      <c r="P159" s="81">
        <v>90.669483056199724</v>
      </c>
      <c r="Q159" s="81">
        <v>5.703750553253732</v>
      </c>
      <c r="R159" s="81">
        <v>0</v>
      </c>
      <c r="S159" s="81">
        <v>9.6793646645000013</v>
      </c>
      <c r="T159" s="82"/>
      <c r="U159" s="81">
        <v>48002806</v>
      </c>
      <c r="V159" s="81">
        <v>2909</v>
      </c>
      <c r="W159" s="81">
        <v>495</v>
      </c>
      <c r="X159" s="81">
        <v>28627</v>
      </c>
      <c r="Y159" s="81">
        <v>40207</v>
      </c>
      <c r="Z159" s="81">
        <v>70003</v>
      </c>
      <c r="AA159" s="81">
        <v>19948</v>
      </c>
      <c r="AB159" s="81">
        <v>95587</v>
      </c>
      <c r="AC159" s="81">
        <v>0</v>
      </c>
      <c r="AD159" s="81">
        <v>9.6793646645000013</v>
      </c>
      <c r="AE159" s="82"/>
      <c r="AF159" s="81">
        <v>359707075.32495856</v>
      </c>
      <c r="AG159" s="81">
        <v>7705648.0249585891</v>
      </c>
      <c r="AH159" s="81">
        <v>3432136.3254793799</v>
      </c>
      <c r="AI159" s="81">
        <v>195812163.51068687</v>
      </c>
      <c r="AJ159" s="81">
        <v>164106411.82439849</v>
      </c>
      <c r="AK159" s="81">
        <v>0</v>
      </c>
      <c r="AL159" s="81">
        <v>0</v>
      </c>
      <c r="AM159" s="81">
        <v>12547121.243884457</v>
      </c>
      <c r="AN159" s="81">
        <v>0</v>
      </c>
      <c r="AO159" s="81">
        <v>0</v>
      </c>
      <c r="AP159" s="82"/>
      <c r="AQ159" s="81">
        <v>3390</v>
      </c>
      <c r="AR159" s="81">
        <v>1366</v>
      </c>
      <c r="AS159" s="81">
        <v>0</v>
      </c>
      <c r="AT159" s="81">
        <v>0</v>
      </c>
      <c r="AU159" s="81">
        <v>0</v>
      </c>
      <c r="AV159" s="81">
        <v>1</v>
      </c>
      <c r="AW159" s="81"/>
      <c r="AX159" s="82"/>
      <c r="AY159" s="81">
        <v>15777.09999999996</v>
      </c>
      <c r="AZ159" s="81">
        <v>80565.299999999828</v>
      </c>
      <c r="BA159" s="81">
        <v>0</v>
      </c>
      <c r="BB159" s="81">
        <v>0</v>
      </c>
      <c r="BC159" s="81">
        <v>0</v>
      </c>
      <c r="BD159" s="81">
        <v>250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1885</v>
      </c>
      <c r="B160" s="80">
        <v>68</v>
      </c>
      <c r="C160" s="80">
        <v>19</v>
      </c>
      <c r="D160" s="80">
        <v>4</v>
      </c>
      <c r="E160" s="80">
        <v>2022</v>
      </c>
      <c r="F160" s="80" t="s">
        <v>568</v>
      </c>
      <c r="G160" s="80" t="s">
        <v>1866</v>
      </c>
      <c r="H160" s="80" t="s">
        <v>1867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3562</v>
      </c>
      <c r="AR160" s="81">
        <v>1455</v>
      </c>
      <c r="AS160" s="81">
        <v>0</v>
      </c>
      <c r="AT160" s="81">
        <v>0</v>
      </c>
      <c r="AU160" s="81">
        <v>0</v>
      </c>
      <c r="AV160" s="81">
        <v>1</v>
      </c>
      <c r="AW160" s="81"/>
      <c r="AX160" s="82"/>
      <c r="AY160" s="81">
        <v>16944.899999999943</v>
      </c>
      <c r="AZ160" s="81">
        <v>94990.499999999796</v>
      </c>
      <c r="BA160" s="81">
        <v>0</v>
      </c>
      <c r="BB160" s="81">
        <v>0</v>
      </c>
      <c r="BC160" s="81">
        <v>0</v>
      </c>
      <c r="BD160" s="81">
        <v>250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1886</v>
      </c>
      <c r="B161" s="80">
        <v>18</v>
      </c>
      <c r="C161" s="80">
        <v>1</v>
      </c>
      <c r="D161" s="80">
        <v>2</v>
      </c>
      <c r="E161" s="80">
        <v>1990</v>
      </c>
      <c r="F161" s="80" t="s">
        <v>562</v>
      </c>
      <c r="G161" s="80" t="s">
        <v>1887</v>
      </c>
      <c r="H161" s="80" t="s">
        <v>1888</v>
      </c>
      <c r="I161" s="177"/>
      <c r="J161" s="81">
        <v>176.07943727177039</v>
      </c>
      <c r="K161" s="81">
        <v>31.412358792128053</v>
      </c>
      <c r="L161" s="81">
        <v>42.534414618030418</v>
      </c>
      <c r="M161" s="81">
        <v>68.952853144471433</v>
      </c>
      <c r="N161" s="81">
        <v>108.14549582103054</v>
      </c>
      <c r="O161" s="81">
        <v>74.899402250716307</v>
      </c>
      <c r="P161" s="81">
        <v>109.59548686848953</v>
      </c>
      <c r="Q161" s="81">
        <v>6.4360136610577356</v>
      </c>
      <c r="R161" s="81">
        <v>0</v>
      </c>
      <c r="S161" s="81">
        <v>7.7401753564903659</v>
      </c>
      <c r="T161" s="82"/>
      <c r="U161" s="81">
        <v>13414744</v>
      </c>
      <c r="V161" s="81">
        <v>5555</v>
      </c>
      <c r="W161" s="81">
        <v>462</v>
      </c>
      <c r="X161" s="81">
        <v>27718</v>
      </c>
      <c r="Y161" s="81">
        <v>27773</v>
      </c>
      <c r="Z161" s="81">
        <v>30807</v>
      </c>
      <c r="AA161" s="81">
        <v>26611</v>
      </c>
      <c r="AB161" s="81">
        <v>104499</v>
      </c>
      <c r="AC161" s="81">
        <v>0</v>
      </c>
      <c r="AD161" s="81">
        <v>7.7401753564903659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1889</v>
      </c>
      <c r="B162" s="80">
        <v>19</v>
      </c>
      <c r="C162" s="80">
        <v>2</v>
      </c>
      <c r="D162" s="80">
        <v>2</v>
      </c>
      <c r="E162" s="80">
        <v>2005</v>
      </c>
      <c r="F162" s="80" t="s">
        <v>565</v>
      </c>
      <c r="G162" s="80" t="s">
        <v>1887</v>
      </c>
      <c r="H162" s="80" t="s">
        <v>1888</v>
      </c>
      <c r="I162" s="177"/>
      <c r="J162" s="81">
        <v>259.82998541742006</v>
      </c>
      <c r="K162" s="81">
        <v>23.403619133346449</v>
      </c>
      <c r="L162" s="81">
        <v>49.671898401671072</v>
      </c>
      <c r="M162" s="81">
        <v>142.50065436867501</v>
      </c>
      <c r="N162" s="81">
        <v>167.42667582102862</v>
      </c>
      <c r="O162" s="81">
        <v>125.14547924463713</v>
      </c>
      <c r="P162" s="81">
        <v>96.962689761915854</v>
      </c>
      <c r="Q162" s="81">
        <v>6.2154527904682642</v>
      </c>
      <c r="R162" s="81">
        <v>0</v>
      </c>
      <c r="S162" s="81">
        <v>8.263108157817749</v>
      </c>
      <c r="T162" s="82"/>
      <c r="U162" s="81">
        <v>16056727</v>
      </c>
      <c r="V162" s="81">
        <v>4827</v>
      </c>
      <c r="W162" s="81">
        <v>585</v>
      </c>
      <c r="X162" s="81">
        <v>24006</v>
      </c>
      <c r="Y162" s="81">
        <v>33150</v>
      </c>
      <c r="Z162" s="81">
        <v>59565</v>
      </c>
      <c r="AA162" s="81">
        <v>19282</v>
      </c>
      <c r="AB162" s="81">
        <v>105499</v>
      </c>
      <c r="AC162" s="81">
        <v>0</v>
      </c>
      <c r="AD162" s="81">
        <v>8.263108157817749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1890</v>
      </c>
      <c r="B163" s="80">
        <v>20</v>
      </c>
      <c r="C163" s="80">
        <v>3</v>
      </c>
      <c r="D163" s="80">
        <v>2</v>
      </c>
      <c r="E163" s="80">
        <v>2006</v>
      </c>
      <c r="F163" s="80" t="s">
        <v>566</v>
      </c>
      <c r="G163" s="80" t="s">
        <v>1887</v>
      </c>
      <c r="H163" s="80" t="s">
        <v>1888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1891</v>
      </c>
      <c r="B164" s="80">
        <v>21</v>
      </c>
      <c r="C164" s="80">
        <v>4</v>
      </c>
      <c r="D164" s="80">
        <v>2</v>
      </c>
      <c r="E164" s="80">
        <v>2007</v>
      </c>
      <c r="F164" s="80" t="s">
        <v>567</v>
      </c>
      <c r="G164" s="80" t="s">
        <v>1887</v>
      </c>
      <c r="H164" s="80" t="s">
        <v>1888</v>
      </c>
      <c r="I164" s="177"/>
      <c r="J164" s="81">
        <v>215.65849461073066</v>
      </c>
      <c r="K164" s="81">
        <v>15.147827572677258</v>
      </c>
      <c r="L164" s="81">
        <v>46.010891879356862</v>
      </c>
      <c r="M164" s="81">
        <v>144.53391462168156</v>
      </c>
      <c r="N164" s="81">
        <v>154.73283789272421</v>
      </c>
      <c r="O164" s="81">
        <v>122.20506393981221</v>
      </c>
      <c r="P164" s="81">
        <v>95.277103315015282</v>
      </c>
      <c r="Q164" s="81">
        <v>6.4827048648507679</v>
      </c>
      <c r="R164" s="81">
        <v>0</v>
      </c>
      <c r="S164" s="81">
        <v>9.7640722485747986</v>
      </c>
      <c r="T164" s="82"/>
      <c r="U164" s="81">
        <v>16455220</v>
      </c>
      <c r="V164" s="81">
        <v>4566</v>
      </c>
      <c r="W164" s="81">
        <v>678</v>
      </c>
      <c r="X164" s="81">
        <v>30671</v>
      </c>
      <c r="Y164" s="81">
        <v>33872</v>
      </c>
      <c r="Z164" s="81">
        <v>60466</v>
      </c>
      <c r="AA164" s="81">
        <v>18658</v>
      </c>
      <c r="AB164" s="81">
        <v>104216</v>
      </c>
      <c r="AC164" s="81">
        <v>0</v>
      </c>
      <c r="AD164" s="81">
        <v>9.7640722485747986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1892</v>
      </c>
      <c r="B165" s="80">
        <v>22</v>
      </c>
      <c r="C165" s="80">
        <v>5</v>
      </c>
      <c r="D165" s="80">
        <v>2</v>
      </c>
      <c r="E165" s="80">
        <v>2008</v>
      </c>
      <c r="F165" s="80" t="s">
        <v>84</v>
      </c>
      <c r="G165" s="80" t="s">
        <v>1887</v>
      </c>
      <c r="H165" s="80" t="s">
        <v>1888</v>
      </c>
      <c r="I165" s="177"/>
      <c r="J165" s="81">
        <v>204.77115943154021</v>
      </c>
      <c r="K165" s="81">
        <v>14.48333911541366</v>
      </c>
      <c r="L165" s="81">
        <v>41.04497823208731</v>
      </c>
      <c r="M165" s="81">
        <v>148.53988437144483</v>
      </c>
      <c r="N165" s="81">
        <v>150.73927827050147</v>
      </c>
      <c r="O165" s="81">
        <v>118.8462332225825</v>
      </c>
      <c r="P165" s="81">
        <v>91.970393466589712</v>
      </c>
      <c r="Q165" s="81">
        <v>6.3373272707728052</v>
      </c>
      <c r="R165" s="81">
        <v>0</v>
      </c>
      <c r="S165" s="81">
        <v>19.318222538091018</v>
      </c>
      <c r="T165" s="82"/>
      <c r="U165" s="81">
        <v>16957378</v>
      </c>
      <c r="V165" s="81">
        <v>4566</v>
      </c>
      <c r="W165" s="81">
        <v>678</v>
      </c>
      <c r="X165" s="81">
        <v>30671</v>
      </c>
      <c r="Y165" s="81">
        <v>34020</v>
      </c>
      <c r="Z165" s="81">
        <v>60868</v>
      </c>
      <c r="AA165" s="81">
        <v>18031</v>
      </c>
      <c r="AB165" s="81">
        <v>103553</v>
      </c>
      <c r="AC165" s="81">
        <v>0</v>
      </c>
      <c r="AD165" s="81">
        <v>19.318222538091018</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1893</v>
      </c>
      <c r="B166" s="80">
        <v>23</v>
      </c>
      <c r="C166" s="80">
        <v>6</v>
      </c>
      <c r="D166" s="80">
        <v>2</v>
      </c>
      <c r="E166" s="80">
        <v>2009</v>
      </c>
      <c r="F166" s="80" t="s">
        <v>85</v>
      </c>
      <c r="G166" s="80" t="s">
        <v>1887</v>
      </c>
      <c r="H166" s="80" t="s">
        <v>1888</v>
      </c>
      <c r="I166" s="177"/>
      <c r="J166" s="81">
        <v>219.3926190192706</v>
      </c>
      <c r="K166" s="81">
        <v>11.349955492451372</v>
      </c>
      <c r="L166" s="81">
        <v>37.602949340268587</v>
      </c>
      <c r="M166" s="81">
        <v>151.187029808326</v>
      </c>
      <c r="N166" s="81">
        <v>152.57541134375805</v>
      </c>
      <c r="O166" s="81">
        <v>120.67270559689257</v>
      </c>
      <c r="P166" s="81">
        <v>87.921812919794306</v>
      </c>
      <c r="Q166" s="81">
        <v>6.0043666294417184</v>
      </c>
      <c r="R166" s="81">
        <v>0</v>
      </c>
      <c r="S166" s="81">
        <v>10.20465377800183</v>
      </c>
      <c r="T166" s="82"/>
      <c r="U166" s="81">
        <v>15180030</v>
      </c>
      <c r="V166" s="81">
        <v>4275</v>
      </c>
      <c r="W166" s="81">
        <v>902</v>
      </c>
      <c r="X166" s="81">
        <v>32279</v>
      </c>
      <c r="Y166" s="81">
        <v>34218</v>
      </c>
      <c r="Z166" s="81">
        <v>61003</v>
      </c>
      <c r="AA166" s="81">
        <v>17696</v>
      </c>
      <c r="AB166" s="81">
        <v>102994</v>
      </c>
      <c r="AC166" s="81">
        <v>0</v>
      </c>
      <c r="AD166" s="81">
        <v>10.20465377800183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9.0299999999999994</v>
      </c>
      <c r="BH166" s="81">
        <v>9.66</v>
      </c>
      <c r="BI166" s="81">
        <v>123.301</v>
      </c>
      <c r="BJ166" s="81">
        <v>0</v>
      </c>
      <c r="BK166" s="81">
        <v>17.411999999999999</v>
      </c>
      <c r="BL166" s="81">
        <v>0</v>
      </c>
      <c r="BM166" s="82"/>
      <c r="BN166" s="81">
        <v>1</v>
      </c>
      <c r="BO166" s="81">
        <v>1</v>
      </c>
      <c r="BP166" s="81">
        <v>8</v>
      </c>
      <c r="BQ166" s="81">
        <v>0</v>
      </c>
      <c r="BR166" s="81">
        <v>3</v>
      </c>
      <c r="BS166" s="81">
        <v>0</v>
      </c>
      <c r="BT166"/>
      <c r="BU166" s="80"/>
      <c r="BV166" s="80"/>
      <c r="BW166" s="80"/>
      <c r="BX166" s="80"/>
      <c r="BY166" s="80"/>
      <c r="BZ166" s="80"/>
      <c r="CA166" s="80"/>
      <c r="CB166" s="80"/>
      <c r="CC166" s="80"/>
    </row>
    <row r="167" spans="1:81">
      <c r="A167" s="80" t="s">
        <v>1894</v>
      </c>
      <c r="B167" s="80">
        <v>24</v>
      </c>
      <c r="C167" s="80">
        <v>7</v>
      </c>
      <c r="D167" s="80">
        <v>2</v>
      </c>
      <c r="E167" s="80">
        <v>2010</v>
      </c>
      <c r="F167" s="80" t="s">
        <v>86</v>
      </c>
      <c r="G167" s="80" t="s">
        <v>1887</v>
      </c>
      <c r="H167" s="80" t="s">
        <v>1888</v>
      </c>
      <c r="I167" s="177"/>
      <c r="J167" s="81">
        <v>188.49817496740928</v>
      </c>
      <c r="K167" s="81">
        <v>13.711534950793995</v>
      </c>
      <c r="L167" s="81">
        <v>35.587705116188843</v>
      </c>
      <c r="M167" s="81">
        <v>147.46532737763479</v>
      </c>
      <c r="N167" s="81">
        <v>154.99226814223289</v>
      </c>
      <c r="O167" s="81">
        <v>120.60680589498836</v>
      </c>
      <c r="P167" s="81">
        <v>88.578826014536887</v>
      </c>
      <c r="Q167" s="81">
        <v>6.241462891529479</v>
      </c>
      <c r="R167" s="81">
        <v>0</v>
      </c>
      <c r="S167" s="81">
        <v>10.891822016776068</v>
      </c>
      <c r="T167" s="82"/>
      <c r="U167" s="81">
        <v>13823228</v>
      </c>
      <c r="V167" s="81">
        <v>4275</v>
      </c>
      <c r="W167" s="81">
        <v>902</v>
      </c>
      <c r="X167" s="81">
        <v>32279</v>
      </c>
      <c r="Y167" s="81">
        <v>34522</v>
      </c>
      <c r="Z167" s="81">
        <v>61253</v>
      </c>
      <c r="AA167" s="81">
        <v>17383</v>
      </c>
      <c r="AB167" s="81">
        <v>102586</v>
      </c>
      <c r="AC167" s="81">
        <v>0</v>
      </c>
      <c r="AD167" s="81">
        <v>10.891822016776068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8.82</v>
      </c>
      <c r="BH167" s="81">
        <v>10.11</v>
      </c>
      <c r="BI167" s="81">
        <v>137.06700000000001</v>
      </c>
      <c r="BJ167" s="81">
        <v>0</v>
      </c>
      <c r="BK167" s="81">
        <v>17.145</v>
      </c>
      <c r="BL167" s="81">
        <v>0</v>
      </c>
      <c r="BM167" s="82"/>
      <c r="BN167" s="81">
        <v>1</v>
      </c>
      <c r="BO167" s="81">
        <v>1</v>
      </c>
      <c r="BP167" s="81">
        <v>9</v>
      </c>
      <c r="BQ167" s="81">
        <v>0</v>
      </c>
      <c r="BR167" s="81">
        <v>3</v>
      </c>
      <c r="BS167" s="81">
        <v>0</v>
      </c>
      <c r="BT167"/>
      <c r="BU167" s="80">
        <v>167.71</v>
      </c>
      <c r="BV167" s="80">
        <v>5.4320000000000004</v>
      </c>
      <c r="BW167" s="80">
        <v>0</v>
      </c>
      <c r="BX167" s="80">
        <v>0</v>
      </c>
      <c r="BY167" s="80">
        <v>0</v>
      </c>
      <c r="BZ167" s="80">
        <v>0</v>
      </c>
      <c r="CA167" s="80">
        <v>0</v>
      </c>
      <c r="CB167" s="80">
        <v>0</v>
      </c>
      <c r="CC167" s="80">
        <v>0</v>
      </c>
    </row>
    <row r="168" spans="1:81">
      <c r="A168" s="80" t="s">
        <v>1895</v>
      </c>
      <c r="B168" s="80">
        <v>25</v>
      </c>
      <c r="C168" s="80">
        <v>8</v>
      </c>
      <c r="D168" s="80">
        <v>2</v>
      </c>
      <c r="E168" s="80">
        <v>2011</v>
      </c>
      <c r="F168" s="80" t="s">
        <v>87</v>
      </c>
      <c r="G168" s="80" t="s">
        <v>1887</v>
      </c>
      <c r="H168" s="80" t="s">
        <v>1888</v>
      </c>
      <c r="I168" s="177"/>
      <c r="J168" s="81">
        <v>249.97288023411699</v>
      </c>
      <c r="K168" s="81">
        <v>18.016341392543744</v>
      </c>
      <c r="L168" s="81">
        <v>35.945334521090103</v>
      </c>
      <c r="M168" s="81">
        <v>172.13900032804074</v>
      </c>
      <c r="N168" s="81">
        <v>168.81132132433976</v>
      </c>
      <c r="O168" s="81">
        <v>119.66497698338976</v>
      </c>
      <c r="P168" s="81">
        <v>85.113468715803904</v>
      </c>
      <c r="Q168" s="81">
        <v>7.1590303484407398</v>
      </c>
      <c r="R168" s="81">
        <v>0</v>
      </c>
      <c r="S168" s="81">
        <v>14.555034783530258</v>
      </c>
      <c r="T168" s="82"/>
      <c r="U168" s="81">
        <v>15833821</v>
      </c>
      <c r="V168" s="81">
        <v>4275</v>
      </c>
      <c r="W168" s="81">
        <v>902</v>
      </c>
      <c r="X168" s="81">
        <v>32279</v>
      </c>
      <c r="Y168" s="81">
        <v>34692</v>
      </c>
      <c r="Z168" s="81">
        <v>62095</v>
      </c>
      <c r="AA168" s="81">
        <v>17200</v>
      </c>
      <c r="AB168" s="81">
        <v>102012</v>
      </c>
      <c r="AC168" s="81">
        <v>0</v>
      </c>
      <c r="AD168" s="81">
        <v>14.555034783530258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10.191000000000001</v>
      </c>
      <c r="BH168" s="81">
        <v>10.085000000000001</v>
      </c>
      <c r="BI168" s="81">
        <v>49.249000000000002</v>
      </c>
      <c r="BJ168" s="81">
        <v>0</v>
      </c>
      <c r="BK168" s="81">
        <v>29.564999999999998</v>
      </c>
      <c r="BL168" s="81">
        <v>0</v>
      </c>
      <c r="BM168" s="82"/>
      <c r="BN168" s="81">
        <v>1</v>
      </c>
      <c r="BO168" s="81">
        <v>1</v>
      </c>
      <c r="BP168" s="81">
        <v>8</v>
      </c>
      <c r="BQ168" s="81">
        <v>0</v>
      </c>
      <c r="BR168" s="81">
        <v>5</v>
      </c>
      <c r="BS168" s="81">
        <v>0</v>
      </c>
      <c r="BT168"/>
      <c r="BU168" s="80">
        <v>88.793999999999997</v>
      </c>
      <c r="BV168" s="80">
        <v>10.295999999999999</v>
      </c>
      <c r="BW168" s="80">
        <v>0</v>
      </c>
      <c r="BX168" s="80">
        <v>0</v>
      </c>
      <c r="BY168" s="80">
        <v>0</v>
      </c>
      <c r="BZ168" s="80">
        <v>0</v>
      </c>
      <c r="CA168" s="80">
        <v>0</v>
      </c>
      <c r="CB168" s="80">
        <v>0</v>
      </c>
      <c r="CC168" s="80">
        <v>0</v>
      </c>
    </row>
    <row r="169" spans="1:81">
      <c r="A169" s="80" t="s">
        <v>1896</v>
      </c>
      <c r="B169" s="80">
        <v>26</v>
      </c>
      <c r="C169" s="80">
        <v>9</v>
      </c>
      <c r="D169" s="80">
        <v>2</v>
      </c>
      <c r="E169" s="80">
        <v>2012</v>
      </c>
      <c r="F169" s="80" t="s">
        <v>88</v>
      </c>
      <c r="G169" s="80" t="s">
        <v>1887</v>
      </c>
      <c r="H169" s="80" t="s">
        <v>1888</v>
      </c>
      <c r="I169" s="177"/>
      <c r="J169" s="81">
        <v>218.44324035308378</v>
      </c>
      <c r="K169" s="81">
        <v>18.126752045963528</v>
      </c>
      <c r="L169" s="81">
        <v>39.244807005544651</v>
      </c>
      <c r="M169" s="81">
        <v>181.38709698015782</v>
      </c>
      <c r="N169" s="81">
        <v>193.65327568869489</v>
      </c>
      <c r="O169" s="81">
        <v>120.00241318961108</v>
      </c>
      <c r="P169" s="81">
        <v>85.110024411221573</v>
      </c>
      <c r="Q169" s="81">
        <v>7.7594348287749977</v>
      </c>
      <c r="R169" s="81">
        <v>0</v>
      </c>
      <c r="S169" s="81">
        <v>18.821796011755804</v>
      </c>
      <c r="T169" s="82"/>
      <c r="U169" s="81">
        <v>13707226</v>
      </c>
      <c r="V169" s="81">
        <v>4275</v>
      </c>
      <c r="W169" s="81">
        <v>902</v>
      </c>
      <c r="X169" s="81">
        <v>32279</v>
      </c>
      <c r="Y169" s="81">
        <v>35077</v>
      </c>
      <c r="Z169" s="81">
        <v>62764</v>
      </c>
      <c r="AA169" s="81">
        <v>17102</v>
      </c>
      <c r="AB169" s="81">
        <v>101767</v>
      </c>
      <c r="AC169" s="81">
        <v>0</v>
      </c>
      <c r="AD169" s="81">
        <v>18.821796011755804</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12.698</v>
      </c>
      <c r="BH169" s="81">
        <v>10.763999999999999</v>
      </c>
      <c r="BI169" s="81">
        <v>135.36500000000001</v>
      </c>
      <c r="BJ169" s="81">
        <v>0</v>
      </c>
      <c r="BK169" s="81">
        <v>34.235999999999997</v>
      </c>
      <c r="BL169" s="81">
        <v>0</v>
      </c>
      <c r="BM169" s="82"/>
      <c r="BN169" s="81">
        <v>1</v>
      </c>
      <c r="BO169" s="81">
        <v>1</v>
      </c>
      <c r="BP169" s="81">
        <v>9</v>
      </c>
      <c r="BQ169" s="81">
        <v>0</v>
      </c>
      <c r="BR169" s="81">
        <v>5</v>
      </c>
      <c r="BS169" s="81">
        <v>0</v>
      </c>
      <c r="BT169"/>
      <c r="BU169" s="80">
        <v>180.57900000000001</v>
      </c>
      <c r="BV169" s="80">
        <v>12.484</v>
      </c>
      <c r="BW169" s="80">
        <v>0</v>
      </c>
      <c r="BX169" s="80">
        <v>0</v>
      </c>
      <c r="BY169" s="80">
        <v>0</v>
      </c>
      <c r="BZ169" s="80">
        <v>0</v>
      </c>
      <c r="CA169" s="80">
        <v>0</v>
      </c>
      <c r="CB169" s="80">
        <v>0</v>
      </c>
      <c r="CC169" s="80">
        <v>0</v>
      </c>
    </row>
    <row r="170" spans="1:81">
      <c r="A170" s="80" t="s">
        <v>1897</v>
      </c>
      <c r="B170" s="80">
        <v>27</v>
      </c>
      <c r="C170" s="80">
        <v>10</v>
      </c>
      <c r="D170" s="80">
        <v>2</v>
      </c>
      <c r="E170" s="80">
        <v>2013</v>
      </c>
      <c r="F170" s="80" t="s">
        <v>89</v>
      </c>
      <c r="G170" s="80" t="s">
        <v>1887</v>
      </c>
      <c r="H170" s="80" t="s">
        <v>1888</v>
      </c>
      <c r="I170" s="177"/>
      <c r="J170" s="81">
        <v>234.29666154354419</v>
      </c>
      <c r="K170" s="81">
        <v>15.613738129621639</v>
      </c>
      <c r="L170" s="81">
        <v>38.567875917675259</v>
      </c>
      <c r="M170" s="81">
        <v>180.53138762355096</v>
      </c>
      <c r="N170" s="81">
        <v>195.01331580386841</v>
      </c>
      <c r="O170" s="81">
        <v>116.24254525867902</v>
      </c>
      <c r="P170" s="81">
        <v>84.411655636198546</v>
      </c>
      <c r="Q170" s="81">
        <v>7.8571481778392522</v>
      </c>
      <c r="R170" s="81">
        <v>0</v>
      </c>
      <c r="S170" s="81">
        <v>14.99368463546778</v>
      </c>
      <c r="T170" s="82"/>
      <c r="U170" s="81">
        <v>14709337</v>
      </c>
      <c r="V170" s="81">
        <v>4275</v>
      </c>
      <c r="W170" s="81">
        <v>902</v>
      </c>
      <c r="X170" s="81">
        <v>32279</v>
      </c>
      <c r="Y170" s="81">
        <v>35268</v>
      </c>
      <c r="Z170" s="81">
        <v>63512</v>
      </c>
      <c r="AA170" s="81">
        <v>16898</v>
      </c>
      <c r="AB170" s="81">
        <v>101571</v>
      </c>
      <c r="AC170" s="81">
        <v>0</v>
      </c>
      <c r="AD170" s="81">
        <v>14.99368463546778</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13.34</v>
      </c>
      <c r="BH170" s="81">
        <v>10.444000000000001</v>
      </c>
      <c r="BI170" s="81">
        <v>123.577</v>
      </c>
      <c r="BJ170" s="81">
        <v>0</v>
      </c>
      <c r="BK170" s="81">
        <v>34.853999999999999</v>
      </c>
      <c r="BL170" s="81">
        <v>0</v>
      </c>
      <c r="BM170" s="82"/>
      <c r="BN170" s="81">
        <v>1</v>
      </c>
      <c r="BO170" s="81">
        <v>1</v>
      </c>
      <c r="BP170" s="81">
        <v>9</v>
      </c>
      <c r="BQ170" s="81">
        <v>0</v>
      </c>
      <c r="BR170" s="81">
        <v>5</v>
      </c>
      <c r="BS170" s="81">
        <v>0</v>
      </c>
      <c r="BT170"/>
      <c r="BU170" s="80">
        <v>169.61500000000001</v>
      </c>
      <c r="BV170" s="80">
        <v>12.6</v>
      </c>
      <c r="BW170" s="80">
        <v>0</v>
      </c>
      <c r="BX170" s="80">
        <v>0</v>
      </c>
      <c r="BY170" s="80">
        <v>0</v>
      </c>
      <c r="BZ170" s="80">
        <v>0</v>
      </c>
      <c r="CA170" s="80">
        <v>0</v>
      </c>
      <c r="CB170" s="80">
        <v>0</v>
      </c>
      <c r="CC170" s="80">
        <v>0</v>
      </c>
    </row>
    <row r="171" spans="1:81">
      <c r="A171" s="80" t="s">
        <v>1898</v>
      </c>
      <c r="B171" s="80">
        <v>28</v>
      </c>
      <c r="C171" s="80">
        <v>11</v>
      </c>
      <c r="D171" s="80">
        <v>2</v>
      </c>
      <c r="E171" s="80">
        <v>2014</v>
      </c>
      <c r="F171" s="80" t="s">
        <v>90</v>
      </c>
      <c r="G171" s="80" t="s">
        <v>1887</v>
      </c>
      <c r="H171" s="80" t="s">
        <v>1888</v>
      </c>
      <c r="I171" s="177"/>
      <c r="J171" s="81">
        <v>215.74140719248865</v>
      </c>
      <c r="K171" s="81">
        <v>14.79527016030222</v>
      </c>
      <c r="L171" s="81">
        <v>27.792408960405822</v>
      </c>
      <c r="M171" s="81">
        <v>169.27668145932074</v>
      </c>
      <c r="N171" s="81">
        <v>170.86089890102801</v>
      </c>
      <c r="O171" s="81">
        <v>111.04563680227542</v>
      </c>
      <c r="P171" s="81">
        <v>83.796205370947789</v>
      </c>
      <c r="Q171" s="81">
        <v>7.4989455101153411</v>
      </c>
      <c r="R171" s="81">
        <v>0</v>
      </c>
      <c r="S171" s="81">
        <v>16.280764554958445</v>
      </c>
      <c r="T171" s="82"/>
      <c r="U171" s="81">
        <v>15333213</v>
      </c>
      <c r="V171" s="81">
        <v>3743</v>
      </c>
      <c r="W171" s="81">
        <v>887</v>
      </c>
      <c r="X171" s="81">
        <v>31272</v>
      </c>
      <c r="Y171" s="81">
        <v>35572</v>
      </c>
      <c r="Z171" s="81">
        <v>63901</v>
      </c>
      <c r="AA171" s="81">
        <v>16688</v>
      </c>
      <c r="AB171" s="81">
        <v>101037</v>
      </c>
      <c r="AC171" s="81">
        <v>0</v>
      </c>
      <c r="AD171" s="81">
        <v>16.280764554958445</v>
      </c>
      <c r="AE171" s="82"/>
      <c r="AF171" s="81">
        <v>181135899.4605287</v>
      </c>
      <c r="AG171" s="81">
        <v>10470904.136247305</v>
      </c>
      <c r="AH171" s="81">
        <v>6900920.0384411672</v>
      </c>
      <c r="AI171" s="81">
        <v>185468469.06484118</v>
      </c>
      <c r="AJ171" s="81">
        <v>199906245.48767576</v>
      </c>
      <c r="AK171" s="81">
        <v>0</v>
      </c>
      <c r="AL171" s="81">
        <v>0</v>
      </c>
      <c r="AM171" s="81">
        <v>13870870.282389328</v>
      </c>
      <c r="AN171" s="81">
        <v>0</v>
      </c>
      <c r="AO171" s="81">
        <v>0</v>
      </c>
      <c r="AP171" s="82"/>
      <c r="AQ171" s="81">
        <v>701</v>
      </c>
      <c r="AR171" s="81">
        <v>73</v>
      </c>
      <c r="AS171" s="81">
        <v>2</v>
      </c>
      <c r="AT171" s="81">
        <v>1</v>
      </c>
      <c r="AU171" s="81">
        <v>0</v>
      </c>
      <c r="AV171" s="81">
        <v>0</v>
      </c>
      <c r="AW171" s="81" t="s">
        <v>564</v>
      </c>
      <c r="AX171" s="82"/>
      <c r="AY171" s="81">
        <v>2851.8</v>
      </c>
      <c r="AZ171" s="81">
        <v>3975.2999999999997</v>
      </c>
      <c r="BA171" s="81">
        <v>2630</v>
      </c>
      <c r="BB171" s="81">
        <v>750</v>
      </c>
      <c r="BC171" s="81">
        <v>0</v>
      </c>
      <c r="BD171" s="81">
        <v>0</v>
      </c>
      <c r="BE171" s="81" t="s">
        <v>564</v>
      </c>
      <c r="BF171" s="82"/>
      <c r="BG171" s="81">
        <v>10.571</v>
      </c>
      <c r="BH171" s="81">
        <v>13.789</v>
      </c>
      <c r="BI171" s="81">
        <v>102.876</v>
      </c>
      <c r="BJ171" s="81">
        <v>0</v>
      </c>
      <c r="BK171" s="81">
        <v>32.483000000000004</v>
      </c>
      <c r="BL171" s="81">
        <v>0</v>
      </c>
      <c r="BM171" s="82"/>
      <c r="BN171" s="81">
        <v>1</v>
      </c>
      <c r="BO171" s="81">
        <v>2</v>
      </c>
      <c r="BP171" s="81">
        <v>9</v>
      </c>
      <c r="BQ171" s="81">
        <v>0</v>
      </c>
      <c r="BR171" s="81">
        <v>5</v>
      </c>
      <c r="BS171" s="81">
        <v>0</v>
      </c>
      <c r="BT171"/>
      <c r="BU171" s="80">
        <v>148.768</v>
      </c>
      <c r="BV171" s="80">
        <v>10.951000000000001</v>
      </c>
      <c r="BW171" s="80">
        <v>0</v>
      </c>
      <c r="BX171" s="80">
        <v>0</v>
      </c>
      <c r="BY171" s="80">
        <v>0</v>
      </c>
      <c r="BZ171" s="80">
        <v>0</v>
      </c>
      <c r="CA171" s="80">
        <v>0</v>
      </c>
      <c r="CB171" s="80">
        <v>0</v>
      </c>
      <c r="CC171" s="80">
        <v>0</v>
      </c>
    </row>
    <row r="172" spans="1:81">
      <c r="A172" s="80" t="s">
        <v>1899</v>
      </c>
      <c r="B172" s="80">
        <v>29</v>
      </c>
      <c r="C172" s="80">
        <v>12</v>
      </c>
      <c r="D172" s="80">
        <v>2</v>
      </c>
      <c r="E172" s="80">
        <v>2015</v>
      </c>
      <c r="F172" s="80" t="s">
        <v>91</v>
      </c>
      <c r="G172" s="80" t="s">
        <v>1887</v>
      </c>
      <c r="H172" s="80" t="s">
        <v>1888</v>
      </c>
      <c r="I172" s="177"/>
      <c r="J172" s="81">
        <v>205.0506323764524</v>
      </c>
      <c r="K172" s="81">
        <v>14.956987961287034</v>
      </c>
      <c r="L172" s="81">
        <v>29.527868400355459</v>
      </c>
      <c r="M172" s="81">
        <v>141.55602196123044</v>
      </c>
      <c r="N172" s="81">
        <v>160.7992517118513</v>
      </c>
      <c r="O172" s="81">
        <v>110.40591957704912</v>
      </c>
      <c r="P172" s="81">
        <v>82.384700643118947</v>
      </c>
      <c r="Q172" s="81">
        <v>7.2885640115323778</v>
      </c>
      <c r="R172" s="81">
        <v>0</v>
      </c>
      <c r="S172" s="81">
        <v>17.519358279266871</v>
      </c>
      <c r="T172" s="82"/>
      <c r="U172" s="81">
        <v>16204956</v>
      </c>
      <c r="V172" s="81">
        <v>3743</v>
      </c>
      <c r="W172" s="81">
        <v>887</v>
      </c>
      <c r="X172" s="81">
        <v>31272</v>
      </c>
      <c r="Y172" s="81">
        <v>35837</v>
      </c>
      <c r="Z172" s="81">
        <v>64145</v>
      </c>
      <c r="AA172" s="81">
        <v>16394</v>
      </c>
      <c r="AB172" s="81">
        <v>100314</v>
      </c>
      <c r="AC172" s="81">
        <v>0</v>
      </c>
      <c r="AD172" s="81">
        <v>17.519358279266871</v>
      </c>
      <c r="AE172" s="82"/>
      <c r="AF172" s="81">
        <v>176066998.97694901</v>
      </c>
      <c r="AG172" s="81">
        <v>10077944.845229443</v>
      </c>
      <c r="AH172" s="81">
        <v>6004628.7304548044</v>
      </c>
      <c r="AI172" s="81">
        <v>188365512.70129466</v>
      </c>
      <c r="AJ172" s="81">
        <v>191710421.20470616</v>
      </c>
      <c r="AK172" s="81">
        <v>0</v>
      </c>
      <c r="AL172" s="81">
        <v>0</v>
      </c>
      <c r="AM172" s="81">
        <v>13747612.898596644</v>
      </c>
      <c r="AN172" s="81">
        <v>0</v>
      </c>
      <c r="AO172" s="81">
        <v>0</v>
      </c>
      <c r="AP172" s="82"/>
      <c r="AQ172" s="81">
        <v>774</v>
      </c>
      <c r="AR172" s="81">
        <v>116</v>
      </c>
      <c r="AS172" s="81">
        <v>2</v>
      </c>
      <c r="AT172" s="81">
        <v>1</v>
      </c>
      <c r="AU172" s="81">
        <v>0</v>
      </c>
      <c r="AV172" s="81">
        <v>0</v>
      </c>
      <c r="AW172" s="81" t="s">
        <v>564</v>
      </c>
      <c r="AX172" s="82"/>
      <c r="AY172" s="81">
        <v>3218.1</v>
      </c>
      <c r="AZ172" s="81">
        <v>6280.8</v>
      </c>
      <c r="BA172" s="81">
        <v>2630</v>
      </c>
      <c r="BB172" s="81">
        <v>750</v>
      </c>
      <c r="BC172" s="81">
        <v>0</v>
      </c>
      <c r="BD172" s="81">
        <v>0</v>
      </c>
      <c r="BE172" s="81" t="s">
        <v>564</v>
      </c>
      <c r="BF172" s="82"/>
      <c r="BG172" s="81">
        <v>11.625999999999999</v>
      </c>
      <c r="BH172" s="81">
        <v>10.715</v>
      </c>
      <c r="BI172" s="81">
        <v>95.302999999999997</v>
      </c>
      <c r="BJ172" s="81">
        <v>0</v>
      </c>
      <c r="BK172" s="81">
        <v>37.082999999999998</v>
      </c>
      <c r="BL172" s="81">
        <v>0</v>
      </c>
      <c r="BM172" s="82"/>
      <c r="BN172" s="81">
        <v>1</v>
      </c>
      <c r="BO172" s="81">
        <v>1</v>
      </c>
      <c r="BP172" s="81">
        <v>7</v>
      </c>
      <c r="BQ172" s="81">
        <v>0</v>
      </c>
      <c r="BR172" s="81">
        <v>6</v>
      </c>
      <c r="BS172" s="81">
        <v>0</v>
      </c>
      <c r="BT172"/>
      <c r="BU172" s="80">
        <v>141.97900000000001</v>
      </c>
      <c r="BV172" s="80">
        <v>12.747999999999999</v>
      </c>
      <c r="BW172" s="80">
        <v>0</v>
      </c>
      <c r="BX172" s="80">
        <v>0</v>
      </c>
      <c r="BY172" s="80">
        <v>0</v>
      </c>
      <c r="BZ172" s="80">
        <v>0</v>
      </c>
      <c r="CA172" s="80">
        <v>0</v>
      </c>
      <c r="CB172" s="80">
        <v>0</v>
      </c>
      <c r="CC172" s="80">
        <v>0</v>
      </c>
    </row>
    <row r="173" spans="1:81">
      <c r="A173" s="80" t="s">
        <v>1900</v>
      </c>
      <c r="B173" s="80">
        <v>30</v>
      </c>
      <c r="C173" s="80">
        <v>13</v>
      </c>
      <c r="D173" s="80">
        <v>2</v>
      </c>
      <c r="E173" s="80">
        <v>2016</v>
      </c>
      <c r="F173" s="80" t="s">
        <v>92</v>
      </c>
      <c r="G173" s="80" t="s">
        <v>1887</v>
      </c>
      <c r="H173" s="80" t="s">
        <v>1888</v>
      </c>
      <c r="I173" s="177"/>
      <c r="J173" s="81">
        <v>202.13829172217783</v>
      </c>
      <c r="K173" s="81">
        <v>12.755890680507987</v>
      </c>
      <c r="L173" s="81">
        <v>38.003501636326163</v>
      </c>
      <c r="M173" s="81">
        <v>137.67354534103868</v>
      </c>
      <c r="N173" s="81">
        <v>151.89177116300144</v>
      </c>
      <c r="O173" s="81">
        <v>109.6297080129909</v>
      </c>
      <c r="P173" s="81">
        <v>81.101786523341516</v>
      </c>
      <c r="Q173" s="81">
        <v>7.0420131767752165</v>
      </c>
      <c r="R173" s="81">
        <v>0</v>
      </c>
      <c r="S173" s="81">
        <v>16.65427358152672</v>
      </c>
      <c r="T173" s="82"/>
      <c r="U173" s="81">
        <v>15580705</v>
      </c>
      <c r="V173" s="81">
        <v>3743</v>
      </c>
      <c r="W173" s="81">
        <v>887</v>
      </c>
      <c r="X173" s="81">
        <v>31272</v>
      </c>
      <c r="Y173" s="81">
        <v>36129</v>
      </c>
      <c r="Z173" s="81">
        <v>64477</v>
      </c>
      <c r="AA173" s="81">
        <v>16692</v>
      </c>
      <c r="AB173" s="81">
        <v>99700</v>
      </c>
      <c r="AC173" s="81">
        <v>0</v>
      </c>
      <c r="AD173" s="81">
        <v>16.65427358152672</v>
      </c>
      <c r="AE173" s="82"/>
      <c r="AF173" s="81">
        <v>174570747.97074321</v>
      </c>
      <c r="AG173" s="81">
        <v>8220855.870966278</v>
      </c>
      <c r="AH173" s="81">
        <v>5985743.0445358707</v>
      </c>
      <c r="AI173" s="81">
        <v>193026214.7678681</v>
      </c>
      <c r="AJ173" s="81">
        <v>178794017.4410831</v>
      </c>
      <c r="AK173" s="81">
        <v>0</v>
      </c>
      <c r="AL173" s="81">
        <v>0</v>
      </c>
      <c r="AM173" s="81">
        <v>13674081.947265999</v>
      </c>
      <c r="AN173" s="81">
        <v>0</v>
      </c>
      <c r="AO173" s="81">
        <v>0</v>
      </c>
      <c r="AP173" s="82"/>
      <c r="AQ173" s="81">
        <v>844</v>
      </c>
      <c r="AR173" s="81">
        <v>140</v>
      </c>
      <c r="AS173" s="81">
        <v>1</v>
      </c>
      <c r="AT173" s="81">
        <v>1</v>
      </c>
      <c r="AU173" s="81">
        <v>0</v>
      </c>
      <c r="AV173" s="81">
        <v>0</v>
      </c>
      <c r="AW173" s="81" t="s">
        <v>564</v>
      </c>
      <c r="AX173" s="82"/>
      <c r="AY173" s="81">
        <v>3588.7</v>
      </c>
      <c r="AZ173" s="81">
        <v>7086.2000000000007</v>
      </c>
      <c r="BA173" s="81">
        <v>1920</v>
      </c>
      <c r="BB173" s="81">
        <v>750</v>
      </c>
      <c r="BC173" s="81">
        <v>0</v>
      </c>
      <c r="BD173" s="81">
        <v>0</v>
      </c>
      <c r="BE173" s="81" t="s">
        <v>564</v>
      </c>
      <c r="BF173" s="82"/>
      <c r="BG173" s="81">
        <v>11.45</v>
      </c>
      <c r="BH173" s="81">
        <v>10.481999999999999</v>
      </c>
      <c r="BI173" s="81">
        <v>149.06299999999999</v>
      </c>
      <c r="BJ173" s="81">
        <v>0</v>
      </c>
      <c r="BK173" s="81">
        <v>36.573999999999998</v>
      </c>
      <c r="BL173" s="81">
        <v>0</v>
      </c>
      <c r="BM173" s="82"/>
      <c r="BN173" s="81">
        <v>1</v>
      </c>
      <c r="BO173" s="81">
        <v>1</v>
      </c>
      <c r="BP173" s="81">
        <v>10</v>
      </c>
      <c r="BQ173" s="81">
        <v>0</v>
      </c>
      <c r="BR173" s="81">
        <v>6</v>
      </c>
      <c r="BS173" s="81">
        <v>0</v>
      </c>
      <c r="BT173"/>
      <c r="BU173" s="80">
        <v>194.81</v>
      </c>
      <c r="BV173" s="80">
        <v>12.759</v>
      </c>
      <c r="BW173" s="80">
        <v>0</v>
      </c>
      <c r="BX173" s="80">
        <v>0</v>
      </c>
      <c r="BY173" s="80">
        <v>0</v>
      </c>
      <c r="BZ173" s="80">
        <v>0</v>
      </c>
      <c r="CA173" s="80">
        <v>0</v>
      </c>
      <c r="CB173" s="80">
        <v>0</v>
      </c>
      <c r="CC173" s="80">
        <v>0</v>
      </c>
    </row>
    <row r="174" spans="1:81">
      <c r="A174" s="80" t="s">
        <v>1901</v>
      </c>
      <c r="B174" s="80">
        <v>31</v>
      </c>
      <c r="C174" s="80">
        <v>14</v>
      </c>
      <c r="D174" s="80">
        <v>2</v>
      </c>
      <c r="E174" s="80">
        <v>2017</v>
      </c>
      <c r="F174" s="80" t="s">
        <v>71</v>
      </c>
      <c r="G174" s="80" t="s">
        <v>1887</v>
      </c>
      <c r="H174" s="80" t="s">
        <v>1888</v>
      </c>
      <c r="I174" s="177"/>
      <c r="J174" s="81">
        <v>171.15470319203493</v>
      </c>
      <c r="K174" s="81">
        <v>13.050517373853989</v>
      </c>
      <c r="L174" s="81">
        <v>34.236511492971076</v>
      </c>
      <c r="M174" s="81">
        <v>132.65637098428451</v>
      </c>
      <c r="N174" s="81">
        <v>162.22941652272931</v>
      </c>
      <c r="O174" s="81">
        <v>108.17866689009534</v>
      </c>
      <c r="P174" s="81">
        <v>79.849360285281435</v>
      </c>
      <c r="Q174" s="81">
        <v>6.7557547696993598</v>
      </c>
      <c r="R174" s="81">
        <v>0</v>
      </c>
      <c r="S174" s="81">
        <v>15.923780900715753</v>
      </c>
      <c r="T174" s="82"/>
      <c r="U174" s="81">
        <v>14088023</v>
      </c>
      <c r="V174" s="81">
        <v>3743</v>
      </c>
      <c r="W174" s="81">
        <v>887</v>
      </c>
      <c r="X174" s="81">
        <v>31272</v>
      </c>
      <c r="Y174" s="81">
        <v>36408</v>
      </c>
      <c r="Z174" s="81">
        <v>64679</v>
      </c>
      <c r="AA174" s="81">
        <v>16539</v>
      </c>
      <c r="AB174" s="81">
        <v>98912</v>
      </c>
      <c r="AC174" s="81">
        <v>0</v>
      </c>
      <c r="AD174" s="81">
        <v>15.92378090071575</v>
      </c>
      <c r="AE174" s="82"/>
      <c r="AF174" s="81">
        <v>152906190.74703261</v>
      </c>
      <c r="AG174" s="81">
        <v>9358909.4051694013</v>
      </c>
      <c r="AH174" s="81">
        <v>7247639.8301038481</v>
      </c>
      <c r="AI174" s="81">
        <v>198426841.08828381</v>
      </c>
      <c r="AJ174" s="81">
        <v>190562822.04459119</v>
      </c>
      <c r="AK174" s="81">
        <v>0</v>
      </c>
      <c r="AL174" s="81">
        <v>0</v>
      </c>
      <c r="AM174" s="81">
        <v>13587233.04973604</v>
      </c>
      <c r="AN174" s="81">
        <v>0</v>
      </c>
      <c r="AO174" s="81">
        <v>0</v>
      </c>
      <c r="AP174" s="82"/>
      <c r="AQ174" s="81">
        <v>916</v>
      </c>
      <c r="AR174" s="81">
        <v>153</v>
      </c>
      <c r="AS174" s="81">
        <v>1</v>
      </c>
      <c r="AT174" s="81">
        <v>1</v>
      </c>
      <c r="AU174" s="81">
        <v>0</v>
      </c>
      <c r="AV174" s="81">
        <v>0</v>
      </c>
      <c r="AW174" s="81" t="s">
        <v>564</v>
      </c>
      <c r="AX174" s="82"/>
      <c r="AY174" s="81">
        <v>3999.5</v>
      </c>
      <c r="AZ174" s="81">
        <v>7362.9000000000005</v>
      </c>
      <c r="BA174" s="81">
        <v>1920</v>
      </c>
      <c r="BB174" s="81">
        <v>750</v>
      </c>
      <c r="BC174" s="81">
        <v>0</v>
      </c>
      <c r="BD174" s="81">
        <v>0</v>
      </c>
      <c r="BE174" s="81" t="s">
        <v>564</v>
      </c>
      <c r="BF174" s="82"/>
      <c r="BG174" s="81">
        <v>11.282</v>
      </c>
      <c r="BH174" s="81">
        <v>11.346</v>
      </c>
      <c r="BI174" s="81">
        <v>128.67400000000001</v>
      </c>
      <c r="BJ174" s="81">
        <v>0</v>
      </c>
      <c r="BK174" s="81">
        <v>35.089999999999996</v>
      </c>
      <c r="BL174" s="81">
        <v>0</v>
      </c>
      <c r="BM174" s="82"/>
      <c r="BN174" s="81">
        <v>1</v>
      </c>
      <c r="BO174" s="81">
        <v>1</v>
      </c>
      <c r="BP174" s="81">
        <v>9</v>
      </c>
      <c r="BQ174" s="81">
        <v>0</v>
      </c>
      <c r="BR174" s="81">
        <v>6</v>
      </c>
      <c r="BS174" s="81">
        <v>0</v>
      </c>
      <c r="BT174"/>
      <c r="BU174" s="80">
        <v>174.304</v>
      </c>
      <c r="BV174" s="80">
        <v>12.087999999999999</v>
      </c>
      <c r="BW174" s="80">
        <v>0</v>
      </c>
      <c r="BX174" s="80">
        <v>0</v>
      </c>
      <c r="BY174" s="80">
        <v>0</v>
      </c>
      <c r="BZ174" s="80">
        <v>0</v>
      </c>
      <c r="CA174" s="80">
        <v>0</v>
      </c>
      <c r="CB174" s="80">
        <v>0</v>
      </c>
      <c r="CC174" s="80">
        <v>0</v>
      </c>
    </row>
    <row r="175" spans="1:81">
      <c r="A175" s="80" t="s">
        <v>1902</v>
      </c>
      <c r="B175" s="80">
        <v>32</v>
      </c>
      <c r="C175" s="80">
        <v>15</v>
      </c>
      <c r="D175" s="80">
        <v>2</v>
      </c>
      <c r="E175" s="80">
        <v>2018</v>
      </c>
      <c r="F175" s="80" t="s">
        <v>93</v>
      </c>
      <c r="G175" s="80" t="s">
        <v>1887</v>
      </c>
      <c r="H175" s="80" t="s">
        <v>1888</v>
      </c>
      <c r="I175" s="177"/>
      <c r="J175" s="81">
        <v>179.03950155740336</v>
      </c>
      <c r="K175" s="81">
        <v>11.950111392859503</v>
      </c>
      <c r="L175" s="81">
        <v>31.899767131027666</v>
      </c>
      <c r="M175" s="81">
        <v>129.44664548153708</v>
      </c>
      <c r="N175" s="81">
        <v>152.70896396800515</v>
      </c>
      <c r="O175" s="81">
        <v>106.45147480111193</v>
      </c>
      <c r="P175" s="81">
        <v>79.040181144700128</v>
      </c>
      <c r="Q175" s="81">
        <v>6.2110071895815979</v>
      </c>
      <c r="R175" s="81">
        <v>0</v>
      </c>
      <c r="S175" s="81">
        <v>15.370597318310887</v>
      </c>
      <c r="T175" s="82"/>
      <c r="U175" s="81">
        <v>14774762</v>
      </c>
      <c r="V175" s="81">
        <v>3743</v>
      </c>
      <c r="W175" s="81">
        <v>887</v>
      </c>
      <c r="X175" s="81">
        <v>31272</v>
      </c>
      <c r="Y175" s="81">
        <v>36581</v>
      </c>
      <c r="Z175" s="81">
        <v>64865</v>
      </c>
      <c r="AA175" s="81">
        <v>16536</v>
      </c>
      <c r="AB175" s="81">
        <v>97997</v>
      </c>
      <c r="AC175" s="81">
        <v>0</v>
      </c>
      <c r="AD175" s="81">
        <v>15.370597318310891</v>
      </c>
      <c r="AE175" s="82"/>
      <c r="AF175" s="81">
        <v>159725282.0913108</v>
      </c>
      <c r="AG175" s="81">
        <v>8207154.524365521</v>
      </c>
      <c r="AH175" s="81">
        <v>6853328.1987098511</v>
      </c>
      <c r="AI175" s="81">
        <v>187622799.16975549</v>
      </c>
      <c r="AJ175" s="81">
        <v>194935082.7950674</v>
      </c>
      <c r="AK175" s="81">
        <v>0</v>
      </c>
      <c r="AL175" s="81">
        <v>0</v>
      </c>
      <c r="AM175" s="81">
        <v>13489395.89640945</v>
      </c>
      <c r="AN175" s="81">
        <v>0</v>
      </c>
      <c r="AO175" s="81">
        <v>0</v>
      </c>
      <c r="AP175" s="82"/>
      <c r="AQ175" s="81">
        <v>974</v>
      </c>
      <c r="AR175" s="81">
        <v>178</v>
      </c>
      <c r="AS175" s="81">
        <v>1</v>
      </c>
      <c r="AT175" s="81">
        <v>1</v>
      </c>
      <c r="AU175" s="81">
        <v>0</v>
      </c>
      <c r="AV175" s="81">
        <v>0</v>
      </c>
      <c r="AW175" s="81" t="s">
        <v>564</v>
      </c>
      <c r="AX175" s="82"/>
      <c r="AY175" s="81">
        <v>4304.8</v>
      </c>
      <c r="AZ175" s="81">
        <v>8080.1</v>
      </c>
      <c r="BA175" s="81">
        <v>1920</v>
      </c>
      <c r="BB175" s="81">
        <v>750</v>
      </c>
      <c r="BC175" s="81">
        <v>0</v>
      </c>
      <c r="BD175" s="81">
        <v>0</v>
      </c>
      <c r="BE175" s="81" t="s">
        <v>564</v>
      </c>
      <c r="BF175" s="82"/>
      <c r="BG175" s="81">
        <v>10.33</v>
      </c>
      <c r="BH175" s="81">
        <v>12.105</v>
      </c>
      <c r="BI175" s="81">
        <v>118.46299999999999</v>
      </c>
      <c r="BJ175" s="81">
        <v>0</v>
      </c>
      <c r="BK175" s="81">
        <v>44.704000000000001</v>
      </c>
      <c r="BL175" s="81">
        <v>0</v>
      </c>
      <c r="BM175" s="82"/>
      <c r="BN175" s="81">
        <v>1</v>
      </c>
      <c r="BO175" s="81">
        <v>1</v>
      </c>
      <c r="BP175" s="81">
        <v>9</v>
      </c>
      <c r="BQ175" s="81">
        <v>0</v>
      </c>
      <c r="BR175" s="81">
        <v>7</v>
      </c>
      <c r="BS175" s="81">
        <v>0</v>
      </c>
      <c r="BT175"/>
      <c r="BU175" s="80">
        <v>164.02500000000001</v>
      </c>
      <c r="BV175" s="80">
        <v>21.577000000000002</v>
      </c>
      <c r="BW175" s="80">
        <v>0</v>
      </c>
      <c r="BX175" s="80">
        <v>0</v>
      </c>
      <c r="BY175" s="80">
        <v>0</v>
      </c>
      <c r="BZ175" s="80">
        <v>0</v>
      </c>
      <c r="CA175" s="80">
        <v>0</v>
      </c>
      <c r="CB175" s="80">
        <v>0</v>
      </c>
      <c r="CC175" s="80">
        <v>0</v>
      </c>
    </row>
    <row r="176" spans="1:81">
      <c r="A176" s="80" t="s">
        <v>1903</v>
      </c>
      <c r="B176" s="80">
        <v>33</v>
      </c>
      <c r="C176" s="80">
        <v>16</v>
      </c>
      <c r="D176" s="80">
        <v>2</v>
      </c>
      <c r="E176" s="80">
        <v>2019</v>
      </c>
      <c r="F176" s="80" t="s">
        <v>73</v>
      </c>
      <c r="G176" s="80" t="s">
        <v>1887</v>
      </c>
      <c r="H176" s="80" t="s">
        <v>1888</v>
      </c>
      <c r="I176" s="177"/>
      <c r="J176" s="81">
        <v>175.85386161011422</v>
      </c>
      <c r="K176" s="81">
        <v>13.460676291989159</v>
      </c>
      <c r="L176" s="81">
        <v>32.199760496372853</v>
      </c>
      <c r="M176" s="81">
        <v>131.33077895379787</v>
      </c>
      <c r="N176" s="81">
        <v>147.69630519393752</v>
      </c>
      <c r="O176" s="81">
        <v>103.28901343806329</v>
      </c>
      <c r="P176" s="81">
        <v>75.932764305871942</v>
      </c>
      <c r="Q176" s="81">
        <v>5.9877273035942551</v>
      </c>
      <c r="R176" s="81">
        <v>0</v>
      </c>
      <c r="S176" s="81">
        <v>15.397589849664239</v>
      </c>
      <c r="T176" s="82"/>
      <c r="U176" s="81">
        <v>15421329</v>
      </c>
      <c r="V176" s="81">
        <v>3743</v>
      </c>
      <c r="W176" s="81">
        <v>887</v>
      </c>
      <c r="X176" s="81">
        <v>31272</v>
      </c>
      <c r="Y176" s="81">
        <v>36726</v>
      </c>
      <c r="Z176" s="81">
        <v>64666</v>
      </c>
      <c r="AA176" s="81">
        <v>15767</v>
      </c>
      <c r="AB176" s="81">
        <v>97032</v>
      </c>
      <c r="AC176" s="81">
        <v>0</v>
      </c>
      <c r="AD176" s="81">
        <v>15.397589849664239</v>
      </c>
      <c r="AE176" s="82"/>
      <c r="AF176" s="81">
        <v>153451959.73903981</v>
      </c>
      <c r="AG176" s="81">
        <v>7997458.3838552153</v>
      </c>
      <c r="AH176" s="81">
        <v>7248210.0213995324</v>
      </c>
      <c r="AI176" s="81">
        <v>193764014.8635228</v>
      </c>
      <c r="AJ176" s="81">
        <v>181366446.25534913</v>
      </c>
      <c r="AK176" s="81">
        <v>0</v>
      </c>
      <c r="AL176" s="81">
        <v>0</v>
      </c>
      <c r="AM176" s="81">
        <v>13215027.943495084</v>
      </c>
      <c r="AN176" s="81">
        <v>0</v>
      </c>
      <c r="AO176" s="81">
        <v>0</v>
      </c>
      <c r="AP176" s="82"/>
      <c r="AQ176" s="81">
        <v>1044</v>
      </c>
      <c r="AR176" s="81">
        <v>199</v>
      </c>
      <c r="AS176" s="81">
        <v>1</v>
      </c>
      <c r="AT176" s="81">
        <v>1</v>
      </c>
      <c r="AU176" s="81">
        <v>0</v>
      </c>
      <c r="AV176" s="81">
        <v>1</v>
      </c>
      <c r="AW176" s="81" t="s">
        <v>564</v>
      </c>
      <c r="AX176" s="82"/>
      <c r="AY176" s="81">
        <v>4688</v>
      </c>
      <c r="AZ176" s="81">
        <v>8575.7999999999993</v>
      </c>
      <c r="BA176" s="81">
        <v>1920</v>
      </c>
      <c r="BB176" s="81">
        <v>750</v>
      </c>
      <c r="BC176" s="81">
        <v>0</v>
      </c>
      <c r="BD176" s="81">
        <v>1140</v>
      </c>
      <c r="BE176" s="81" t="s">
        <v>564</v>
      </c>
      <c r="BF176" s="82"/>
      <c r="BG176" s="81">
        <v>10.708</v>
      </c>
      <c r="BH176" s="81">
        <v>15.874000000000001</v>
      </c>
      <c r="BI176" s="81">
        <v>119.386</v>
      </c>
      <c r="BJ176" s="81">
        <v>0</v>
      </c>
      <c r="BK176" s="81">
        <v>31.924999999999997</v>
      </c>
      <c r="BL176" s="81">
        <v>0</v>
      </c>
      <c r="BM176" s="82"/>
      <c r="BN176" s="81">
        <v>1</v>
      </c>
      <c r="BO176" s="81">
        <v>2</v>
      </c>
      <c r="BP176" s="81">
        <v>9</v>
      </c>
      <c r="BQ176" s="81">
        <v>0</v>
      </c>
      <c r="BR176" s="81">
        <v>5</v>
      </c>
      <c r="BS176" s="81">
        <v>0</v>
      </c>
      <c r="BT176"/>
      <c r="BU176" s="80">
        <v>165.209</v>
      </c>
      <c r="BV176" s="80">
        <v>12.683999999999999</v>
      </c>
      <c r="BW176" s="80">
        <v>0</v>
      </c>
      <c r="BX176" s="80">
        <v>0</v>
      </c>
      <c r="BY176" s="80">
        <v>0</v>
      </c>
      <c r="BZ176" s="80">
        <v>0</v>
      </c>
      <c r="CA176" s="80">
        <v>0</v>
      </c>
      <c r="CB176" s="80">
        <v>0</v>
      </c>
      <c r="CC176" s="80">
        <v>0</v>
      </c>
    </row>
    <row r="177" spans="1:81">
      <c r="A177" s="80" t="s">
        <v>1904</v>
      </c>
      <c r="B177" s="80">
        <v>34</v>
      </c>
      <c r="C177" s="80">
        <v>17</v>
      </c>
      <c r="D177" s="80">
        <v>2</v>
      </c>
      <c r="E177" s="80">
        <v>2020</v>
      </c>
      <c r="F177" s="80" t="s">
        <v>218</v>
      </c>
      <c r="G177" s="80" t="s">
        <v>1887</v>
      </c>
      <c r="H177" s="80" t="s">
        <v>1888</v>
      </c>
      <c r="I177" s="177"/>
      <c r="J177" s="81">
        <v>166.48541198173939</v>
      </c>
      <c r="K177" s="81">
        <v>13.940517067401878</v>
      </c>
      <c r="L177" s="81">
        <v>45.002146122900164</v>
      </c>
      <c r="M177" s="81">
        <v>113.74248571122713</v>
      </c>
      <c r="N177" s="81">
        <v>139.10547533548555</v>
      </c>
      <c r="O177" s="81">
        <v>90.690312633055228</v>
      </c>
      <c r="P177" s="81">
        <v>71.869949845954139</v>
      </c>
      <c r="Q177" s="81">
        <v>5.6743797293793312</v>
      </c>
      <c r="R177" s="81">
        <v>0</v>
      </c>
      <c r="S177" s="81">
        <v>17.498040066322449</v>
      </c>
      <c r="T177" s="82"/>
      <c r="U177" s="81">
        <v>15441900</v>
      </c>
      <c r="V177" s="81">
        <v>3507</v>
      </c>
      <c r="W177" s="81">
        <v>1310</v>
      </c>
      <c r="X177" s="81">
        <v>30636</v>
      </c>
      <c r="Y177" s="81">
        <v>37017</v>
      </c>
      <c r="Z177" s="81">
        <v>64805</v>
      </c>
      <c r="AA177" s="81">
        <v>16214</v>
      </c>
      <c r="AB177" s="81">
        <v>96236</v>
      </c>
      <c r="AC177" s="81">
        <v>0</v>
      </c>
      <c r="AD177" s="81">
        <v>17.498040066322449</v>
      </c>
      <c r="AE177" s="82"/>
      <c r="AF177" s="81">
        <v>149166618.8224276</v>
      </c>
      <c r="AG177" s="81">
        <v>7916461.7822208228</v>
      </c>
      <c r="AH177" s="81">
        <v>10398905.314026624</v>
      </c>
      <c r="AI177" s="81">
        <v>178196937.48526242</v>
      </c>
      <c r="AJ177" s="81">
        <v>175299818.53337926</v>
      </c>
      <c r="AK177" s="81"/>
      <c r="AL177" s="81"/>
      <c r="AM177" s="81">
        <v>12559867.204260442</v>
      </c>
      <c r="AN177" s="81"/>
      <c r="AO177" s="81"/>
      <c r="AP177" s="82"/>
      <c r="AQ177" s="81">
        <v>1097</v>
      </c>
      <c r="AR177" s="81">
        <v>208</v>
      </c>
      <c r="AS177" s="81">
        <v>1</v>
      </c>
      <c r="AT177" s="81">
        <v>1</v>
      </c>
      <c r="AU177" s="81">
        <v>0</v>
      </c>
      <c r="AV177" s="81">
        <v>1</v>
      </c>
      <c r="AW177" s="81">
        <v>1</v>
      </c>
      <c r="AX177" s="82"/>
      <c r="AY177" s="81">
        <v>5002.4000000000042</v>
      </c>
      <c r="AZ177" s="81">
        <v>8872.1</v>
      </c>
      <c r="BA177" s="81">
        <v>1920</v>
      </c>
      <c r="BB177" s="81">
        <v>750</v>
      </c>
      <c r="BC177" s="81">
        <v>0</v>
      </c>
      <c r="BD177" s="81">
        <v>1140</v>
      </c>
      <c r="BE177" s="81">
        <v>1920</v>
      </c>
      <c r="BF177" s="82"/>
      <c r="BG177" s="81">
        <v>10.734999999999999</v>
      </c>
      <c r="BH177" s="81">
        <v>12.425000000000001</v>
      </c>
      <c r="BI177" s="81">
        <v>118.19799999999999</v>
      </c>
      <c r="BJ177" s="81">
        <v>0</v>
      </c>
      <c r="BK177" s="81">
        <v>26.469000000000001</v>
      </c>
      <c r="BL177" s="81">
        <v>0</v>
      </c>
      <c r="BM177" s="82"/>
      <c r="BN177" s="81">
        <v>1</v>
      </c>
      <c r="BO177" s="81">
        <v>1</v>
      </c>
      <c r="BP177" s="81">
        <v>9</v>
      </c>
      <c r="BQ177" s="81">
        <v>0</v>
      </c>
      <c r="BR177" s="81">
        <v>4</v>
      </c>
      <c r="BS177" s="81">
        <v>0</v>
      </c>
      <c r="BT177"/>
      <c r="BU177" s="80">
        <v>155.583</v>
      </c>
      <c r="BV177" s="80">
        <v>12.244</v>
      </c>
      <c r="BW177" s="80">
        <v>0</v>
      </c>
      <c r="BX177" s="80">
        <v>0</v>
      </c>
      <c r="BY177" s="80">
        <v>0</v>
      </c>
      <c r="BZ177" s="80">
        <v>0</v>
      </c>
      <c r="CA177" s="80">
        <v>0</v>
      </c>
      <c r="CB177" s="80">
        <v>0</v>
      </c>
      <c r="CC177" s="80">
        <v>0</v>
      </c>
    </row>
    <row r="178" spans="1:81">
      <c r="A178" s="80" t="s">
        <v>1905</v>
      </c>
      <c r="B178" s="80">
        <v>34</v>
      </c>
      <c r="C178" s="80">
        <v>18</v>
      </c>
      <c r="D178" s="80">
        <v>2</v>
      </c>
      <c r="E178" s="80">
        <v>2021</v>
      </c>
      <c r="F178" s="80" t="s">
        <v>75</v>
      </c>
      <c r="G178" s="174" t="s">
        <v>1887</v>
      </c>
      <c r="H178" s="80" t="s">
        <v>1888</v>
      </c>
      <c r="I178" s="177"/>
      <c r="J178" s="81">
        <v>170.40105163993331</v>
      </c>
      <c r="K178" s="81">
        <v>11.436829825946125</v>
      </c>
      <c r="L178" s="81">
        <v>32.779231942035977</v>
      </c>
      <c r="M178" s="81">
        <v>126.39406326746951</v>
      </c>
      <c r="N178" s="81">
        <v>123.15522798249108</v>
      </c>
      <c r="O178" s="81">
        <v>87.828403424944653</v>
      </c>
      <c r="P178" s="81">
        <v>73.788268895846514</v>
      </c>
      <c r="Q178" s="81">
        <v>5.6774954114098453</v>
      </c>
      <c r="R178" s="81">
        <v>0</v>
      </c>
      <c r="S178" s="81">
        <v>17.817184510488321</v>
      </c>
      <c r="T178" s="82"/>
      <c r="U178" s="81">
        <v>16421009</v>
      </c>
      <c r="V178" s="81">
        <v>3507</v>
      </c>
      <c r="W178" s="81">
        <v>1310</v>
      </c>
      <c r="X178" s="81">
        <v>30636</v>
      </c>
      <c r="Y178" s="81">
        <v>37131</v>
      </c>
      <c r="Z178" s="81">
        <v>64623</v>
      </c>
      <c r="AA178" s="81">
        <v>16234</v>
      </c>
      <c r="AB178" s="81">
        <v>95147</v>
      </c>
      <c r="AC178" s="81">
        <v>0</v>
      </c>
      <c r="AD178" s="81">
        <v>17.817184510488321</v>
      </c>
      <c r="AE178" s="82"/>
      <c r="AF178" s="81">
        <v>147738156.65004233</v>
      </c>
      <c r="AG178" s="81">
        <v>7919612.8838757956</v>
      </c>
      <c r="AH178" s="81">
        <v>7091948.1841842178</v>
      </c>
      <c r="AI178" s="81">
        <v>195296228.52910757</v>
      </c>
      <c r="AJ178" s="81">
        <v>145002154.88015556</v>
      </c>
      <c r="AK178" s="81">
        <v>0</v>
      </c>
      <c r="AL178" s="81">
        <v>0</v>
      </c>
      <c r="AM178" s="81">
        <v>12489365.133249024</v>
      </c>
      <c r="AN178" s="81">
        <v>0</v>
      </c>
      <c r="AO178" s="81">
        <v>0</v>
      </c>
      <c r="AP178" s="82"/>
      <c r="AQ178" s="81">
        <v>1153</v>
      </c>
      <c r="AR178" s="81">
        <v>212</v>
      </c>
      <c r="AS178" s="81">
        <v>1</v>
      </c>
      <c r="AT178" s="81">
        <v>1</v>
      </c>
      <c r="AU178" s="81">
        <v>0</v>
      </c>
      <c r="AV178" s="81">
        <v>1</v>
      </c>
      <c r="AW178" s="81"/>
      <c r="AX178" s="82"/>
      <c r="AY178" s="81">
        <v>5326.6000000000058</v>
      </c>
      <c r="AZ178" s="81">
        <v>9009.6</v>
      </c>
      <c r="BA178" s="81">
        <v>1920</v>
      </c>
      <c r="BB178" s="81">
        <v>750</v>
      </c>
      <c r="BC178" s="81">
        <v>0</v>
      </c>
      <c r="BD178" s="81">
        <v>1140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1906</v>
      </c>
      <c r="B179" s="80">
        <v>34</v>
      </c>
      <c r="C179" s="80">
        <v>19</v>
      </c>
      <c r="D179" s="80">
        <v>2</v>
      </c>
      <c r="E179" s="80">
        <v>2022</v>
      </c>
      <c r="F179" s="80" t="s">
        <v>568</v>
      </c>
      <c r="G179" s="174" t="s">
        <v>1887</v>
      </c>
      <c r="H179" s="80" t="s">
        <v>1888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1226</v>
      </c>
      <c r="AR179" s="81">
        <v>214</v>
      </c>
      <c r="AS179" s="81">
        <v>1</v>
      </c>
      <c r="AT179" s="81">
        <v>1</v>
      </c>
      <c r="AU179" s="81">
        <v>0</v>
      </c>
      <c r="AV179" s="81">
        <v>1</v>
      </c>
      <c r="AW179" s="81"/>
      <c r="AX179" s="82"/>
      <c r="AY179" s="81">
        <v>5796.3000000000084</v>
      </c>
      <c r="AZ179" s="81">
        <v>9108.6</v>
      </c>
      <c r="BA179" s="81">
        <v>1920</v>
      </c>
      <c r="BB179" s="81">
        <v>750</v>
      </c>
      <c r="BC179" s="81">
        <v>0</v>
      </c>
      <c r="BD179" s="81">
        <v>1140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1907</v>
      </c>
      <c r="B180" s="80">
        <v>358</v>
      </c>
      <c r="C180" s="80">
        <v>1</v>
      </c>
      <c r="D180" s="80">
        <v>22</v>
      </c>
      <c r="E180" s="80">
        <v>1990</v>
      </c>
      <c r="F180" s="80" t="s">
        <v>562</v>
      </c>
      <c r="G180" s="80" t="s">
        <v>1908</v>
      </c>
      <c r="H180" s="80" t="s">
        <v>1909</v>
      </c>
      <c r="I180" s="177"/>
      <c r="J180" s="81">
        <v>152.47650982414905</v>
      </c>
      <c r="K180" s="81">
        <v>3.692998961957553</v>
      </c>
      <c r="L180" s="81">
        <v>1.302745110204838</v>
      </c>
      <c r="M180" s="81">
        <v>29.619934290391182</v>
      </c>
      <c r="N180" s="81">
        <v>53.395315081171859</v>
      </c>
      <c r="O180" s="81">
        <v>49.568247901048593</v>
      </c>
      <c r="P180" s="81">
        <v>28.347139758589059</v>
      </c>
      <c r="Q180" s="81">
        <v>3.1000942365892605</v>
      </c>
      <c r="R180" s="81">
        <v>0</v>
      </c>
      <c r="S180" s="81">
        <v>3.3663286750611263</v>
      </c>
      <c r="T180" s="82"/>
      <c r="U180" s="81">
        <v>12976794</v>
      </c>
      <c r="V180" s="81">
        <v>1382</v>
      </c>
      <c r="W180" s="81">
        <v>15</v>
      </c>
      <c r="X180" s="81">
        <v>11263</v>
      </c>
      <c r="Y180" s="81">
        <v>17104</v>
      </c>
      <c r="Z180" s="81">
        <v>20388</v>
      </c>
      <c r="AA180" s="81">
        <v>6883</v>
      </c>
      <c r="AB180" s="81">
        <v>50335</v>
      </c>
      <c r="AC180" s="81">
        <v>0</v>
      </c>
      <c r="AD180" s="81">
        <v>3.3663286750611263</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1910</v>
      </c>
      <c r="B181" s="80">
        <v>359</v>
      </c>
      <c r="C181" s="80">
        <v>2</v>
      </c>
      <c r="D181" s="80">
        <v>22</v>
      </c>
      <c r="E181" s="80">
        <v>2005</v>
      </c>
      <c r="F181" s="80" t="s">
        <v>565</v>
      </c>
      <c r="G181" s="80" t="s">
        <v>1908</v>
      </c>
      <c r="H181" s="80" t="s">
        <v>1909</v>
      </c>
      <c r="I181" s="177"/>
      <c r="J181" s="81">
        <v>109.55705590169821</v>
      </c>
      <c r="K181" s="81">
        <v>5.0234162534698914</v>
      </c>
      <c r="L181" s="81">
        <v>2.0425260854201333</v>
      </c>
      <c r="M181" s="81">
        <v>88.452062542379451</v>
      </c>
      <c r="N181" s="81">
        <v>103.95471945776004</v>
      </c>
      <c r="O181" s="81">
        <v>88.504210747592367</v>
      </c>
      <c r="P181" s="81">
        <v>34.209997845156806</v>
      </c>
      <c r="Q181" s="81">
        <v>4.475286257401021</v>
      </c>
      <c r="R181" s="81">
        <v>0</v>
      </c>
      <c r="S181" s="81">
        <v>6.9324208919223835</v>
      </c>
      <c r="T181" s="82"/>
      <c r="U181" s="81">
        <v>11135936</v>
      </c>
      <c r="V181" s="81">
        <v>2192</v>
      </c>
      <c r="W181" s="81">
        <v>27</v>
      </c>
      <c r="X181" s="81">
        <v>17851</v>
      </c>
      <c r="Y181" s="81">
        <v>28276</v>
      </c>
      <c r="Z181" s="81">
        <v>42125</v>
      </c>
      <c r="AA181" s="81">
        <v>6803</v>
      </c>
      <c r="AB181" s="81">
        <v>75962</v>
      </c>
      <c r="AC181" s="81">
        <v>0</v>
      </c>
      <c r="AD181" s="81">
        <v>6.9324208919223835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1911</v>
      </c>
      <c r="B182" s="80">
        <v>360</v>
      </c>
      <c r="C182" s="80">
        <v>3</v>
      </c>
      <c r="D182" s="80">
        <v>22</v>
      </c>
      <c r="E182" s="80">
        <v>2006</v>
      </c>
      <c r="F182" s="80" t="s">
        <v>566</v>
      </c>
      <c r="G182" s="80" t="s">
        <v>1908</v>
      </c>
      <c r="H182" s="80" t="s">
        <v>1909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1912</v>
      </c>
      <c r="B183" s="80">
        <v>361</v>
      </c>
      <c r="C183" s="80">
        <v>4</v>
      </c>
      <c r="D183" s="80">
        <v>22</v>
      </c>
      <c r="E183" s="80">
        <v>2007</v>
      </c>
      <c r="F183" s="80" t="s">
        <v>567</v>
      </c>
      <c r="G183" s="80" t="s">
        <v>1908</v>
      </c>
      <c r="H183" s="80" t="s">
        <v>1909</v>
      </c>
      <c r="I183" s="177"/>
      <c r="J183" s="81">
        <v>97.007383106979077</v>
      </c>
      <c r="K183" s="81">
        <v>4.9909908457614058</v>
      </c>
      <c r="L183" s="81">
        <v>6.7902955278469284</v>
      </c>
      <c r="M183" s="81">
        <v>99.836241966338676</v>
      </c>
      <c r="N183" s="81">
        <v>104.4869861207489</v>
      </c>
      <c r="O183" s="81">
        <v>89.075943308359797</v>
      </c>
      <c r="P183" s="81">
        <v>33.595672778941235</v>
      </c>
      <c r="Q183" s="81">
        <v>4.8557459934666065</v>
      </c>
      <c r="R183" s="81">
        <v>0</v>
      </c>
      <c r="S183" s="81">
        <v>8.3516386522983357</v>
      </c>
      <c r="T183" s="82"/>
      <c r="U183" s="81">
        <v>11767267</v>
      </c>
      <c r="V183" s="81">
        <v>2182</v>
      </c>
      <c r="W183" s="81">
        <v>77</v>
      </c>
      <c r="X183" s="81">
        <v>22053</v>
      </c>
      <c r="Y183" s="81">
        <v>29558</v>
      </c>
      <c r="Z183" s="81">
        <v>44074</v>
      </c>
      <c r="AA183" s="81">
        <v>6579</v>
      </c>
      <c r="AB183" s="81">
        <v>78061</v>
      </c>
      <c r="AC183" s="81">
        <v>0</v>
      </c>
      <c r="AD183" s="81">
        <v>8.3516386522983357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1913</v>
      </c>
      <c r="B184" s="80">
        <v>362</v>
      </c>
      <c r="C184" s="80">
        <v>5</v>
      </c>
      <c r="D184" s="80">
        <v>22</v>
      </c>
      <c r="E184" s="80">
        <v>2008</v>
      </c>
      <c r="F184" s="80" t="s">
        <v>84</v>
      </c>
      <c r="G184" s="80" t="s">
        <v>1908</v>
      </c>
      <c r="H184" s="80" t="s">
        <v>1909</v>
      </c>
      <c r="I184" s="177"/>
      <c r="J184" s="81">
        <v>96.898434716086854</v>
      </c>
      <c r="K184" s="81">
        <v>3.7271924961443674</v>
      </c>
      <c r="L184" s="81">
        <v>6.0509108107747993</v>
      </c>
      <c r="M184" s="81">
        <v>99.549817359468548</v>
      </c>
      <c r="N184" s="81">
        <v>105.99973290618011</v>
      </c>
      <c r="O184" s="81">
        <v>86.783835973649929</v>
      </c>
      <c r="P184" s="81">
        <v>32.87389417626148</v>
      </c>
      <c r="Q184" s="81">
        <v>4.8669630610677519</v>
      </c>
      <c r="R184" s="81">
        <v>0</v>
      </c>
      <c r="S184" s="81">
        <v>7.8222970322988061</v>
      </c>
      <c r="T184" s="82"/>
      <c r="U184" s="81">
        <v>12526336</v>
      </c>
      <c r="V184" s="81">
        <v>2182</v>
      </c>
      <c r="W184" s="81">
        <v>77</v>
      </c>
      <c r="X184" s="81">
        <v>22053</v>
      </c>
      <c r="Y184" s="81">
        <v>30318</v>
      </c>
      <c r="Z184" s="81">
        <v>44447</v>
      </c>
      <c r="AA184" s="81">
        <v>6445</v>
      </c>
      <c r="AB184" s="81">
        <v>79527</v>
      </c>
      <c r="AC184" s="81">
        <v>0</v>
      </c>
      <c r="AD184" s="81">
        <v>7.8222970322988061</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1914</v>
      </c>
      <c r="B185" s="80">
        <v>363</v>
      </c>
      <c r="C185" s="80">
        <v>6</v>
      </c>
      <c r="D185" s="80">
        <v>22</v>
      </c>
      <c r="E185" s="80">
        <v>2009</v>
      </c>
      <c r="F185" s="80" t="s">
        <v>85</v>
      </c>
      <c r="G185" s="80" t="s">
        <v>1908</v>
      </c>
      <c r="H185" s="80" t="s">
        <v>1909</v>
      </c>
      <c r="I185" s="177"/>
      <c r="J185" s="81">
        <v>100.88906621592845</v>
      </c>
      <c r="K185" s="81">
        <v>3.7490392997470114</v>
      </c>
      <c r="L185" s="81">
        <v>5.2264332039456809</v>
      </c>
      <c r="M185" s="81">
        <v>102.43298520601405</v>
      </c>
      <c r="N185" s="81">
        <v>104.50372423742979</v>
      </c>
      <c r="O185" s="81">
        <v>89.14900616584687</v>
      </c>
      <c r="P185" s="81">
        <v>31.251593765003737</v>
      </c>
      <c r="Q185" s="81">
        <v>4.6918988553129202</v>
      </c>
      <c r="R185" s="81">
        <v>0</v>
      </c>
      <c r="S185" s="81">
        <v>6.8213511174428234</v>
      </c>
      <c r="T185" s="82"/>
      <c r="U185" s="81">
        <v>10253198</v>
      </c>
      <c r="V185" s="81">
        <v>2306</v>
      </c>
      <c r="W185" s="81">
        <v>113</v>
      </c>
      <c r="X185" s="81">
        <v>24006</v>
      </c>
      <c r="Y185" s="81">
        <v>30879</v>
      </c>
      <c r="Z185" s="81">
        <v>45067</v>
      </c>
      <c r="AA185" s="81">
        <v>6290</v>
      </c>
      <c r="AB185" s="81">
        <v>80481</v>
      </c>
      <c r="AC185" s="81">
        <v>0</v>
      </c>
      <c r="AD185" s="81">
        <v>6.8213511174428234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52.692</v>
      </c>
      <c r="BJ185" s="81">
        <v>0</v>
      </c>
      <c r="BK185" s="81">
        <v>27.312000000000005</v>
      </c>
      <c r="BL185" s="81">
        <v>0</v>
      </c>
      <c r="BM185" s="82"/>
      <c r="BN185" s="81">
        <v>0</v>
      </c>
      <c r="BO185" s="81">
        <v>0</v>
      </c>
      <c r="BP185" s="81">
        <v>7</v>
      </c>
      <c r="BQ185" s="81">
        <v>0</v>
      </c>
      <c r="BR185" s="81">
        <v>4</v>
      </c>
      <c r="BS185" s="81">
        <v>0</v>
      </c>
      <c r="BT185"/>
      <c r="BU185" s="80"/>
      <c r="BV185" s="80"/>
      <c r="BW185" s="80"/>
      <c r="BX185" s="80"/>
      <c r="BY185" s="80"/>
      <c r="BZ185" s="80"/>
      <c r="CA185" s="80"/>
      <c r="CB185" s="80"/>
      <c r="CC185" s="80"/>
    </row>
    <row r="186" spans="1:81">
      <c r="A186" s="80" t="s">
        <v>1915</v>
      </c>
      <c r="B186" s="80">
        <v>364</v>
      </c>
      <c r="C186" s="80">
        <v>7</v>
      </c>
      <c r="D186" s="80">
        <v>22</v>
      </c>
      <c r="E186" s="80">
        <v>2010</v>
      </c>
      <c r="F186" s="80" t="s">
        <v>86</v>
      </c>
      <c r="G186" s="80" t="s">
        <v>1908</v>
      </c>
      <c r="H186" s="80" t="s">
        <v>1909</v>
      </c>
      <c r="I186" s="177"/>
      <c r="J186" s="81">
        <v>97.37366942615084</v>
      </c>
      <c r="K186" s="81">
        <v>3.9998250734355563</v>
      </c>
      <c r="L186" s="81">
        <v>4.9302573616580698</v>
      </c>
      <c r="M186" s="81">
        <v>105.15984492093162</v>
      </c>
      <c r="N186" s="81">
        <v>116.66306065559448</v>
      </c>
      <c r="O186" s="81">
        <v>89.770386664560235</v>
      </c>
      <c r="P186" s="81">
        <v>32.413847568225805</v>
      </c>
      <c r="Q186" s="81">
        <v>4.9652563369048481</v>
      </c>
      <c r="R186" s="81">
        <v>0</v>
      </c>
      <c r="S186" s="81">
        <v>11.467384073036893</v>
      </c>
      <c r="T186" s="82"/>
      <c r="U186" s="81">
        <v>10025735</v>
      </c>
      <c r="V186" s="81">
        <v>2306</v>
      </c>
      <c r="W186" s="81">
        <v>113</v>
      </c>
      <c r="X186" s="81">
        <v>24006</v>
      </c>
      <c r="Y186" s="81">
        <v>31400</v>
      </c>
      <c r="Z186" s="81">
        <v>45592</v>
      </c>
      <c r="AA186" s="81">
        <v>6361</v>
      </c>
      <c r="AB186" s="81">
        <v>81610</v>
      </c>
      <c r="AC186" s="81">
        <v>0</v>
      </c>
      <c r="AD186" s="81">
        <v>11.467384073036893</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59.832000000000001</v>
      </c>
      <c r="BJ186" s="81">
        <v>0</v>
      </c>
      <c r="BK186" s="81">
        <v>28.924999999999997</v>
      </c>
      <c r="BL186" s="81">
        <v>0</v>
      </c>
      <c r="BM186" s="82"/>
      <c r="BN186" s="81">
        <v>0</v>
      </c>
      <c r="BO186" s="81">
        <v>0</v>
      </c>
      <c r="BP186" s="81">
        <v>7</v>
      </c>
      <c r="BQ186" s="81">
        <v>0</v>
      </c>
      <c r="BR186" s="81">
        <v>4</v>
      </c>
      <c r="BS186" s="81">
        <v>0</v>
      </c>
      <c r="BT186"/>
      <c r="BU186" s="80">
        <v>88.757000000000005</v>
      </c>
      <c r="BV186" s="80">
        <v>0</v>
      </c>
      <c r="BW186" s="80">
        <v>0</v>
      </c>
      <c r="BX186" s="80">
        <v>0</v>
      </c>
      <c r="BY186" s="80">
        <v>0</v>
      </c>
      <c r="BZ186" s="80">
        <v>0</v>
      </c>
      <c r="CA186" s="80">
        <v>0</v>
      </c>
      <c r="CB186" s="80">
        <v>0</v>
      </c>
      <c r="CC186" s="80">
        <v>0</v>
      </c>
    </row>
    <row r="187" spans="1:81">
      <c r="A187" s="80" t="s">
        <v>1916</v>
      </c>
      <c r="B187" s="80">
        <v>365</v>
      </c>
      <c r="C187" s="80">
        <v>8</v>
      </c>
      <c r="D187" s="80">
        <v>22</v>
      </c>
      <c r="E187" s="80">
        <v>2011</v>
      </c>
      <c r="F187" s="80" t="s">
        <v>87</v>
      </c>
      <c r="G187" s="80" t="s">
        <v>1908</v>
      </c>
      <c r="H187" s="80" t="s">
        <v>1909</v>
      </c>
      <c r="I187" s="177"/>
      <c r="J187" s="81">
        <v>120.47052902422801</v>
      </c>
      <c r="K187" s="81">
        <v>5.4316086983372927</v>
      </c>
      <c r="L187" s="81">
        <v>5.1195485594275629</v>
      </c>
      <c r="M187" s="81">
        <v>113.89052933971317</v>
      </c>
      <c r="N187" s="81">
        <v>120.47910196019177</v>
      </c>
      <c r="O187" s="81">
        <v>89.871587110401521</v>
      </c>
      <c r="P187" s="81">
        <v>31.501880339814395</v>
      </c>
      <c r="Q187" s="81">
        <v>5.8450115639427942</v>
      </c>
      <c r="R187" s="81">
        <v>0</v>
      </c>
      <c r="S187" s="81">
        <v>8.5098303700325122</v>
      </c>
      <c r="T187" s="82"/>
      <c r="U187" s="81">
        <v>12212803</v>
      </c>
      <c r="V187" s="81">
        <v>2306</v>
      </c>
      <c r="W187" s="81">
        <v>113</v>
      </c>
      <c r="X187" s="81">
        <v>24006</v>
      </c>
      <c r="Y187" s="81">
        <v>32194</v>
      </c>
      <c r="Z187" s="81">
        <v>46635</v>
      </c>
      <c r="AA187" s="81">
        <v>6366</v>
      </c>
      <c r="AB187" s="81">
        <v>83288</v>
      </c>
      <c r="AC187" s="81">
        <v>0</v>
      </c>
      <c r="AD187" s="81">
        <v>8.5098303700325122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62.305999999999997</v>
      </c>
      <c r="BJ187" s="81">
        <v>0</v>
      </c>
      <c r="BK187" s="81">
        <v>28.167999999999999</v>
      </c>
      <c r="BL187" s="81">
        <v>0</v>
      </c>
      <c r="BM187" s="82"/>
      <c r="BN187" s="81">
        <v>0</v>
      </c>
      <c r="BO187" s="81">
        <v>0</v>
      </c>
      <c r="BP187" s="81">
        <v>7</v>
      </c>
      <c r="BQ187" s="81">
        <v>0</v>
      </c>
      <c r="BR187" s="81">
        <v>4</v>
      </c>
      <c r="BS187" s="81">
        <v>0</v>
      </c>
      <c r="BT187"/>
      <c r="BU187" s="80">
        <v>90.474000000000004</v>
      </c>
      <c r="BV187" s="80">
        <v>0</v>
      </c>
      <c r="BW187" s="80">
        <v>0</v>
      </c>
      <c r="BX187" s="80">
        <v>0</v>
      </c>
      <c r="BY187" s="80">
        <v>0</v>
      </c>
      <c r="BZ187" s="80">
        <v>0</v>
      </c>
      <c r="CA187" s="80">
        <v>0</v>
      </c>
      <c r="CB187" s="80">
        <v>0</v>
      </c>
      <c r="CC187" s="80">
        <v>0</v>
      </c>
    </row>
    <row r="188" spans="1:81">
      <c r="A188" s="80" t="s">
        <v>1917</v>
      </c>
      <c r="B188" s="80">
        <v>366</v>
      </c>
      <c r="C188" s="80">
        <v>9</v>
      </c>
      <c r="D188" s="80">
        <v>22</v>
      </c>
      <c r="E188" s="80">
        <v>2012</v>
      </c>
      <c r="F188" s="80" t="s">
        <v>88</v>
      </c>
      <c r="G188" s="80" t="s">
        <v>1908</v>
      </c>
      <c r="H188" s="80" t="s">
        <v>1909</v>
      </c>
      <c r="I188" s="177"/>
      <c r="J188" s="81">
        <v>93.041987530009848</v>
      </c>
      <c r="K188" s="81">
        <v>4.8574792547816106</v>
      </c>
      <c r="L188" s="81">
        <v>4.9870396118688749</v>
      </c>
      <c r="M188" s="81">
        <v>120.32087400690168</v>
      </c>
      <c r="N188" s="81">
        <v>126.23160554002145</v>
      </c>
      <c r="O188" s="81">
        <v>91.074420844336458</v>
      </c>
      <c r="P188" s="81">
        <v>31.442236827862118</v>
      </c>
      <c r="Q188" s="81">
        <v>6.5129478479185945</v>
      </c>
      <c r="R188" s="81">
        <v>0</v>
      </c>
      <c r="S188" s="81">
        <v>9.1530617820659259</v>
      </c>
      <c r="T188" s="82"/>
      <c r="U188" s="81">
        <v>10156223</v>
      </c>
      <c r="V188" s="81">
        <v>2306</v>
      </c>
      <c r="W188" s="81">
        <v>113</v>
      </c>
      <c r="X188" s="81">
        <v>24006</v>
      </c>
      <c r="Y188" s="81">
        <v>33368</v>
      </c>
      <c r="Z188" s="81">
        <v>47634</v>
      </c>
      <c r="AA188" s="81">
        <v>6318</v>
      </c>
      <c r="AB188" s="81">
        <v>85419</v>
      </c>
      <c r="AC188" s="81">
        <v>0</v>
      </c>
      <c r="AD188" s="81">
        <v>9.1530617820659259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65.516000000000005</v>
      </c>
      <c r="BJ188" s="81">
        <v>0</v>
      </c>
      <c r="BK188" s="81">
        <v>30.398000000000003</v>
      </c>
      <c r="BL188" s="81">
        <v>0</v>
      </c>
      <c r="BM188" s="82"/>
      <c r="BN188" s="81">
        <v>0</v>
      </c>
      <c r="BO188" s="81">
        <v>0</v>
      </c>
      <c r="BP188" s="81">
        <v>7</v>
      </c>
      <c r="BQ188" s="81">
        <v>0</v>
      </c>
      <c r="BR188" s="81">
        <v>4</v>
      </c>
      <c r="BS188" s="81">
        <v>0</v>
      </c>
      <c r="BT188"/>
      <c r="BU188" s="80">
        <v>95.914000000000001</v>
      </c>
      <c r="BV188" s="80">
        <v>0</v>
      </c>
      <c r="BW188" s="80">
        <v>0</v>
      </c>
      <c r="BX188" s="80">
        <v>0</v>
      </c>
      <c r="BY188" s="80">
        <v>0</v>
      </c>
      <c r="BZ188" s="80">
        <v>0</v>
      </c>
      <c r="CA188" s="80">
        <v>0</v>
      </c>
      <c r="CB188" s="80">
        <v>0</v>
      </c>
      <c r="CC188" s="80">
        <v>0</v>
      </c>
    </row>
    <row r="189" spans="1:81">
      <c r="A189" s="80" t="s">
        <v>1918</v>
      </c>
      <c r="B189" s="80">
        <v>367</v>
      </c>
      <c r="C189" s="80">
        <v>10</v>
      </c>
      <c r="D189" s="80">
        <v>22</v>
      </c>
      <c r="E189" s="80">
        <v>2013</v>
      </c>
      <c r="F189" s="80" t="s">
        <v>89</v>
      </c>
      <c r="G189" s="80" t="s">
        <v>1908</v>
      </c>
      <c r="H189" s="80" t="s">
        <v>1909</v>
      </c>
      <c r="I189" s="177"/>
      <c r="J189" s="81">
        <v>89.761948078329453</v>
      </c>
      <c r="K189" s="81">
        <v>4.1277935637752696</v>
      </c>
      <c r="L189" s="81">
        <v>4.6016329613005276</v>
      </c>
      <c r="M189" s="81">
        <v>119.78732140805432</v>
      </c>
      <c r="N189" s="81">
        <v>114.87471277441618</v>
      </c>
      <c r="O189" s="81">
        <v>89.566718688184523</v>
      </c>
      <c r="P189" s="81">
        <v>31.67060579556745</v>
      </c>
      <c r="Q189" s="81">
        <v>6.6469101842948835</v>
      </c>
      <c r="R189" s="81">
        <v>0</v>
      </c>
      <c r="S189" s="81">
        <v>8.7667999216307191</v>
      </c>
      <c r="T189" s="82"/>
      <c r="U189" s="81">
        <v>10106809</v>
      </c>
      <c r="V189" s="81">
        <v>2306</v>
      </c>
      <c r="W189" s="81">
        <v>113</v>
      </c>
      <c r="X189" s="81">
        <v>24006</v>
      </c>
      <c r="Y189" s="81">
        <v>33604</v>
      </c>
      <c r="Z189" s="81">
        <v>48937</v>
      </c>
      <c r="AA189" s="81">
        <v>6340</v>
      </c>
      <c r="AB189" s="81">
        <v>85926</v>
      </c>
      <c r="AC189" s="81">
        <v>0</v>
      </c>
      <c r="AD189" s="81">
        <v>8.7667999216307191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65.474999999999994</v>
      </c>
      <c r="BJ189" s="81">
        <v>0</v>
      </c>
      <c r="BK189" s="81">
        <v>25.260999999999999</v>
      </c>
      <c r="BL189" s="81">
        <v>0</v>
      </c>
      <c r="BM189" s="82"/>
      <c r="BN189" s="81">
        <v>0</v>
      </c>
      <c r="BO189" s="81">
        <v>0</v>
      </c>
      <c r="BP189" s="81">
        <v>7</v>
      </c>
      <c r="BQ189" s="81">
        <v>0</v>
      </c>
      <c r="BR189" s="81">
        <v>3</v>
      </c>
      <c r="BS189" s="81">
        <v>0</v>
      </c>
      <c r="BT189"/>
      <c r="BU189" s="80">
        <v>90.736000000000004</v>
      </c>
      <c r="BV189" s="80">
        <v>0</v>
      </c>
      <c r="BW189" s="80">
        <v>0</v>
      </c>
      <c r="BX189" s="80">
        <v>0</v>
      </c>
      <c r="BY189" s="80">
        <v>0</v>
      </c>
      <c r="BZ189" s="80">
        <v>0</v>
      </c>
      <c r="CA189" s="80">
        <v>0</v>
      </c>
      <c r="CB189" s="80">
        <v>0</v>
      </c>
      <c r="CC189" s="80">
        <v>0</v>
      </c>
    </row>
    <row r="190" spans="1:81">
      <c r="A190" s="80" t="s">
        <v>1919</v>
      </c>
      <c r="B190" s="80">
        <v>368</v>
      </c>
      <c r="C190" s="80">
        <v>11</v>
      </c>
      <c r="D190" s="80">
        <v>22</v>
      </c>
      <c r="E190" s="80">
        <v>2014</v>
      </c>
      <c r="F190" s="80" t="s">
        <v>90</v>
      </c>
      <c r="G190" s="80" t="s">
        <v>1908</v>
      </c>
      <c r="H190" s="80" t="s">
        <v>1909</v>
      </c>
      <c r="I190" s="177"/>
      <c r="J190" s="81">
        <v>83.660337329795823</v>
      </c>
      <c r="K190" s="81">
        <v>4.0008087526068108</v>
      </c>
      <c r="L190" s="81">
        <v>3.5271427906355677</v>
      </c>
      <c r="M190" s="81">
        <v>123.06137758208307</v>
      </c>
      <c r="N190" s="81">
        <v>112.20582698241331</v>
      </c>
      <c r="O190" s="81">
        <v>85.969526271034383</v>
      </c>
      <c r="P190" s="81">
        <v>32.026138414184139</v>
      </c>
      <c r="Q190" s="81">
        <v>6.4543018839697375</v>
      </c>
      <c r="R190" s="81">
        <v>0</v>
      </c>
      <c r="S190" s="81">
        <v>5.6109987037844444</v>
      </c>
      <c r="T190" s="82"/>
      <c r="U190" s="81">
        <v>10286100</v>
      </c>
      <c r="V190" s="81">
        <v>1936</v>
      </c>
      <c r="W190" s="81">
        <v>74</v>
      </c>
      <c r="X190" s="81">
        <v>26420</v>
      </c>
      <c r="Y190" s="81">
        <v>34230</v>
      </c>
      <c r="Z190" s="81">
        <v>49471</v>
      </c>
      <c r="AA190" s="81">
        <v>6378</v>
      </c>
      <c r="AB190" s="81">
        <v>86962</v>
      </c>
      <c r="AC190" s="81">
        <v>0</v>
      </c>
      <c r="AD190" s="81">
        <v>5.6109987037844444</v>
      </c>
      <c r="AE190" s="82"/>
      <c r="AF190" s="81">
        <v>60247082.3506632</v>
      </c>
      <c r="AG190" s="81">
        <v>3643428.2553140968</v>
      </c>
      <c r="AH190" s="81">
        <v>852574.85160501907</v>
      </c>
      <c r="AI190" s="81">
        <v>162639285.99636289</v>
      </c>
      <c r="AJ190" s="81">
        <v>158967266.59574521</v>
      </c>
      <c r="AK190" s="81">
        <v>0</v>
      </c>
      <c r="AL190" s="81">
        <v>0</v>
      </c>
      <c r="AM190" s="81">
        <v>11938583.108139992</v>
      </c>
      <c r="AN190" s="81">
        <v>0</v>
      </c>
      <c r="AO190" s="81">
        <v>0</v>
      </c>
      <c r="AP190" s="82"/>
      <c r="AQ190" s="81">
        <v>2105</v>
      </c>
      <c r="AR190" s="81">
        <v>236</v>
      </c>
      <c r="AS190" s="81">
        <v>0</v>
      </c>
      <c r="AT190" s="81">
        <v>0</v>
      </c>
      <c r="AU190" s="81">
        <v>0</v>
      </c>
      <c r="AV190" s="81">
        <v>0</v>
      </c>
      <c r="AW190" s="81" t="s">
        <v>564</v>
      </c>
      <c r="AX190" s="82"/>
      <c r="AY190" s="81">
        <v>8652.2000000000007</v>
      </c>
      <c r="AZ190" s="81">
        <v>3883</v>
      </c>
      <c r="BA190" s="81">
        <v>0</v>
      </c>
      <c r="BB190" s="81">
        <v>0</v>
      </c>
      <c r="BC190" s="81">
        <v>0</v>
      </c>
      <c r="BD190" s="81">
        <v>0</v>
      </c>
      <c r="BE190" s="81" t="s">
        <v>564</v>
      </c>
      <c r="BF190" s="82"/>
      <c r="BG190" s="81">
        <v>0</v>
      </c>
      <c r="BH190" s="81">
        <v>0</v>
      </c>
      <c r="BI190" s="81">
        <v>66.525000000000006</v>
      </c>
      <c r="BJ190" s="81">
        <v>0</v>
      </c>
      <c r="BK190" s="81">
        <v>29.692999999999998</v>
      </c>
      <c r="BL190" s="81">
        <v>0</v>
      </c>
      <c r="BM190" s="82"/>
      <c r="BN190" s="81">
        <v>0</v>
      </c>
      <c r="BO190" s="81">
        <v>0</v>
      </c>
      <c r="BP190" s="81">
        <v>7</v>
      </c>
      <c r="BQ190" s="81">
        <v>0</v>
      </c>
      <c r="BR190" s="81">
        <v>4</v>
      </c>
      <c r="BS190" s="81">
        <v>0</v>
      </c>
      <c r="BT190"/>
      <c r="BU190" s="80">
        <v>96.218000000000004</v>
      </c>
      <c r="BV190" s="80">
        <v>0</v>
      </c>
      <c r="BW190" s="80">
        <v>0</v>
      </c>
      <c r="BX190" s="80">
        <v>0</v>
      </c>
      <c r="BY190" s="80">
        <v>0</v>
      </c>
      <c r="BZ190" s="80">
        <v>0</v>
      </c>
      <c r="CA190" s="80">
        <v>0</v>
      </c>
      <c r="CB190" s="80">
        <v>0</v>
      </c>
      <c r="CC190" s="80">
        <v>0</v>
      </c>
    </row>
    <row r="191" spans="1:81">
      <c r="A191" s="80" t="s">
        <v>1920</v>
      </c>
      <c r="B191" s="80">
        <v>369</v>
      </c>
      <c r="C191" s="80">
        <v>12</v>
      </c>
      <c r="D191" s="80">
        <v>22</v>
      </c>
      <c r="E191" s="80">
        <v>2015</v>
      </c>
      <c r="F191" s="80" t="s">
        <v>91</v>
      </c>
      <c r="G191" s="80" t="s">
        <v>1908</v>
      </c>
      <c r="H191" s="80" t="s">
        <v>1909</v>
      </c>
      <c r="I191" s="177"/>
      <c r="J191" s="81">
        <v>69.647173311472855</v>
      </c>
      <c r="K191" s="81">
        <v>3.879349078579061</v>
      </c>
      <c r="L191" s="81">
        <v>4.1450472017484392</v>
      </c>
      <c r="M191" s="81">
        <v>117.3076819876415</v>
      </c>
      <c r="N191" s="81">
        <v>102.64449232240941</v>
      </c>
      <c r="O191" s="81">
        <v>87.116458234823668</v>
      </c>
      <c r="P191" s="81">
        <v>32.046311821469409</v>
      </c>
      <c r="Q191" s="81">
        <v>6.3956033908639478</v>
      </c>
      <c r="R191" s="81">
        <v>0</v>
      </c>
      <c r="S191" s="81">
        <v>7.9719483919419529</v>
      </c>
      <c r="T191" s="82"/>
      <c r="U191" s="81">
        <v>9815311</v>
      </c>
      <c r="V191" s="81">
        <v>1936</v>
      </c>
      <c r="W191" s="81">
        <v>74</v>
      </c>
      <c r="X191" s="81">
        <v>26420</v>
      </c>
      <c r="Y191" s="81">
        <v>34821</v>
      </c>
      <c r="Z191" s="81">
        <v>50614</v>
      </c>
      <c r="AA191" s="81">
        <v>6377</v>
      </c>
      <c r="AB191" s="81">
        <v>88024</v>
      </c>
      <c r="AC191" s="81">
        <v>0</v>
      </c>
      <c r="AD191" s="81">
        <v>7.9719483919419529</v>
      </c>
      <c r="AE191" s="82"/>
      <c r="AF191" s="81">
        <v>51792302.717504703</v>
      </c>
      <c r="AG191" s="81">
        <v>3218668.6582250143</v>
      </c>
      <c r="AH191" s="81">
        <v>839789.7652423681</v>
      </c>
      <c r="AI191" s="81">
        <v>158791788.76129907</v>
      </c>
      <c r="AJ191" s="81">
        <v>150991860.38658446</v>
      </c>
      <c r="AK191" s="81">
        <v>0</v>
      </c>
      <c r="AL191" s="81">
        <v>0</v>
      </c>
      <c r="AM191" s="81">
        <v>12063319.953207638</v>
      </c>
      <c r="AN191" s="81">
        <v>0</v>
      </c>
      <c r="AO191" s="81">
        <v>0</v>
      </c>
      <c r="AP191" s="82"/>
      <c r="AQ191" s="81">
        <v>2363</v>
      </c>
      <c r="AR191" s="81">
        <v>316</v>
      </c>
      <c r="AS191" s="81">
        <v>0</v>
      </c>
      <c r="AT191" s="81">
        <v>0</v>
      </c>
      <c r="AU191" s="81">
        <v>0</v>
      </c>
      <c r="AV191" s="81">
        <v>0</v>
      </c>
      <c r="AW191" s="81" t="s">
        <v>564</v>
      </c>
      <c r="AX191" s="82"/>
      <c r="AY191" s="81">
        <v>9822.2999999999993</v>
      </c>
      <c r="AZ191" s="81">
        <v>6290.7</v>
      </c>
      <c r="BA191" s="81">
        <v>0</v>
      </c>
      <c r="BB191" s="81">
        <v>0</v>
      </c>
      <c r="BC191" s="81">
        <v>0</v>
      </c>
      <c r="BD191" s="81">
        <v>0</v>
      </c>
      <c r="BE191" s="81" t="s">
        <v>564</v>
      </c>
      <c r="BF191" s="82"/>
      <c r="BG191" s="81">
        <v>0</v>
      </c>
      <c r="BH191" s="81">
        <v>0</v>
      </c>
      <c r="BI191" s="81">
        <v>60.713000000000001</v>
      </c>
      <c r="BJ191" s="81">
        <v>0</v>
      </c>
      <c r="BK191" s="81">
        <v>29.564</v>
      </c>
      <c r="BL191" s="81">
        <v>0</v>
      </c>
      <c r="BM191" s="82"/>
      <c r="BN191" s="81">
        <v>0</v>
      </c>
      <c r="BO191" s="81">
        <v>0</v>
      </c>
      <c r="BP191" s="81">
        <v>6</v>
      </c>
      <c r="BQ191" s="81">
        <v>0</v>
      </c>
      <c r="BR191" s="81">
        <v>4</v>
      </c>
      <c r="BS191" s="81">
        <v>0</v>
      </c>
      <c r="BT191"/>
      <c r="BU191" s="80">
        <v>90.277000000000001</v>
      </c>
      <c r="BV191" s="80">
        <v>0</v>
      </c>
      <c r="BW191" s="80">
        <v>0</v>
      </c>
      <c r="BX191" s="80">
        <v>0</v>
      </c>
      <c r="BY191" s="80">
        <v>0</v>
      </c>
      <c r="BZ191" s="80">
        <v>0</v>
      </c>
      <c r="CA191" s="80">
        <v>0</v>
      </c>
      <c r="CB191" s="80">
        <v>0</v>
      </c>
      <c r="CC191" s="80">
        <v>0</v>
      </c>
    </row>
    <row r="192" spans="1:81">
      <c r="A192" s="80" t="s">
        <v>1921</v>
      </c>
      <c r="B192" s="80">
        <v>370</v>
      </c>
      <c r="C192" s="80">
        <v>13</v>
      </c>
      <c r="D192" s="80">
        <v>22</v>
      </c>
      <c r="E192" s="80">
        <v>2016</v>
      </c>
      <c r="F192" s="80" t="s">
        <v>92</v>
      </c>
      <c r="G192" s="80" t="s">
        <v>1908</v>
      </c>
      <c r="H192" s="80" t="s">
        <v>1909</v>
      </c>
      <c r="I192" s="177"/>
      <c r="J192" s="81">
        <v>77.471317380072762</v>
      </c>
      <c r="K192" s="81">
        <v>3.9041335989439121</v>
      </c>
      <c r="L192" s="81">
        <v>4.3887393151234866</v>
      </c>
      <c r="M192" s="81">
        <v>101.76963336650952</v>
      </c>
      <c r="N192" s="81">
        <v>102.83213574056676</v>
      </c>
      <c r="O192" s="81">
        <v>87.646636609235145</v>
      </c>
      <c r="P192" s="81">
        <v>32.242478754426926</v>
      </c>
      <c r="Q192" s="81">
        <v>6.2868861670169025</v>
      </c>
      <c r="R192" s="81">
        <v>0</v>
      </c>
      <c r="S192" s="81">
        <v>8.4282491674377766</v>
      </c>
      <c r="T192" s="82"/>
      <c r="U192" s="81">
        <v>10121008</v>
      </c>
      <c r="V192" s="81">
        <v>1936</v>
      </c>
      <c r="W192" s="81">
        <v>74</v>
      </c>
      <c r="X192" s="81">
        <v>26420</v>
      </c>
      <c r="Y192" s="81">
        <v>35411</v>
      </c>
      <c r="Z192" s="81">
        <v>51548</v>
      </c>
      <c r="AA192" s="81">
        <v>6636</v>
      </c>
      <c r="AB192" s="81">
        <v>89009</v>
      </c>
      <c r="AC192" s="81">
        <v>0</v>
      </c>
      <c r="AD192" s="81">
        <v>8.4282491674377766</v>
      </c>
      <c r="AE192" s="82"/>
      <c r="AF192" s="81">
        <v>54546837.163345151</v>
      </c>
      <c r="AG192" s="81">
        <v>3056578.8805542812</v>
      </c>
      <c r="AH192" s="81">
        <v>675415.20474007702</v>
      </c>
      <c r="AI192" s="81">
        <v>157434484.37043419</v>
      </c>
      <c r="AJ192" s="81">
        <v>151628818.84211531</v>
      </c>
      <c r="AK192" s="81">
        <v>0</v>
      </c>
      <c r="AL192" s="81">
        <v>0</v>
      </c>
      <c r="AM192" s="81">
        <v>12207786.961325981</v>
      </c>
      <c r="AN192" s="81">
        <v>0</v>
      </c>
      <c r="AO192" s="81">
        <v>0</v>
      </c>
      <c r="AP192" s="82"/>
      <c r="AQ192" s="81">
        <v>2595</v>
      </c>
      <c r="AR192" s="81">
        <v>365</v>
      </c>
      <c r="AS192" s="81">
        <v>0</v>
      </c>
      <c r="AT192" s="81">
        <v>0</v>
      </c>
      <c r="AU192" s="81">
        <v>0</v>
      </c>
      <c r="AV192" s="81">
        <v>0</v>
      </c>
      <c r="AW192" s="81" t="s">
        <v>564</v>
      </c>
      <c r="AX192" s="82"/>
      <c r="AY192" s="81">
        <v>10936.3</v>
      </c>
      <c r="AZ192" s="81">
        <v>7413.7</v>
      </c>
      <c r="BA192" s="81">
        <v>0</v>
      </c>
      <c r="BB192" s="81">
        <v>0</v>
      </c>
      <c r="BC192" s="81">
        <v>0</v>
      </c>
      <c r="BD192" s="81">
        <v>0</v>
      </c>
      <c r="BE192" s="81" t="s">
        <v>564</v>
      </c>
      <c r="BF192" s="82"/>
      <c r="BG192" s="81">
        <v>0</v>
      </c>
      <c r="BH192" s="81">
        <v>0</v>
      </c>
      <c r="BI192" s="81">
        <v>56.042000000000002</v>
      </c>
      <c r="BJ192" s="81">
        <v>0</v>
      </c>
      <c r="BK192" s="81">
        <v>28.334000000000003</v>
      </c>
      <c r="BL192" s="81">
        <v>0</v>
      </c>
      <c r="BM192" s="82"/>
      <c r="BN192" s="81">
        <v>0</v>
      </c>
      <c r="BO192" s="81">
        <v>0</v>
      </c>
      <c r="BP192" s="81">
        <v>6</v>
      </c>
      <c r="BQ192" s="81">
        <v>0</v>
      </c>
      <c r="BR192" s="81">
        <v>4</v>
      </c>
      <c r="BS192" s="81">
        <v>0</v>
      </c>
      <c r="BT192"/>
      <c r="BU192" s="80">
        <v>84.376000000000005</v>
      </c>
      <c r="BV192" s="80">
        <v>0</v>
      </c>
      <c r="BW192" s="80">
        <v>0</v>
      </c>
      <c r="BX192" s="80">
        <v>0</v>
      </c>
      <c r="BY192" s="80">
        <v>0</v>
      </c>
      <c r="BZ192" s="80">
        <v>0</v>
      </c>
      <c r="CA192" s="80">
        <v>0</v>
      </c>
      <c r="CB192" s="80">
        <v>0</v>
      </c>
      <c r="CC192" s="80">
        <v>0</v>
      </c>
    </row>
    <row r="193" spans="1:81">
      <c r="A193" s="80" t="s">
        <v>1922</v>
      </c>
      <c r="B193" s="80">
        <v>371</v>
      </c>
      <c r="C193" s="80">
        <v>14</v>
      </c>
      <c r="D193" s="80">
        <v>22</v>
      </c>
      <c r="E193" s="80">
        <v>2017</v>
      </c>
      <c r="F193" s="80" t="s">
        <v>71</v>
      </c>
      <c r="G193" s="80" t="s">
        <v>1908</v>
      </c>
      <c r="H193" s="80" t="s">
        <v>1909</v>
      </c>
      <c r="I193" s="177"/>
      <c r="J193" s="81">
        <v>72.605027655612204</v>
      </c>
      <c r="K193" s="81">
        <v>3.9859539114232114</v>
      </c>
      <c r="L193" s="81">
        <v>4.0826866042739036</v>
      </c>
      <c r="M193" s="81">
        <v>100.85663980468868</v>
      </c>
      <c r="N193" s="81">
        <v>107.14934712870917</v>
      </c>
      <c r="O193" s="81">
        <v>87.85722093832338</v>
      </c>
      <c r="P193" s="81">
        <v>32.559652080775017</v>
      </c>
      <c r="Q193" s="81">
        <v>6.1368141990606544</v>
      </c>
      <c r="R193" s="81">
        <v>0</v>
      </c>
      <c r="S193" s="81">
        <v>11.232427959976569</v>
      </c>
      <c r="T193" s="82"/>
      <c r="U193" s="81">
        <v>10106213</v>
      </c>
      <c r="V193" s="81">
        <v>1936</v>
      </c>
      <c r="W193" s="81">
        <v>74</v>
      </c>
      <c r="X193" s="81">
        <v>26420</v>
      </c>
      <c r="Y193" s="81">
        <v>36070</v>
      </c>
      <c r="Z193" s="81">
        <v>52529</v>
      </c>
      <c r="AA193" s="81">
        <v>6744</v>
      </c>
      <c r="AB193" s="81">
        <v>89850</v>
      </c>
      <c r="AC193" s="81">
        <v>0</v>
      </c>
      <c r="AD193" s="81">
        <v>11.232427959976571</v>
      </c>
      <c r="AE193" s="82"/>
      <c r="AF193" s="81">
        <v>54527788.600730412</v>
      </c>
      <c r="AG193" s="81">
        <v>3163454.206569694</v>
      </c>
      <c r="AH193" s="81">
        <v>860731.96790108888</v>
      </c>
      <c r="AI193" s="81">
        <v>159970963.8517758</v>
      </c>
      <c r="AJ193" s="81">
        <v>157877160.6482507</v>
      </c>
      <c r="AK193" s="81">
        <v>0</v>
      </c>
      <c r="AL193" s="81">
        <v>0</v>
      </c>
      <c r="AM193" s="81">
        <v>12342414.363462299</v>
      </c>
      <c r="AN193" s="81">
        <v>0</v>
      </c>
      <c r="AO193" s="81">
        <v>0</v>
      </c>
      <c r="AP193" s="82"/>
      <c r="AQ193" s="81">
        <v>2762</v>
      </c>
      <c r="AR193" s="81">
        <v>405</v>
      </c>
      <c r="AS193" s="81">
        <v>0</v>
      </c>
      <c r="AT193" s="81">
        <v>0</v>
      </c>
      <c r="AU193" s="81">
        <v>0</v>
      </c>
      <c r="AV193" s="81">
        <v>0</v>
      </c>
      <c r="AW193" s="81" t="s">
        <v>564</v>
      </c>
      <c r="AX193" s="82"/>
      <c r="AY193" s="81">
        <v>11763.3</v>
      </c>
      <c r="AZ193" s="81">
        <v>8023.3000000000011</v>
      </c>
      <c r="BA193" s="81">
        <v>0</v>
      </c>
      <c r="BB193" s="81">
        <v>0</v>
      </c>
      <c r="BC193" s="81">
        <v>0</v>
      </c>
      <c r="BD193" s="81">
        <v>0</v>
      </c>
      <c r="BE193" s="81" t="s">
        <v>564</v>
      </c>
      <c r="BF193" s="82"/>
      <c r="BG193" s="81">
        <v>0</v>
      </c>
      <c r="BH193" s="81">
        <v>0</v>
      </c>
      <c r="BI193" s="81">
        <v>61.591000000000001</v>
      </c>
      <c r="BJ193" s="81">
        <v>0</v>
      </c>
      <c r="BK193" s="81">
        <v>32.734999999999999</v>
      </c>
      <c r="BL193" s="81">
        <v>0</v>
      </c>
      <c r="BM193" s="82"/>
      <c r="BN193" s="81">
        <v>0</v>
      </c>
      <c r="BO193" s="81">
        <v>0</v>
      </c>
      <c r="BP193" s="81">
        <v>6</v>
      </c>
      <c r="BQ193" s="81">
        <v>0</v>
      </c>
      <c r="BR193" s="81">
        <v>4</v>
      </c>
      <c r="BS193" s="81">
        <v>0</v>
      </c>
      <c r="BT193"/>
      <c r="BU193" s="80">
        <v>94.325999999999993</v>
      </c>
      <c r="BV193" s="80">
        <v>0</v>
      </c>
      <c r="BW193" s="80">
        <v>0</v>
      </c>
      <c r="BX193" s="80">
        <v>0</v>
      </c>
      <c r="BY193" s="80">
        <v>0</v>
      </c>
      <c r="BZ193" s="80">
        <v>0</v>
      </c>
      <c r="CA193" s="80">
        <v>0</v>
      </c>
      <c r="CB193" s="80">
        <v>0</v>
      </c>
      <c r="CC193" s="80">
        <v>0</v>
      </c>
    </row>
    <row r="194" spans="1:81">
      <c r="A194" s="80" t="s">
        <v>1923</v>
      </c>
      <c r="B194" s="80">
        <v>372</v>
      </c>
      <c r="C194" s="80">
        <v>15</v>
      </c>
      <c r="D194" s="80">
        <v>22</v>
      </c>
      <c r="E194" s="80">
        <v>2018</v>
      </c>
      <c r="F194" s="80" t="s">
        <v>93</v>
      </c>
      <c r="G194" s="80" t="s">
        <v>1908</v>
      </c>
      <c r="H194" s="80" t="s">
        <v>1909</v>
      </c>
      <c r="I194" s="177"/>
      <c r="J194" s="81">
        <v>77.567308326959548</v>
      </c>
      <c r="K194" s="81">
        <v>3.7212869136593087</v>
      </c>
      <c r="L194" s="81">
        <v>3.8019462785173914</v>
      </c>
      <c r="M194" s="81">
        <v>102.42575039458472</v>
      </c>
      <c r="N194" s="81">
        <v>98.947824098038126</v>
      </c>
      <c r="O194" s="81">
        <v>87.25361228321465</v>
      </c>
      <c r="P194" s="81">
        <v>32.899949614112899</v>
      </c>
      <c r="Q194" s="81">
        <v>5.7530898355327285</v>
      </c>
      <c r="R194" s="81">
        <v>0</v>
      </c>
      <c r="S194" s="81">
        <v>12.182596068650744</v>
      </c>
      <c r="T194" s="82"/>
      <c r="U194" s="81">
        <v>11267442</v>
      </c>
      <c r="V194" s="81">
        <v>1936</v>
      </c>
      <c r="W194" s="81">
        <v>74</v>
      </c>
      <c r="X194" s="81">
        <v>26420</v>
      </c>
      <c r="Y194" s="81">
        <v>36720</v>
      </c>
      <c r="Z194" s="81">
        <v>53167</v>
      </c>
      <c r="AA194" s="81">
        <v>6883</v>
      </c>
      <c r="AB194" s="81">
        <v>90772</v>
      </c>
      <c r="AC194" s="81">
        <v>0</v>
      </c>
      <c r="AD194" s="81">
        <v>12.18259606865074</v>
      </c>
      <c r="AE194" s="82"/>
      <c r="AF194" s="81">
        <v>58610051.685049027</v>
      </c>
      <c r="AG194" s="81">
        <v>2810422.6609241562</v>
      </c>
      <c r="AH194" s="81">
        <v>811723.91239723284</v>
      </c>
      <c r="AI194" s="81">
        <v>154352809.79678741</v>
      </c>
      <c r="AJ194" s="81">
        <v>153148632.60766721</v>
      </c>
      <c r="AK194" s="81">
        <v>0</v>
      </c>
      <c r="AL194" s="81">
        <v>0</v>
      </c>
      <c r="AM194" s="81">
        <v>12494866.62151779</v>
      </c>
      <c r="AN194" s="81">
        <v>0</v>
      </c>
      <c r="AO194" s="81">
        <v>0</v>
      </c>
      <c r="AP194" s="82"/>
      <c r="AQ194" s="81">
        <v>2929</v>
      </c>
      <c r="AR194" s="81">
        <v>442</v>
      </c>
      <c r="AS194" s="81">
        <v>0</v>
      </c>
      <c r="AT194" s="81">
        <v>0</v>
      </c>
      <c r="AU194" s="81">
        <v>0</v>
      </c>
      <c r="AV194" s="81">
        <v>0</v>
      </c>
      <c r="AW194" s="81" t="s">
        <v>564</v>
      </c>
      <c r="AX194" s="82"/>
      <c r="AY194" s="81">
        <v>12587.4</v>
      </c>
      <c r="AZ194" s="81">
        <v>8538.5</v>
      </c>
      <c r="BA194" s="81">
        <v>0</v>
      </c>
      <c r="BB194" s="81">
        <v>0</v>
      </c>
      <c r="BC194" s="81">
        <v>0</v>
      </c>
      <c r="BD194" s="81">
        <v>0</v>
      </c>
      <c r="BE194" s="81" t="s">
        <v>564</v>
      </c>
      <c r="BF194" s="82"/>
      <c r="BG194" s="81">
        <v>0</v>
      </c>
      <c r="BH194" s="81">
        <v>0</v>
      </c>
      <c r="BI194" s="81">
        <v>62.47</v>
      </c>
      <c r="BJ194" s="81">
        <v>0</v>
      </c>
      <c r="BK194" s="81">
        <v>37.784999999999997</v>
      </c>
      <c r="BL194" s="81">
        <v>0</v>
      </c>
      <c r="BM194" s="82"/>
      <c r="BN194" s="81">
        <v>0</v>
      </c>
      <c r="BO194" s="81">
        <v>0</v>
      </c>
      <c r="BP194" s="81">
        <v>5</v>
      </c>
      <c r="BQ194" s="81">
        <v>0</v>
      </c>
      <c r="BR194" s="81">
        <v>5</v>
      </c>
      <c r="BS194" s="81">
        <v>0</v>
      </c>
      <c r="BT194"/>
      <c r="BU194" s="80">
        <v>100.255</v>
      </c>
      <c r="BV194" s="80">
        <v>0</v>
      </c>
      <c r="BW194" s="80">
        <v>0</v>
      </c>
      <c r="BX194" s="80">
        <v>0</v>
      </c>
      <c r="BY194" s="80">
        <v>0</v>
      </c>
      <c r="BZ194" s="80">
        <v>0</v>
      </c>
      <c r="CA194" s="80">
        <v>0</v>
      </c>
      <c r="CB194" s="80">
        <v>0</v>
      </c>
      <c r="CC194" s="80">
        <v>0</v>
      </c>
    </row>
    <row r="195" spans="1:81">
      <c r="A195" s="80" t="s">
        <v>1924</v>
      </c>
      <c r="B195" s="80">
        <v>373</v>
      </c>
      <c r="C195" s="80">
        <v>16</v>
      </c>
      <c r="D195" s="80">
        <v>22</v>
      </c>
      <c r="E195" s="80">
        <v>2019</v>
      </c>
      <c r="F195" s="80" t="s">
        <v>73</v>
      </c>
      <c r="G195" s="80" t="s">
        <v>1908</v>
      </c>
      <c r="H195" s="80" t="s">
        <v>1909</v>
      </c>
      <c r="I195" s="177"/>
      <c r="J195" s="81">
        <v>73.002678990210356</v>
      </c>
      <c r="K195" s="81">
        <v>3.3388383045905301</v>
      </c>
      <c r="L195" s="81">
        <v>3.8223817394598902</v>
      </c>
      <c r="M195" s="81">
        <v>97.638141832598308</v>
      </c>
      <c r="N195" s="81">
        <v>97.742062515860042</v>
      </c>
      <c r="O195" s="81">
        <v>85.437932279745226</v>
      </c>
      <c r="P195" s="81">
        <v>33.268442685670287</v>
      </c>
      <c r="Q195" s="81">
        <v>5.6487609205593463</v>
      </c>
      <c r="R195" s="81">
        <v>0</v>
      </c>
      <c r="S195" s="81">
        <v>9.9168551960344136</v>
      </c>
      <c r="T195" s="82"/>
      <c r="U195" s="81">
        <v>11097197</v>
      </c>
      <c r="V195" s="81">
        <v>1936</v>
      </c>
      <c r="W195" s="81">
        <v>74</v>
      </c>
      <c r="X195" s="81">
        <v>26420</v>
      </c>
      <c r="Y195" s="81">
        <v>37370</v>
      </c>
      <c r="Z195" s="81">
        <v>53490</v>
      </c>
      <c r="AA195" s="81">
        <v>6908</v>
      </c>
      <c r="AB195" s="81">
        <v>91539</v>
      </c>
      <c r="AC195" s="81">
        <v>0</v>
      </c>
      <c r="AD195" s="81">
        <v>9.9168551960344136</v>
      </c>
      <c r="AE195" s="82"/>
      <c r="AF195" s="81">
        <v>56093873.54689458</v>
      </c>
      <c r="AG195" s="81">
        <v>2709595.8329571579</v>
      </c>
      <c r="AH195" s="81">
        <v>871857.4042108974</v>
      </c>
      <c r="AI195" s="81">
        <v>159349834.5264172</v>
      </c>
      <c r="AJ195" s="81">
        <v>160444538.3961508</v>
      </c>
      <c r="AK195" s="81">
        <v>0</v>
      </c>
      <c r="AL195" s="81">
        <v>0</v>
      </c>
      <c r="AM195" s="81">
        <v>12466922.694776945</v>
      </c>
      <c r="AN195" s="81">
        <v>0</v>
      </c>
      <c r="AO195" s="81">
        <v>0</v>
      </c>
      <c r="AP195" s="82"/>
      <c r="AQ195" s="81">
        <v>3125</v>
      </c>
      <c r="AR195" s="81">
        <v>486</v>
      </c>
      <c r="AS195" s="81">
        <v>0</v>
      </c>
      <c r="AT195" s="81">
        <v>0</v>
      </c>
      <c r="AU195" s="81">
        <v>0</v>
      </c>
      <c r="AV195" s="81">
        <v>0</v>
      </c>
      <c r="AW195" s="81" t="s">
        <v>564</v>
      </c>
      <c r="AX195" s="82"/>
      <c r="AY195" s="81">
        <v>13586.09999999998</v>
      </c>
      <c r="AZ195" s="81">
        <v>9984.0000000000018</v>
      </c>
      <c r="BA195" s="81">
        <v>0</v>
      </c>
      <c r="BB195" s="81">
        <v>0</v>
      </c>
      <c r="BC195" s="81">
        <v>0</v>
      </c>
      <c r="BD195" s="81">
        <v>0</v>
      </c>
      <c r="BE195" s="81" t="s">
        <v>564</v>
      </c>
      <c r="BF195" s="82"/>
      <c r="BG195" s="81">
        <v>0</v>
      </c>
      <c r="BH195" s="81">
        <v>0</v>
      </c>
      <c r="BI195" s="81">
        <v>75.027000000000001</v>
      </c>
      <c r="BJ195" s="81">
        <v>0</v>
      </c>
      <c r="BK195" s="81">
        <v>16.399999999999999</v>
      </c>
      <c r="BL195" s="81">
        <v>0</v>
      </c>
      <c r="BM195" s="82"/>
      <c r="BN195" s="81">
        <v>0</v>
      </c>
      <c r="BO195" s="81">
        <v>0</v>
      </c>
      <c r="BP195" s="81">
        <v>7</v>
      </c>
      <c r="BQ195" s="81">
        <v>0</v>
      </c>
      <c r="BR195" s="81">
        <v>3</v>
      </c>
      <c r="BS195" s="81">
        <v>0</v>
      </c>
      <c r="BT195"/>
      <c r="BU195" s="80">
        <v>91.427000000000007</v>
      </c>
      <c r="BV195" s="80">
        <v>0</v>
      </c>
      <c r="BW195" s="80">
        <v>0</v>
      </c>
      <c r="BX195" s="80">
        <v>0</v>
      </c>
      <c r="BY195" s="80">
        <v>0</v>
      </c>
      <c r="BZ195" s="80">
        <v>0</v>
      </c>
      <c r="CA195" s="80">
        <v>0</v>
      </c>
      <c r="CB195" s="80">
        <v>0</v>
      </c>
      <c r="CC195" s="80">
        <v>0</v>
      </c>
    </row>
    <row r="196" spans="1:81">
      <c r="A196" s="80" t="s">
        <v>1925</v>
      </c>
      <c r="B196" s="80">
        <v>374</v>
      </c>
      <c r="C196" s="80">
        <v>17</v>
      </c>
      <c r="D196" s="80">
        <v>22</v>
      </c>
      <c r="E196" s="80">
        <v>2020</v>
      </c>
      <c r="F196" s="80" t="s">
        <v>218</v>
      </c>
      <c r="G196" s="80" t="s">
        <v>1908</v>
      </c>
      <c r="H196" s="80" t="s">
        <v>1909</v>
      </c>
      <c r="I196" s="177"/>
      <c r="J196" s="81">
        <v>66.068409287884222</v>
      </c>
      <c r="K196" s="81">
        <v>3.7679918274024096</v>
      </c>
      <c r="L196" s="81">
        <v>5.228772688928971</v>
      </c>
      <c r="M196" s="81">
        <v>87.001094681967245</v>
      </c>
      <c r="N196" s="81">
        <v>98.344300595888967</v>
      </c>
      <c r="O196" s="81">
        <v>75.873106705136266</v>
      </c>
      <c r="P196" s="81">
        <v>31.901321638172689</v>
      </c>
      <c r="Q196" s="81">
        <v>5.447607373512577</v>
      </c>
      <c r="R196" s="81">
        <v>0</v>
      </c>
      <c r="S196" s="81">
        <v>10.06635378232229</v>
      </c>
      <c r="T196" s="82"/>
      <c r="U196" s="81">
        <v>9844984</v>
      </c>
      <c r="V196" s="81">
        <v>2037</v>
      </c>
      <c r="W196" s="81">
        <v>112</v>
      </c>
      <c r="X196" s="81">
        <v>26594</v>
      </c>
      <c r="Y196" s="81">
        <v>37967</v>
      </c>
      <c r="Z196" s="81">
        <v>54217</v>
      </c>
      <c r="AA196" s="81">
        <v>7197</v>
      </c>
      <c r="AB196" s="81">
        <v>92390</v>
      </c>
      <c r="AC196" s="81">
        <v>0</v>
      </c>
      <c r="AD196" s="81">
        <v>10.06635378232229</v>
      </c>
      <c r="AE196" s="82"/>
      <c r="AF196" s="81">
        <v>51501642.190381847</v>
      </c>
      <c r="AG196" s="81">
        <v>2906102.6988954535</v>
      </c>
      <c r="AH196" s="81">
        <v>1256561.299759709</v>
      </c>
      <c r="AI196" s="81">
        <v>148113891.6571725</v>
      </c>
      <c r="AJ196" s="81">
        <v>165029018.17314118</v>
      </c>
      <c r="AK196" s="81"/>
      <c r="AL196" s="81"/>
      <c r="AM196" s="81">
        <v>12057921.474309221</v>
      </c>
      <c r="AN196" s="81"/>
      <c r="AO196" s="81"/>
      <c r="AP196" s="82"/>
      <c r="AQ196" s="81">
        <v>3358</v>
      </c>
      <c r="AR196" s="81">
        <v>491</v>
      </c>
      <c r="AS196" s="81">
        <v>0</v>
      </c>
      <c r="AT196" s="81">
        <v>0</v>
      </c>
      <c r="AU196" s="81">
        <v>0</v>
      </c>
      <c r="AV196" s="81">
        <v>0</v>
      </c>
      <c r="AW196" s="81">
        <v>0</v>
      </c>
      <c r="AX196" s="82"/>
      <c r="AY196" s="81">
        <v>14824.099999999969</v>
      </c>
      <c r="AZ196" s="81">
        <v>10062.4</v>
      </c>
      <c r="BA196" s="81">
        <v>0</v>
      </c>
      <c r="BB196" s="81">
        <v>0</v>
      </c>
      <c r="BC196" s="81">
        <v>0</v>
      </c>
      <c r="BD196" s="81">
        <v>0</v>
      </c>
      <c r="BE196" s="81">
        <v>0</v>
      </c>
      <c r="BF196" s="82"/>
      <c r="BG196" s="81">
        <v>0</v>
      </c>
      <c r="BH196" s="81">
        <v>0</v>
      </c>
      <c r="BI196" s="81">
        <v>39.329000000000001</v>
      </c>
      <c r="BJ196" s="81">
        <v>0</v>
      </c>
      <c r="BK196" s="81">
        <v>30.783000000000001</v>
      </c>
      <c r="BL196" s="81">
        <v>0</v>
      </c>
      <c r="BM196" s="82"/>
      <c r="BN196" s="81">
        <v>0</v>
      </c>
      <c r="BO196" s="81">
        <v>0</v>
      </c>
      <c r="BP196" s="81">
        <v>4</v>
      </c>
      <c r="BQ196" s="81">
        <v>0</v>
      </c>
      <c r="BR196" s="81">
        <v>5</v>
      </c>
      <c r="BS196" s="81">
        <v>0</v>
      </c>
      <c r="BT196"/>
      <c r="BU196" s="80">
        <v>70.111999999999995</v>
      </c>
      <c r="BV196" s="80">
        <v>0</v>
      </c>
      <c r="BW196" s="80">
        <v>0</v>
      </c>
      <c r="BX196" s="80">
        <v>0</v>
      </c>
      <c r="BY196" s="80">
        <v>0</v>
      </c>
      <c r="BZ196" s="80">
        <v>0</v>
      </c>
      <c r="CA196" s="80">
        <v>0</v>
      </c>
      <c r="CB196" s="80">
        <v>0</v>
      </c>
      <c r="CC196" s="80">
        <v>0</v>
      </c>
    </row>
    <row r="197" spans="1:81">
      <c r="A197" s="80" t="s">
        <v>1926</v>
      </c>
      <c r="B197" s="80">
        <v>374</v>
      </c>
      <c r="C197" s="80">
        <v>18</v>
      </c>
      <c r="D197" s="80">
        <v>22</v>
      </c>
      <c r="E197" s="80">
        <v>2021</v>
      </c>
      <c r="F197" s="80" t="s">
        <v>75</v>
      </c>
      <c r="G197" s="174" t="s">
        <v>1908</v>
      </c>
      <c r="H197" s="80" t="s">
        <v>1909</v>
      </c>
      <c r="I197" s="177"/>
      <c r="J197" s="81">
        <v>61.753602743660345</v>
      </c>
      <c r="K197" s="81">
        <v>4.2695237245382724</v>
      </c>
      <c r="L197" s="81">
        <v>4.9852744125841815</v>
      </c>
      <c r="M197" s="81">
        <v>102.04509522157871</v>
      </c>
      <c r="N197" s="81">
        <v>95.87508174825247</v>
      </c>
      <c r="O197" s="81">
        <v>74.295955025734258</v>
      </c>
      <c r="P197" s="81">
        <v>32.767009392026459</v>
      </c>
      <c r="Q197" s="81">
        <v>5.5503966565746641</v>
      </c>
      <c r="R197" s="81">
        <v>0</v>
      </c>
      <c r="S197" s="81">
        <v>8.238061001248516</v>
      </c>
      <c r="T197" s="82"/>
      <c r="U197" s="81">
        <v>9691069</v>
      </c>
      <c r="V197" s="81">
        <v>2037</v>
      </c>
      <c r="W197" s="81">
        <v>112</v>
      </c>
      <c r="X197" s="81">
        <v>26594</v>
      </c>
      <c r="Y197" s="81">
        <v>38560</v>
      </c>
      <c r="Z197" s="81">
        <v>54666</v>
      </c>
      <c r="AA197" s="81">
        <v>7209</v>
      </c>
      <c r="AB197" s="81">
        <v>93017</v>
      </c>
      <c r="AC197" s="81">
        <v>0</v>
      </c>
      <c r="AD197" s="81">
        <v>8.238061001248516</v>
      </c>
      <c r="AE197" s="82"/>
      <c r="AF197" s="81">
        <v>47545209.990356363</v>
      </c>
      <c r="AG197" s="81">
        <v>3236142.2384352749</v>
      </c>
      <c r="AH197" s="81">
        <v>1156095.5508047491</v>
      </c>
      <c r="AI197" s="81">
        <v>164203478.91927546</v>
      </c>
      <c r="AJ197" s="81">
        <v>149230622.87246579</v>
      </c>
      <c r="AK197" s="81">
        <v>0</v>
      </c>
      <c r="AL197" s="81">
        <v>0</v>
      </c>
      <c r="AM197" s="81">
        <v>12209773.052218404</v>
      </c>
      <c r="AN197" s="81">
        <v>0</v>
      </c>
      <c r="AO197" s="81">
        <v>0</v>
      </c>
      <c r="AP197" s="82"/>
      <c r="AQ197" s="81">
        <v>3596</v>
      </c>
      <c r="AR197" s="81">
        <v>491</v>
      </c>
      <c r="AS197" s="81">
        <v>0</v>
      </c>
      <c r="AT197" s="81">
        <v>0</v>
      </c>
      <c r="AU197" s="81">
        <v>0</v>
      </c>
      <c r="AV197" s="81">
        <v>0</v>
      </c>
      <c r="AW197" s="81"/>
      <c r="AX197" s="82"/>
      <c r="AY197" s="81">
        <v>16057.19999999997</v>
      </c>
      <c r="AZ197" s="81">
        <v>10062.4</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1927</v>
      </c>
      <c r="B198" s="80">
        <v>374</v>
      </c>
      <c r="C198" s="80">
        <v>19</v>
      </c>
      <c r="D198" s="80">
        <v>22</v>
      </c>
      <c r="E198" s="80">
        <v>2022</v>
      </c>
      <c r="F198" s="80" t="s">
        <v>568</v>
      </c>
      <c r="G198" s="174" t="s">
        <v>1908</v>
      </c>
      <c r="H198" s="80" t="s">
        <v>1909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3884</v>
      </c>
      <c r="AR198" s="81">
        <v>493</v>
      </c>
      <c r="AS198" s="81">
        <v>0</v>
      </c>
      <c r="AT198" s="81">
        <v>0</v>
      </c>
      <c r="AU198" s="81">
        <v>0</v>
      </c>
      <c r="AV198" s="81">
        <v>0</v>
      </c>
      <c r="AW198" s="81"/>
      <c r="AX198" s="82"/>
      <c r="AY198" s="81">
        <v>17573.399999999958</v>
      </c>
      <c r="AZ198" s="81">
        <v>10912.300000000003</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1928</v>
      </c>
      <c r="B199" s="80">
        <v>375</v>
      </c>
      <c r="C199" s="80">
        <v>1</v>
      </c>
      <c r="D199" s="80">
        <v>23</v>
      </c>
      <c r="E199" s="80">
        <v>1990</v>
      </c>
      <c r="F199" s="80" t="s">
        <v>562</v>
      </c>
      <c r="G199" s="80" t="s">
        <v>1929</v>
      </c>
      <c r="H199" s="80" t="s">
        <v>1930</v>
      </c>
      <c r="I199" s="177"/>
      <c r="J199" s="81">
        <v>40.694271111947806</v>
      </c>
      <c r="K199" s="81">
        <v>4.7323532267212727</v>
      </c>
      <c r="L199" s="81">
        <v>1.642089047141994</v>
      </c>
      <c r="M199" s="81">
        <v>27.567728811070328</v>
      </c>
      <c r="N199" s="81">
        <v>46.580257529657665</v>
      </c>
      <c r="O199" s="81">
        <v>37.601654014009107</v>
      </c>
      <c r="P199" s="81">
        <v>24.512883312962671</v>
      </c>
      <c r="Q199" s="81">
        <v>3.6112849024021316</v>
      </c>
      <c r="R199" s="81">
        <v>0</v>
      </c>
      <c r="S199" s="81">
        <v>4.5413647078211294</v>
      </c>
      <c r="T199" s="82"/>
      <c r="U199" s="81">
        <v>10151008</v>
      </c>
      <c r="V199" s="81">
        <v>1817</v>
      </c>
      <c r="W199" s="81">
        <v>15</v>
      </c>
      <c r="X199" s="81">
        <v>11499</v>
      </c>
      <c r="Y199" s="81">
        <v>20391</v>
      </c>
      <c r="Z199" s="81">
        <v>15466</v>
      </c>
      <c r="AA199" s="81">
        <v>5952</v>
      </c>
      <c r="AB199" s="81">
        <v>58635</v>
      </c>
      <c r="AC199" s="81">
        <v>0</v>
      </c>
      <c r="AD199" s="81">
        <v>4.5413647078211294</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1931</v>
      </c>
      <c r="B200" s="80">
        <v>376</v>
      </c>
      <c r="C200" s="80">
        <v>2</v>
      </c>
      <c r="D200" s="80">
        <v>23</v>
      </c>
      <c r="E200" s="80">
        <v>2005</v>
      </c>
      <c r="F200" s="80" t="s">
        <v>565</v>
      </c>
      <c r="G200" s="80" t="s">
        <v>1929</v>
      </c>
      <c r="H200" s="80" t="s">
        <v>1930</v>
      </c>
      <c r="I200" s="177"/>
      <c r="J200" s="81">
        <v>33.046495587809531</v>
      </c>
      <c r="K200" s="81">
        <v>3.5315411719983678</v>
      </c>
      <c r="L200" s="81">
        <v>7.3262176250502291</v>
      </c>
      <c r="M200" s="81">
        <v>51.518041589511355</v>
      </c>
      <c r="N200" s="81">
        <v>83.1269304607886</v>
      </c>
      <c r="O200" s="81">
        <v>52.625601680847325</v>
      </c>
      <c r="P200" s="81">
        <v>24.987428971422045</v>
      </c>
      <c r="Q200" s="81">
        <v>4.5132273904644773</v>
      </c>
      <c r="R200" s="81">
        <v>0</v>
      </c>
      <c r="S200" s="81">
        <v>8.9274094657870577</v>
      </c>
      <c r="T200" s="82"/>
      <c r="U200" s="81">
        <v>4199433</v>
      </c>
      <c r="V200" s="81">
        <v>1655</v>
      </c>
      <c r="W200" s="81">
        <v>88</v>
      </c>
      <c r="X200" s="81">
        <v>12269</v>
      </c>
      <c r="Y200" s="81">
        <v>31407</v>
      </c>
      <c r="Z200" s="81">
        <v>25048</v>
      </c>
      <c r="AA200" s="81">
        <v>4969</v>
      </c>
      <c r="AB200" s="81">
        <v>76606</v>
      </c>
      <c r="AC200" s="81">
        <v>0</v>
      </c>
      <c r="AD200" s="81">
        <v>8.9274094657870577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1932</v>
      </c>
      <c r="B201" s="80">
        <v>377</v>
      </c>
      <c r="C201" s="80">
        <v>3</v>
      </c>
      <c r="D201" s="80">
        <v>23</v>
      </c>
      <c r="E201" s="80">
        <v>2006</v>
      </c>
      <c r="F201" s="80" t="s">
        <v>566</v>
      </c>
      <c r="G201" s="80" t="s">
        <v>1929</v>
      </c>
      <c r="H201" s="80" t="s">
        <v>1930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1933</v>
      </c>
      <c r="B202" s="80">
        <v>378</v>
      </c>
      <c r="C202" s="80">
        <v>4</v>
      </c>
      <c r="D202" s="80">
        <v>23</v>
      </c>
      <c r="E202" s="80">
        <v>2007</v>
      </c>
      <c r="F202" s="80" t="s">
        <v>567</v>
      </c>
      <c r="G202" s="80" t="s">
        <v>1929</v>
      </c>
      <c r="H202" s="80" t="s">
        <v>1930</v>
      </c>
      <c r="I202" s="177"/>
      <c r="J202" s="81">
        <v>40.128344557035675</v>
      </c>
      <c r="K202" s="81">
        <v>4.3113476976470348</v>
      </c>
      <c r="L202" s="81">
        <v>10.268933190122485</v>
      </c>
      <c r="M202" s="81">
        <v>64.165064807361759</v>
      </c>
      <c r="N202" s="81">
        <v>92.775171631212984</v>
      </c>
      <c r="O202" s="81">
        <v>52.262440849727192</v>
      </c>
      <c r="P202" s="81">
        <v>25.062708922183244</v>
      </c>
      <c r="Q202" s="81">
        <v>4.9804660292962852</v>
      </c>
      <c r="R202" s="81">
        <v>0</v>
      </c>
      <c r="S202" s="81">
        <v>5.7249958143731901</v>
      </c>
      <c r="T202" s="82"/>
      <c r="U202" s="81">
        <v>4413641</v>
      </c>
      <c r="V202" s="81">
        <v>1819</v>
      </c>
      <c r="W202" s="81">
        <v>92</v>
      </c>
      <c r="X202" s="81">
        <v>16368</v>
      </c>
      <c r="Y202" s="81">
        <v>33396</v>
      </c>
      <c r="Z202" s="81">
        <v>25859</v>
      </c>
      <c r="AA202" s="81">
        <v>4908</v>
      </c>
      <c r="AB202" s="81">
        <v>80066</v>
      </c>
      <c r="AC202" s="81">
        <v>0</v>
      </c>
      <c r="AD202" s="81">
        <v>5.7249958143731901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1934</v>
      </c>
      <c r="B203" s="80">
        <v>379</v>
      </c>
      <c r="C203" s="80">
        <v>5</v>
      </c>
      <c r="D203" s="80">
        <v>23</v>
      </c>
      <c r="E203" s="80">
        <v>2008</v>
      </c>
      <c r="F203" s="80" t="s">
        <v>84</v>
      </c>
      <c r="G203" s="80" t="s">
        <v>1929</v>
      </c>
      <c r="H203" s="80" t="s">
        <v>1930</v>
      </c>
      <c r="I203" s="177"/>
      <c r="J203" s="81">
        <v>28.955218878348749</v>
      </c>
      <c r="K203" s="81">
        <v>3.4200215405346439</v>
      </c>
      <c r="L203" s="81">
        <v>9.1893983989942196</v>
      </c>
      <c r="M203" s="81">
        <v>64.030143185409443</v>
      </c>
      <c r="N203" s="81">
        <v>93.555496609954147</v>
      </c>
      <c r="O203" s="81">
        <v>50.578182713376108</v>
      </c>
      <c r="P203" s="81">
        <v>24.243540577156061</v>
      </c>
      <c r="Q203" s="81">
        <v>4.9916863716221052</v>
      </c>
      <c r="R203" s="81">
        <v>0</v>
      </c>
      <c r="S203" s="81">
        <v>6.1561328691722217</v>
      </c>
      <c r="T203" s="82"/>
      <c r="U203" s="81">
        <v>4061371</v>
      </c>
      <c r="V203" s="81">
        <v>1819</v>
      </c>
      <c r="W203" s="81">
        <v>92</v>
      </c>
      <c r="X203" s="81">
        <v>16368</v>
      </c>
      <c r="Y203" s="81">
        <v>34255</v>
      </c>
      <c r="Z203" s="81">
        <v>25904</v>
      </c>
      <c r="AA203" s="81">
        <v>4753</v>
      </c>
      <c r="AB203" s="81">
        <v>81565</v>
      </c>
      <c r="AC203" s="81">
        <v>0</v>
      </c>
      <c r="AD203" s="81">
        <v>6.1561328691722217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1935</v>
      </c>
      <c r="B204" s="80">
        <v>380</v>
      </c>
      <c r="C204" s="80">
        <v>6</v>
      </c>
      <c r="D204" s="80">
        <v>23</v>
      </c>
      <c r="E204" s="80">
        <v>2009</v>
      </c>
      <c r="F204" s="80" t="s">
        <v>85</v>
      </c>
      <c r="G204" s="80" t="s">
        <v>1929</v>
      </c>
      <c r="H204" s="80" t="s">
        <v>1930</v>
      </c>
      <c r="I204" s="177"/>
      <c r="J204" s="81">
        <v>23.295779066504124</v>
      </c>
      <c r="K204" s="81">
        <v>3.2615277287962479</v>
      </c>
      <c r="L204" s="81">
        <v>9.0203627512101665</v>
      </c>
      <c r="M204" s="81">
        <v>64.406943334501463</v>
      </c>
      <c r="N204" s="81">
        <v>86.709922204543389</v>
      </c>
      <c r="O204" s="81">
        <v>51.576143026208214</v>
      </c>
      <c r="P204" s="81">
        <v>23.297094302719003</v>
      </c>
      <c r="Q204" s="81">
        <v>4.8121097801231896</v>
      </c>
      <c r="R204" s="81">
        <v>0</v>
      </c>
      <c r="S204" s="81">
        <v>6.8157315222903918</v>
      </c>
      <c r="T204" s="82"/>
      <c r="U204" s="81">
        <v>2877808</v>
      </c>
      <c r="V204" s="81">
        <v>2000</v>
      </c>
      <c r="W204" s="81">
        <v>87</v>
      </c>
      <c r="X204" s="81">
        <v>18813</v>
      </c>
      <c r="Y204" s="81">
        <v>34790</v>
      </c>
      <c r="Z204" s="81">
        <v>26073</v>
      </c>
      <c r="AA204" s="81">
        <v>4689</v>
      </c>
      <c r="AB204" s="81">
        <v>82543</v>
      </c>
      <c r="AC204" s="81">
        <v>0</v>
      </c>
      <c r="AD204" s="81">
        <v>6.8157315222903918</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20.616</v>
      </c>
      <c r="BJ204" s="81">
        <v>0</v>
      </c>
      <c r="BK204" s="81">
        <v>19.416</v>
      </c>
      <c r="BL204" s="81">
        <v>0</v>
      </c>
      <c r="BM204" s="82"/>
      <c r="BN204" s="81">
        <v>0</v>
      </c>
      <c r="BO204" s="81">
        <v>0</v>
      </c>
      <c r="BP204" s="81">
        <v>2</v>
      </c>
      <c r="BQ204" s="81">
        <v>0</v>
      </c>
      <c r="BR204" s="81">
        <v>2</v>
      </c>
      <c r="BS204" s="81">
        <v>0</v>
      </c>
      <c r="BT204"/>
      <c r="BU204" s="80"/>
      <c r="BV204" s="80"/>
      <c r="BW204" s="80"/>
      <c r="BX204" s="80"/>
      <c r="BY204" s="80"/>
      <c r="BZ204" s="80"/>
      <c r="CA204" s="80"/>
      <c r="CB204" s="80"/>
      <c r="CC204" s="80"/>
    </row>
    <row r="205" spans="1:81">
      <c r="A205" s="80" t="s">
        <v>1936</v>
      </c>
      <c r="B205" s="80">
        <v>381</v>
      </c>
      <c r="C205" s="80">
        <v>7</v>
      </c>
      <c r="D205" s="80">
        <v>23</v>
      </c>
      <c r="E205" s="80">
        <v>2010</v>
      </c>
      <c r="F205" s="80" t="s">
        <v>86</v>
      </c>
      <c r="G205" s="80" t="s">
        <v>1929</v>
      </c>
      <c r="H205" s="80" t="s">
        <v>1930</v>
      </c>
      <c r="I205" s="177"/>
      <c r="J205" s="81">
        <v>21.013196462994333</v>
      </c>
      <c r="K205" s="81">
        <v>2.923831994370734</v>
      </c>
      <c r="L205" s="81">
        <v>8.4254953162698545</v>
      </c>
      <c r="M205" s="81">
        <v>65.156171399267436</v>
      </c>
      <c r="N205" s="81">
        <v>89.60533940273136</v>
      </c>
      <c r="O205" s="81">
        <v>51.721541430616526</v>
      </c>
      <c r="P205" s="81">
        <v>23.873428054887263</v>
      </c>
      <c r="Q205" s="81">
        <v>5.1047653772249415</v>
      </c>
      <c r="R205" s="81">
        <v>0</v>
      </c>
      <c r="S205" s="81">
        <v>7.8736270048880597</v>
      </c>
      <c r="T205" s="82"/>
      <c r="U205" s="81">
        <v>2774713</v>
      </c>
      <c r="V205" s="81">
        <v>2000</v>
      </c>
      <c r="W205" s="81">
        <v>87</v>
      </c>
      <c r="X205" s="81">
        <v>18813</v>
      </c>
      <c r="Y205" s="81">
        <v>35463</v>
      </c>
      <c r="Z205" s="81">
        <v>26268</v>
      </c>
      <c r="AA205" s="81">
        <v>4685</v>
      </c>
      <c r="AB205" s="81">
        <v>83903</v>
      </c>
      <c r="AC205" s="81">
        <v>0</v>
      </c>
      <c r="AD205" s="81">
        <v>7.8736270048880597</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13.287000000000001</v>
      </c>
      <c r="BJ205" s="81">
        <v>0</v>
      </c>
      <c r="BK205" s="81">
        <v>18.728000000000002</v>
      </c>
      <c r="BL205" s="81">
        <v>0</v>
      </c>
      <c r="BM205" s="82"/>
      <c r="BN205" s="81">
        <v>0</v>
      </c>
      <c r="BO205" s="81">
        <v>0</v>
      </c>
      <c r="BP205" s="81">
        <v>2</v>
      </c>
      <c r="BQ205" s="81">
        <v>0</v>
      </c>
      <c r="BR205" s="81">
        <v>2</v>
      </c>
      <c r="BS205" s="81">
        <v>0</v>
      </c>
      <c r="BT205"/>
      <c r="BU205" s="80">
        <v>25.994</v>
      </c>
      <c r="BV205" s="80">
        <v>0</v>
      </c>
      <c r="BW205" s="80">
        <v>0</v>
      </c>
      <c r="BX205" s="80">
        <v>0</v>
      </c>
      <c r="BY205" s="80">
        <v>6.0209999999999999</v>
      </c>
      <c r="BZ205" s="80">
        <v>0</v>
      </c>
      <c r="CA205" s="80">
        <v>0</v>
      </c>
      <c r="CB205" s="80">
        <v>0</v>
      </c>
      <c r="CC205" s="80">
        <v>0</v>
      </c>
    </row>
    <row r="206" spans="1:81">
      <c r="A206" s="80" t="s">
        <v>1937</v>
      </c>
      <c r="B206" s="80">
        <v>382</v>
      </c>
      <c r="C206" s="80">
        <v>8</v>
      </c>
      <c r="D206" s="80">
        <v>23</v>
      </c>
      <c r="E206" s="80">
        <v>2011</v>
      </c>
      <c r="F206" s="80" t="s">
        <v>87</v>
      </c>
      <c r="G206" s="80" t="s">
        <v>1929</v>
      </c>
      <c r="H206" s="80" t="s">
        <v>1930</v>
      </c>
      <c r="I206" s="177"/>
      <c r="J206" s="81">
        <v>22.684261504765278</v>
      </c>
      <c r="K206" s="81">
        <v>4.4139667628092774</v>
      </c>
      <c r="L206" s="81">
        <v>3.7150407662061631</v>
      </c>
      <c r="M206" s="81">
        <v>82.853958654396934</v>
      </c>
      <c r="N206" s="81">
        <v>104.31101623343814</v>
      </c>
      <c r="O206" s="81">
        <v>51.558366925092358</v>
      </c>
      <c r="P206" s="81">
        <v>23.237956342407855</v>
      </c>
      <c r="Q206" s="81">
        <v>5.9302080392889005</v>
      </c>
      <c r="R206" s="81">
        <v>0</v>
      </c>
      <c r="S206" s="81">
        <v>9.616918952414391</v>
      </c>
      <c r="T206" s="82"/>
      <c r="U206" s="81">
        <v>2814340</v>
      </c>
      <c r="V206" s="81">
        <v>2000</v>
      </c>
      <c r="W206" s="81">
        <v>87</v>
      </c>
      <c r="X206" s="81">
        <v>18813</v>
      </c>
      <c r="Y206" s="81">
        <v>35740</v>
      </c>
      <c r="Z206" s="81">
        <v>26754</v>
      </c>
      <c r="AA206" s="81">
        <v>4696</v>
      </c>
      <c r="AB206" s="81">
        <v>84502</v>
      </c>
      <c r="AC206" s="81">
        <v>0</v>
      </c>
      <c r="AD206" s="81">
        <v>9.616918952414391</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10.827</v>
      </c>
      <c r="BJ206" s="81">
        <v>0</v>
      </c>
      <c r="BK206" s="81">
        <v>13.037000000000001</v>
      </c>
      <c r="BL206" s="81">
        <v>0</v>
      </c>
      <c r="BM206" s="82"/>
      <c r="BN206" s="81">
        <v>0</v>
      </c>
      <c r="BO206" s="81">
        <v>0</v>
      </c>
      <c r="BP206" s="81">
        <v>2</v>
      </c>
      <c r="BQ206" s="81">
        <v>0</v>
      </c>
      <c r="BR206" s="81">
        <v>2</v>
      </c>
      <c r="BS206" s="81">
        <v>0</v>
      </c>
      <c r="BT206"/>
      <c r="BU206" s="80">
        <v>23.864000000000001</v>
      </c>
      <c r="BV206" s="80">
        <v>0</v>
      </c>
      <c r="BW206" s="80">
        <v>0</v>
      </c>
      <c r="BX206" s="80">
        <v>0</v>
      </c>
      <c r="BY206" s="80">
        <v>0</v>
      </c>
      <c r="BZ206" s="80">
        <v>0</v>
      </c>
      <c r="CA206" s="80">
        <v>0</v>
      </c>
      <c r="CB206" s="80">
        <v>0</v>
      </c>
      <c r="CC206" s="80">
        <v>0</v>
      </c>
    </row>
    <row r="207" spans="1:81">
      <c r="A207" s="80" t="s">
        <v>1938</v>
      </c>
      <c r="B207" s="80">
        <v>383</v>
      </c>
      <c r="C207" s="80">
        <v>9</v>
      </c>
      <c r="D207" s="80">
        <v>23</v>
      </c>
      <c r="E207" s="80">
        <v>2012</v>
      </c>
      <c r="F207" s="80" t="s">
        <v>88</v>
      </c>
      <c r="G207" s="80" t="s">
        <v>1929</v>
      </c>
      <c r="H207" s="80" t="s">
        <v>1930</v>
      </c>
      <c r="I207" s="177"/>
      <c r="J207" s="81">
        <v>22.573821645305177</v>
      </c>
      <c r="K207" s="81">
        <v>4.3540667690656107</v>
      </c>
      <c r="L207" s="81">
        <v>3.6780858917582488</v>
      </c>
      <c r="M207" s="81">
        <v>87.238088293085994</v>
      </c>
      <c r="N207" s="81">
        <v>112.39423027496144</v>
      </c>
      <c r="O207" s="81">
        <v>51.812271286490194</v>
      </c>
      <c r="P207" s="81">
        <v>23.99224813977893</v>
      </c>
      <c r="Q207" s="81">
        <v>6.5451241083737814</v>
      </c>
      <c r="R207" s="81">
        <v>0</v>
      </c>
      <c r="S207" s="81">
        <v>8.0258410789283481</v>
      </c>
      <c r="T207" s="82"/>
      <c r="U207" s="81">
        <v>3019952</v>
      </c>
      <c r="V207" s="81">
        <v>2000</v>
      </c>
      <c r="W207" s="81">
        <v>87</v>
      </c>
      <c r="X207" s="81">
        <v>18813</v>
      </c>
      <c r="Y207" s="81">
        <v>36475</v>
      </c>
      <c r="Z207" s="81">
        <v>27099</v>
      </c>
      <c r="AA207" s="81">
        <v>4821</v>
      </c>
      <c r="AB207" s="81">
        <v>85841</v>
      </c>
      <c r="AC207" s="81">
        <v>0</v>
      </c>
      <c r="AD207" s="81">
        <v>8.0258410789283481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16.437999999999999</v>
      </c>
      <c r="BJ207" s="81">
        <v>0</v>
      </c>
      <c r="BK207" s="81">
        <v>19.367999999999999</v>
      </c>
      <c r="BL207" s="81">
        <v>0</v>
      </c>
      <c r="BM207" s="82"/>
      <c r="BN207" s="81">
        <v>0</v>
      </c>
      <c r="BO207" s="81">
        <v>0</v>
      </c>
      <c r="BP207" s="81">
        <v>2</v>
      </c>
      <c r="BQ207" s="81">
        <v>0</v>
      </c>
      <c r="BR207" s="81">
        <v>2</v>
      </c>
      <c r="BS207" s="81">
        <v>0</v>
      </c>
      <c r="BT207"/>
      <c r="BU207" s="80">
        <v>31.405000000000001</v>
      </c>
      <c r="BV207" s="80">
        <v>0</v>
      </c>
      <c r="BW207" s="80">
        <v>0</v>
      </c>
      <c r="BX207" s="80">
        <v>0</v>
      </c>
      <c r="BY207" s="80">
        <v>4.4009999999999998</v>
      </c>
      <c r="BZ207" s="80">
        <v>0</v>
      </c>
      <c r="CA207" s="80">
        <v>0</v>
      </c>
      <c r="CB207" s="80">
        <v>0</v>
      </c>
      <c r="CC207" s="80">
        <v>0</v>
      </c>
    </row>
    <row r="208" spans="1:81">
      <c r="A208" s="80" t="s">
        <v>1939</v>
      </c>
      <c r="B208" s="80">
        <v>384</v>
      </c>
      <c r="C208" s="80">
        <v>10</v>
      </c>
      <c r="D208" s="80">
        <v>23</v>
      </c>
      <c r="E208" s="80">
        <v>2013</v>
      </c>
      <c r="F208" s="80" t="s">
        <v>89</v>
      </c>
      <c r="G208" s="80" t="s">
        <v>1929</v>
      </c>
      <c r="H208" s="80" t="s">
        <v>1930</v>
      </c>
      <c r="I208" s="177"/>
      <c r="J208" s="81">
        <v>19.217211107997556</v>
      </c>
      <c r="K208" s="81">
        <v>3.7546348826962417</v>
      </c>
      <c r="L208" s="81">
        <v>3.3710572988051899</v>
      </c>
      <c r="M208" s="81">
        <v>92.823017488075905</v>
      </c>
      <c r="N208" s="81">
        <v>108.88412938993099</v>
      </c>
      <c r="O208" s="81">
        <v>50.247556958240558</v>
      </c>
      <c r="P208" s="81">
        <v>24.16756953295825</v>
      </c>
      <c r="Q208" s="81">
        <v>6.665707744693175</v>
      </c>
      <c r="R208" s="81">
        <v>0</v>
      </c>
      <c r="S208" s="81">
        <v>8.3039169749027444</v>
      </c>
      <c r="T208" s="82"/>
      <c r="U208" s="81">
        <v>2487649</v>
      </c>
      <c r="V208" s="81">
        <v>2000</v>
      </c>
      <c r="W208" s="81">
        <v>87</v>
      </c>
      <c r="X208" s="81">
        <v>18813</v>
      </c>
      <c r="Y208" s="81">
        <v>36755</v>
      </c>
      <c r="Z208" s="81">
        <v>27454</v>
      </c>
      <c r="AA208" s="81">
        <v>4838</v>
      </c>
      <c r="AB208" s="81">
        <v>86169</v>
      </c>
      <c r="AC208" s="81">
        <v>0</v>
      </c>
      <c r="AD208" s="81">
        <v>8.3039169749027444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19.902000000000001</v>
      </c>
      <c r="BJ208" s="81">
        <v>0</v>
      </c>
      <c r="BK208" s="81">
        <v>20.239000000000001</v>
      </c>
      <c r="BL208" s="81">
        <v>0</v>
      </c>
      <c r="BM208" s="82"/>
      <c r="BN208" s="81">
        <v>0</v>
      </c>
      <c r="BO208" s="81">
        <v>0</v>
      </c>
      <c r="BP208" s="81">
        <v>2</v>
      </c>
      <c r="BQ208" s="81">
        <v>0</v>
      </c>
      <c r="BR208" s="81">
        <v>2</v>
      </c>
      <c r="BS208" s="81">
        <v>0</v>
      </c>
      <c r="BT208"/>
      <c r="BU208" s="80">
        <v>35.959000000000003</v>
      </c>
      <c r="BV208" s="80">
        <v>0</v>
      </c>
      <c r="BW208" s="80">
        <v>0</v>
      </c>
      <c r="BX208" s="80">
        <v>0</v>
      </c>
      <c r="BY208" s="80">
        <v>4.1820000000000004</v>
      </c>
      <c r="BZ208" s="80">
        <v>0</v>
      </c>
      <c r="CA208" s="80">
        <v>0</v>
      </c>
      <c r="CB208" s="80">
        <v>0</v>
      </c>
      <c r="CC208" s="80">
        <v>0</v>
      </c>
    </row>
    <row r="209" spans="1:81">
      <c r="A209" s="80" t="s">
        <v>1940</v>
      </c>
      <c r="B209" s="80">
        <v>385</v>
      </c>
      <c r="C209" s="80">
        <v>11</v>
      </c>
      <c r="D209" s="80">
        <v>23</v>
      </c>
      <c r="E209" s="80">
        <v>2014</v>
      </c>
      <c r="F209" s="80" t="s">
        <v>90</v>
      </c>
      <c r="G209" s="80" t="s">
        <v>1929</v>
      </c>
      <c r="H209" s="80" t="s">
        <v>1930</v>
      </c>
      <c r="I209" s="177"/>
      <c r="J209" s="81">
        <v>17.555698227793272</v>
      </c>
      <c r="K209" s="81">
        <v>3.1905260604459729</v>
      </c>
      <c r="L209" s="81">
        <v>8.0528914633449613</v>
      </c>
      <c r="M209" s="81">
        <v>84.38341228221735</v>
      </c>
      <c r="N209" s="81">
        <v>98.82479653426094</v>
      </c>
      <c r="O209" s="81">
        <v>47.872258691242443</v>
      </c>
      <c r="P209" s="81">
        <v>24.448928808194193</v>
      </c>
      <c r="Q209" s="81">
        <v>6.4269889991085236</v>
      </c>
      <c r="R209" s="81">
        <v>0</v>
      </c>
      <c r="S209" s="81">
        <v>7.6190369461671397</v>
      </c>
      <c r="T209" s="82"/>
      <c r="U209" s="81">
        <v>2606704</v>
      </c>
      <c r="V209" s="81">
        <v>1625</v>
      </c>
      <c r="W209" s="81">
        <v>91</v>
      </c>
      <c r="X209" s="81">
        <v>18887</v>
      </c>
      <c r="Y209" s="81">
        <v>37184</v>
      </c>
      <c r="Z209" s="81">
        <v>27548</v>
      </c>
      <c r="AA209" s="81">
        <v>4869</v>
      </c>
      <c r="AB209" s="81">
        <v>86594</v>
      </c>
      <c r="AC209" s="81">
        <v>0</v>
      </c>
      <c r="AD209" s="81">
        <v>7.6190369461671397</v>
      </c>
      <c r="AE209" s="82"/>
      <c r="AF209" s="81">
        <v>24396620.398709878</v>
      </c>
      <c r="AG209" s="81">
        <v>3005952.9669902725</v>
      </c>
      <c r="AH209" s="81">
        <v>2026830.9638269765</v>
      </c>
      <c r="AI209" s="81">
        <v>115880778.97993886</v>
      </c>
      <c r="AJ209" s="81">
        <v>137328941.59089515</v>
      </c>
      <c r="AK209" s="81">
        <v>0</v>
      </c>
      <c r="AL209" s="81">
        <v>0</v>
      </c>
      <c r="AM209" s="81">
        <v>11888062.207243102</v>
      </c>
      <c r="AN209" s="81">
        <v>0</v>
      </c>
      <c r="AO209" s="81">
        <v>0</v>
      </c>
      <c r="AP209" s="82"/>
      <c r="AQ209" s="81">
        <v>792</v>
      </c>
      <c r="AR209" s="81">
        <v>39</v>
      </c>
      <c r="AS209" s="81">
        <v>0</v>
      </c>
      <c r="AT209" s="81">
        <v>0</v>
      </c>
      <c r="AU209" s="81">
        <v>0</v>
      </c>
      <c r="AV209" s="81">
        <v>1</v>
      </c>
      <c r="AW209" s="81" t="s">
        <v>564</v>
      </c>
      <c r="AX209" s="82"/>
      <c r="AY209" s="81">
        <v>2978.7</v>
      </c>
      <c r="AZ209" s="81">
        <v>1181.5</v>
      </c>
      <c r="BA209" s="81">
        <v>0</v>
      </c>
      <c r="BB209" s="81">
        <v>0</v>
      </c>
      <c r="BC209" s="81">
        <v>0</v>
      </c>
      <c r="BD209" s="81">
        <v>3180</v>
      </c>
      <c r="BE209" s="81" t="s">
        <v>564</v>
      </c>
      <c r="BF209" s="82"/>
      <c r="BG209" s="81">
        <v>0</v>
      </c>
      <c r="BH209" s="81">
        <v>0</v>
      </c>
      <c r="BI209" s="81">
        <v>6.516</v>
      </c>
      <c r="BJ209" s="81">
        <v>0</v>
      </c>
      <c r="BK209" s="81">
        <v>20.103999999999999</v>
      </c>
      <c r="BL209" s="81">
        <v>0</v>
      </c>
      <c r="BM209" s="82"/>
      <c r="BN209" s="81">
        <v>0</v>
      </c>
      <c r="BO209" s="81">
        <v>0</v>
      </c>
      <c r="BP209" s="81">
        <v>1</v>
      </c>
      <c r="BQ209" s="81">
        <v>0</v>
      </c>
      <c r="BR209" s="81">
        <v>2</v>
      </c>
      <c r="BS209" s="81">
        <v>0</v>
      </c>
      <c r="BT209"/>
      <c r="BU209" s="80">
        <v>22.361999999999998</v>
      </c>
      <c r="BV209" s="80">
        <v>0</v>
      </c>
      <c r="BW209" s="80">
        <v>0</v>
      </c>
      <c r="BX209" s="80">
        <v>0</v>
      </c>
      <c r="BY209" s="80">
        <v>4.258</v>
      </c>
      <c r="BZ209" s="80">
        <v>0</v>
      </c>
      <c r="CA209" s="80">
        <v>0</v>
      </c>
      <c r="CB209" s="80">
        <v>0</v>
      </c>
      <c r="CC209" s="80">
        <v>0</v>
      </c>
    </row>
    <row r="210" spans="1:81">
      <c r="A210" s="80" t="s">
        <v>1941</v>
      </c>
      <c r="B210" s="80">
        <v>386</v>
      </c>
      <c r="C210" s="80">
        <v>12</v>
      </c>
      <c r="D210" s="80">
        <v>23</v>
      </c>
      <c r="E210" s="80">
        <v>2015</v>
      </c>
      <c r="F210" s="80" t="s">
        <v>91</v>
      </c>
      <c r="G210" s="80" t="s">
        <v>1929</v>
      </c>
      <c r="H210" s="80" t="s">
        <v>1930</v>
      </c>
      <c r="I210" s="177"/>
      <c r="J210" s="81">
        <v>21.749169667513655</v>
      </c>
      <c r="K210" s="81">
        <v>3.3931679454877535</v>
      </c>
      <c r="L210" s="81">
        <v>10.037715511719068</v>
      </c>
      <c r="M210" s="81">
        <v>89.778837833085433</v>
      </c>
      <c r="N210" s="81">
        <v>99.961901080128143</v>
      </c>
      <c r="O210" s="81">
        <v>47.838835898737287</v>
      </c>
      <c r="P210" s="81">
        <v>24.925467560685007</v>
      </c>
      <c r="Q210" s="81">
        <v>6.3546972208528549</v>
      </c>
      <c r="R210" s="81">
        <v>0</v>
      </c>
      <c r="S210" s="81">
        <v>8.0030173337911314</v>
      </c>
      <c r="T210" s="82"/>
      <c r="U210" s="81">
        <v>2929603</v>
      </c>
      <c r="V210" s="81">
        <v>1625</v>
      </c>
      <c r="W210" s="81">
        <v>91</v>
      </c>
      <c r="X210" s="81">
        <v>18887</v>
      </c>
      <c r="Y210" s="81">
        <v>37780</v>
      </c>
      <c r="Z210" s="81">
        <v>27794</v>
      </c>
      <c r="AA210" s="81">
        <v>4960</v>
      </c>
      <c r="AB210" s="81">
        <v>87461</v>
      </c>
      <c r="AC210" s="81">
        <v>0</v>
      </c>
      <c r="AD210" s="81">
        <v>8.0030173337911314</v>
      </c>
      <c r="AE210" s="82"/>
      <c r="AF210" s="81">
        <v>29460005.344277922</v>
      </c>
      <c r="AG210" s="81">
        <v>2812493.1052326849</v>
      </c>
      <c r="AH210" s="81">
        <v>2045783.104396038</v>
      </c>
      <c r="AI210" s="81">
        <v>110507862.05931592</v>
      </c>
      <c r="AJ210" s="81">
        <v>142626021.92660445</v>
      </c>
      <c r="AK210" s="81">
        <v>0</v>
      </c>
      <c r="AL210" s="81">
        <v>0</v>
      </c>
      <c r="AM210" s="81">
        <v>11986163.164903812</v>
      </c>
      <c r="AN210" s="81">
        <v>0</v>
      </c>
      <c r="AO210" s="81">
        <v>0</v>
      </c>
      <c r="AP210" s="82"/>
      <c r="AQ210" s="81">
        <v>855</v>
      </c>
      <c r="AR210" s="81">
        <v>48</v>
      </c>
      <c r="AS210" s="81">
        <v>0</v>
      </c>
      <c r="AT210" s="81">
        <v>0</v>
      </c>
      <c r="AU210" s="81">
        <v>0</v>
      </c>
      <c r="AV210" s="81">
        <v>1</v>
      </c>
      <c r="AW210" s="81" t="s">
        <v>564</v>
      </c>
      <c r="AX210" s="82"/>
      <c r="AY210" s="81">
        <v>3246.7</v>
      </c>
      <c r="AZ210" s="81">
        <v>1336.3</v>
      </c>
      <c r="BA210" s="81">
        <v>0</v>
      </c>
      <c r="BB210" s="81">
        <v>0</v>
      </c>
      <c r="BC210" s="81">
        <v>0</v>
      </c>
      <c r="BD210" s="81">
        <v>3180</v>
      </c>
      <c r="BE210" s="81" t="s">
        <v>564</v>
      </c>
      <c r="BF210" s="82"/>
      <c r="BG210" s="81">
        <v>0</v>
      </c>
      <c r="BH210" s="81">
        <v>0</v>
      </c>
      <c r="BI210" s="81">
        <v>10.118</v>
      </c>
      <c r="BJ210" s="81">
        <v>0</v>
      </c>
      <c r="BK210" s="81">
        <v>18.561</v>
      </c>
      <c r="BL210" s="81">
        <v>0</v>
      </c>
      <c r="BM210" s="82"/>
      <c r="BN210" s="81">
        <v>0</v>
      </c>
      <c r="BO210" s="81">
        <v>0</v>
      </c>
      <c r="BP210" s="81">
        <v>2</v>
      </c>
      <c r="BQ210" s="81">
        <v>0</v>
      </c>
      <c r="BR210" s="81">
        <v>2</v>
      </c>
      <c r="BS210" s="81">
        <v>0</v>
      </c>
      <c r="BT210"/>
      <c r="BU210" s="80">
        <v>24.66</v>
      </c>
      <c r="BV210" s="80">
        <v>0</v>
      </c>
      <c r="BW210" s="80">
        <v>0</v>
      </c>
      <c r="BX210" s="80">
        <v>0</v>
      </c>
      <c r="BY210" s="80">
        <v>4.0190000000000001</v>
      </c>
      <c r="BZ210" s="80">
        <v>0</v>
      </c>
      <c r="CA210" s="80">
        <v>0</v>
      </c>
      <c r="CB210" s="80">
        <v>0</v>
      </c>
      <c r="CC210" s="80">
        <v>0</v>
      </c>
    </row>
    <row r="211" spans="1:81">
      <c r="A211" s="80" t="s">
        <v>1942</v>
      </c>
      <c r="B211" s="80">
        <v>387</v>
      </c>
      <c r="C211" s="80">
        <v>13</v>
      </c>
      <c r="D211" s="80">
        <v>23</v>
      </c>
      <c r="E211" s="80">
        <v>2016</v>
      </c>
      <c r="F211" s="80" t="s">
        <v>92</v>
      </c>
      <c r="G211" s="80" t="s">
        <v>1929</v>
      </c>
      <c r="H211" s="80" t="s">
        <v>1930</v>
      </c>
      <c r="I211" s="177"/>
      <c r="J211" s="81">
        <v>18.909906554645161</v>
      </c>
      <c r="K211" s="81">
        <v>3.4949234275097627</v>
      </c>
      <c r="L211" s="81">
        <v>11.343051892976032</v>
      </c>
      <c r="M211" s="81">
        <v>69.152851869805318</v>
      </c>
      <c r="N211" s="81">
        <v>97.400821905712704</v>
      </c>
      <c r="O211" s="81">
        <v>47.480645753722584</v>
      </c>
      <c r="P211" s="81">
        <v>24.672589981160328</v>
      </c>
      <c r="Q211" s="81">
        <v>6.2925367292450067</v>
      </c>
      <c r="R211" s="81">
        <v>0</v>
      </c>
      <c r="S211" s="81">
        <v>6.8745154495579168</v>
      </c>
      <c r="T211" s="82"/>
      <c r="U211" s="81">
        <v>2978392</v>
      </c>
      <c r="V211" s="81">
        <v>1625</v>
      </c>
      <c r="W211" s="81">
        <v>91</v>
      </c>
      <c r="X211" s="81">
        <v>18887</v>
      </c>
      <c r="Y211" s="81">
        <v>38809</v>
      </c>
      <c r="Z211" s="81">
        <v>27925</v>
      </c>
      <c r="AA211" s="81">
        <v>5078</v>
      </c>
      <c r="AB211" s="81">
        <v>89089</v>
      </c>
      <c r="AC211" s="81">
        <v>0</v>
      </c>
      <c r="AD211" s="81">
        <v>6.8745154495579168</v>
      </c>
      <c r="AE211" s="82"/>
      <c r="AF211" s="81">
        <v>27209305.826400701</v>
      </c>
      <c r="AG211" s="81">
        <v>2764755.3188863052</v>
      </c>
      <c r="AH211" s="81">
        <v>1759405.993276055</v>
      </c>
      <c r="AI211" s="81">
        <v>106846130.49992029</v>
      </c>
      <c r="AJ211" s="81">
        <v>140585055.38504621</v>
      </c>
      <c r="AK211" s="81">
        <v>0</v>
      </c>
      <c r="AL211" s="81">
        <v>0</v>
      </c>
      <c r="AM211" s="81">
        <v>12218759.143430101</v>
      </c>
      <c r="AN211" s="81">
        <v>0</v>
      </c>
      <c r="AO211" s="81">
        <v>0</v>
      </c>
      <c r="AP211" s="82"/>
      <c r="AQ211" s="81">
        <v>881</v>
      </c>
      <c r="AR211" s="81">
        <v>55</v>
      </c>
      <c r="AS211" s="81">
        <v>0</v>
      </c>
      <c r="AT211" s="81">
        <v>0</v>
      </c>
      <c r="AU211" s="81">
        <v>0</v>
      </c>
      <c r="AV211" s="81">
        <v>1</v>
      </c>
      <c r="AW211" s="81" t="s">
        <v>564</v>
      </c>
      <c r="AX211" s="82"/>
      <c r="AY211" s="81">
        <v>3366.4</v>
      </c>
      <c r="AZ211" s="81">
        <v>1470.7</v>
      </c>
      <c r="BA211" s="81">
        <v>0</v>
      </c>
      <c r="BB211" s="81">
        <v>0</v>
      </c>
      <c r="BC211" s="81">
        <v>0</v>
      </c>
      <c r="BD211" s="81">
        <v>3180</v>
      </c>
      <c r="BE211" s="81" t="s">
        <v>564</v>
      </c>
      <c r="BF211" s="82"/>
      <c r="BG211" s="81">
        <v>0</v>
      </c>
      <c r="BH211" s="81">
        <v>0</v>
      </c>
      <c r="BI211" s="81">
        <v>18.873000000000001</v>
      </c>
      <c r="BJ211" s="81">
        <v>0</v>
      </c>
      <c r="BK211" s="81">
        <v>14.016999999999999</v>
      </c>
      <c r="BL211" s="81">
        <v>0</v>
      </c>
      <c r="BM211" s="82"/>
      <c r="BN211" s="81">
        <v>0</v>
      </c>
      <c r="BO211" s="81">
        <v>0</v>
      </c>
      <c r="BP211" s="81">
        <v>3</v>
      </c>
      <c r="BQ211" s="81">
        <v>0</v>
      </c>
      <c r="BR211" s="81">
        <v>2</v>
      </c>
      <c r="BS211" s="81">
        <v>0</v>
      </c>
      <c r="BT211"/>
      <c r="BU211" s="80">
        <v>32.89</v>
      </c>
      <c r="BV211" s="80">
        <v>0</v>
      </c>
      <c r="BW211" s="80">
        <v>0</v>
      </c>
      <c r="BX211" s="80">
        <v>0</v>
      </c>
      <c r="BY211" s="80">
        <v>0</v>
      </c>
      <c r="BZ211" s="80">
        <v>0</v>
      </c>
      <c r="CA211" s="80">
        <v>0</v>
      </c>
      <c r="CB211" s="80">
        <v>0</v>
      </c>
      <c r="CC211" s="80">
        <v>0</v>
      </c>
    </row>
    <row r="212" spans="1:81">
      <c r="A212" s="80" t="s">
        <v>1943</v>
      </c>
      <c r="B212" s="80">
        <v>388</v>
      </c>
      <c r="C212" s="80">
        <v>14</v>
      </c>
      <c r="D212" s="80">
        <v>23</v>
      </c>
      <c r="E212" s="80">
        <v>2017</v>
      </c>
      <c r="F212" s="80" t="s">
        <v>71</v>
      </c>
      <c r="G212" s="80" t="s">
        <v>1929</v>
      </c>
      <c r="H212" s="80" t="s">
        <v>1930</v>
      </c>
      <c r="I212" s="177"/>
      <c r="J212" s="81">
        <v>17.325143087684637</v>
      </c>
      <c r="K212" s="81">
        <v>3.5753680301110449</v>
      </c>
      <c r="L212" s="81">
        <v>9.3421169671981925</v>
      </c>
      <c r="M212" s="81">
        <v>69.377790637224734</v>
      </c>
      <c r="N212" s="81">
        <v>101.10363415820892</v>
      </c>
      <c r="O212" s="81">
        <v>47.103940933313055</v>
      </c>
      <c r="P212" s="81">
        <v>24.999092300452702</v>
      </c>
      <c r="Q212" s="81">
        <v>6.1412537418869091</v>
      </c>
      <c r="R212" s="81">
        <v>0</v>
      </c>
      <c r="S212" s="81">
        <v>9.428454019890129</v>
      </c>
      <c r="T212" s="82"/>
      <c r="U212" s="81">
        <v>2947620</v>
      </c>
      <c r="V212" s="81">
        <v>1625</v>
      </c>
      <c r="W212" s="81">
        <v>91</v>
      </c>
      <c r="X212" s="81">
        <v>18887</v>
      </c>
      <c r="Y212" s="81">
        <v>39487</v>
      </c>
      <c r="Z212" s="81">
        <v>28163</v>
      </c>
      <c r="AA212" s="81">
        <v>5178</v>
      </c>
      <c r="AB212" s="81">
        <v>89915</v>
      </c>
      <c r="AC212" s="81">
        <v>0</v>
      </c>
      <c r="AD212" s="81">
        <v>9.428454019890129</v>
      </c>
      <c r="AE212" s="82"/>
      <c r="AF212" s="81">
        <v>25617125.344059478</v>
      </c>
      <c r="AG212" s="81">
        <v>2891458.3285127049</v>
      </c>
      <c r="AH212" s="81">
        <v>1968964.968389462</v>
      </c>
      <c r="AI212" s="81">
        <v>111825948.3430849</v>
      </c>
      <c r="AJ212" s="81">
        <v>146005373.31253651</v>
      </c>
      <c r="AK212" s="81">
        <v>0</v>
      </c>
      <c r="AL212" s="81">
        <v>0</v>
      </c>
      <c r="AM212" s="81">
        <v>12351343.21080371</v>
      </c>
      <c r="AN212" s="81">
        <v>0</v>
      </c>
      <c r="AO212" s="81">
        <v>0</v>
      </c>
      <c r="AP212" s="82"/>
      <c r="AQ212" s="81">
        <v>927</v>
      </c>
      <c r="AR212" s="81">
        <v>60</v>
      </c>
      <c r="AS212" s="81">
        <v>0</v>
      </c>
      <c r="AT212" s="81">
        <v>0</v>
      </c>
      <c r="AU212" s="81">
        <v>0</v>
      </c>
      <c r="AV212" s="81">
        <v>1</v>
      </c>
      <c r="AW212" s="81" t="s">
        <v>564</v>
      </c>
      <c r="AX212" s="82"/>
      <c r="AY212" s="81">
        <v>3581.6</v>
      </c>
      <c r="AZ212" s="81">
        <v>1565.5</v>
      </c>
      <c r="BA212" s="81">
        <v>0</v>
      </c>
      <c r="BB212" s="81">
        <v>0</v>
      </c>
      <c r="BC212" s="81">
        <v>0</v>
      </c>
      <c r="BD212" s="81">
        <v>3180</v>
      </c>
      <c r="BE212" s="81" t="s">
        <v>564</v>
      </c>
      <c r="BF212" s="82"/>
      <c r="BG212" s="81">
        <v>0</v>
      </c>
      <c r="BH212" s="81">
        <v>0</v>
      </c>
      <c r="BI212" s="81">
        <v>25.318999999999999</v>
      </c>
      <c r="BJ212" s="81">
        <v>0</v>
      </c>
      <c r="BK212" s="81">
        <v>13.433</v>
      </c>
      <c r="BL212" s="81">
        <v>0</v>
      </c>
      <c r="BM212" s="82"/>
      <c r="BN212" s="81">
        <v>0</v>
      </c>
      <c r="BO212" s="81">
        <v>0</v>
      </c>
      <c r="BP212" s="81">
        <v>3</v>
      </c>
      <c r="BQ212" s="81">
        <v>0</v>
      </c>
      <c r="BR212" s="81">
        <v>2</v>
      </c>
      <c r="BS212" s="81">
        <v>0</v>
      </c>
      <c r="BT212"/>
      <c r="BU212" s="80">
        <v>38.752000000000002</v>
      </c>
      <c r="BV212" s="80">
        <v>0</v>
      </c>
      <c r="BW212" s="80">
        <v>0</v>
      </c>
      <c r="BX212" s="80">
        <v>0</v>
      </c>
      <c r="BY212" s="80">
        <v>0</v>
      </c>
      <c r="BZ212" s="80">
        <v>0</v>
      </c>
      <c r="CA212" s="80">
        <v>0</v>
      </c>
      <c r="CB212" s="80">
        <v>0</v>
      </c>
      <c r="CC212" s="80">
        <v>0</v>
      </c>
    </row>
    <row r="213" spans="1:81">
      <c r="A213" s="80" t="s">
        <v>1944</v>
      </c>
      <c r="B213" s="80">
        <v>389</v>
      </c>
      <c r="C213" s="80">
        <v>15</v>
      </c>
      <c r="D213" s="80">
        <v>23</v>
      </c>
      <c r="E213" s="80">
        <v>2018</v>
      </c>
      <c r="F213" s="80" t="s">
        <v>93</v>
      </c>
      <c r="G213" s="80" t="s">
        <v>1929</v>
      </c>
      <c r="H213" s="80" t="s">
        <v>1930</v>
      </c>
      <c r="I213" s="177"/>
      <c r="J213" s="81">
        <v>16.667971818322908</v>
      </c>
      <c r="K213" s="81">
        <v>3.3612831853997607</v>
      </c>
      <c r="L213" s="81">
        <v>8.730488936558773</v>
      </c>
      <c r="M213" s="81">
        <v>68.848786086293572</v>
      </c>
      <c r="N213" s="81">
        <v>97.417483607913852</v>
      </c>
      <c r="O213" s="81">
        <v>46.6095480740982</v>
      </c>
      <c r="P213" s="81">
        <v>24.965340234565119</v>
      </c>
      <c r="Q213" s="81">
        <v>5.7412378569573459</v>
      </c>
      <c r="R213" s="81">
        <v>0</v>
      </c>
      <c r="S213" s="81">
        <v>9.020728629608378</v>
      </c>
      <c r="T213" s="82"/>
      <c r="U213" s="81">
        <v>2865057</v>
      </c>
      <c r="V213" s="81">
        <v>1625</v>
      </c>
      <c r="W213" s="81">
        <v>91</v>
      </c>
      <c r="X213" s="81">
        <v>18887</v>
      </c>
      <c r="Y213" s="81">
        <v>39991</v>
      </c>
      <c r="Z213" s="81">
        <v>28401</v>
      </c>
      <c r="AA213" s="81">
        <v>5223</v>
      </c>
      <c r="AB213" s="81">
        <v>90585</v>
      </c>
      <c r="AC213" s="81">
        <v>0</v>
      </c>
      <c r="AD213" s="81">
        <v>9.020728629608378</v>
      </c>
      <c r="AE213" s="82"/>
      <c r="AF213" s="81">
        <v>24218185.527662281</v>
      </c>
      <c r="AG213" s="81">
        <v>2564515.6527016959</v>
      </c>
      <c r="AH213" s="81">
        <v>1875473.026577522</v>
      </c>
      <c r="AI213" s="81">
        <v>107085228.2339817</v>
      </c>
      <c r="AJ213" s="81">
        <v>144643512.34371009</v>
      </c>
      <c r="AK213" s="81">
        <v>0</v>
      </c>
      <c r="AL213" s="81">
        <v>0</v>
      </c>
      <c r="AM213" s="81">
        <v>12469125.86381471</v>
      </c>
      <c r="AN213" s="81">
        <v>0</v>
      </c>
      <c r="AO213" s="81">
        <v>0</v>
      </c>
      <c r="AP213" s="82"/>
      <c r="AQ213" s="81">
        <v>987</v>
      </c>
      <c r="AR213" s="81">
        <v>64</v>
      </c>
      <c r="AS213" s="81">
        <v>0</v>
      </c>
      <c r="AT213" s="81">
        <v>0</v>
      </c>
      <c r="AU213" s="81">
        <v>0</v>
      </c>
      <c r="AV213" s="81">
        <v>1</v>
      </c>
      <c r="AW213" s="81" t="s">
        <v>564</v>
      </c>
      <c r="AX213" s="82"/>
      <c r="AY213" s="81">
        <v>3848.099999999999</v>
      </c>
      <c r="AZ213" s="81">
        <v>1616.2</v>
      </c>
      <c r="BA213" s="81">
        <v>0</v>
      </c>
      <c r="BB213" s="81">
        <v>0</v>
      </c>
      <c r="BC213" s="81">
        <v>0</v>
      </c>
      <c r="BD213" s="81">
        <v>3180</v>
      </c>
      <c r="BE213" s="81" t="s">
        <v>564</v>
      </c>
      <c r="BF213" s="82"/>
      <c r="BG213" s="81">
        <v>0</v>
      </c>
      <c r="BH213" s="81">
        <v>0</v>
      </c>
      <c r="BI213" s="81">
        <v>24.555</v>
      </c>
      <c r="BJ213" s="81">
        <v>0</v>
      </c>
      <c r="BK213" s="81">
        <v>13.16</v>
      </c>
      <c r="BL213" s="81">
        <v>0</v>
      </c>
      <c r="BM213" s="82"/>
      <c r="BN213" s="81">
        <v>0</v>
      </c>
      <c r="BO213" s="81">
        <v>0</v>
      </c>
      <c r="BP213" s="81">
        <v>3</v>
      </c>
      <c r="BQ213" s="81">
        <v>0</v>
      </c>
      <c r="BR213" s="81">
        <v>2</v>
      </c>
      <c r="BS213" s="81">
        <v>0</v>
      </c>
      <c r="BT213"/>
      <c r="BU213" s="80">
        <v>37.715000000000003</v>
      </c>
      <c r="BV213" s="80">
        <v>0</v>
      </c>
      <c r="BW213" s="80">
        <v>0</v>
      </c>
      <c r="BX213" s="80">
        <v>0</v>
      </c>
      <c r="BY213" s="80">
        <v>0</v>
      </c>
      <c r="BZ213" s="80">
        <v>0</v>
      </c>
      <c r="CA213" s="80">
        <v>0</v>
      </c>
      <c r="CB213" s="80">
        <v>0</v>
      </c>
      <c r="CC213" s="80">
        <v>0</v>
      </c>
    </row>
    <row r="214" spans="1:81">
      <c r="A214" s="80" t="s">
        <v>1945</v>
      </c>
      <c r="B214" s="80">
        <v>390</v>
      </c>
      <c r="C214" s="80">
        <v>16</v>
      </c>
      <c r="D214" s="80">
        <v>23</v>
      </c>
      <c r="E214" s="80">
        <v>2019</v>
      </c>
      <c r="F214" s="80" t="s">
        <v>73</v>
      </c>
      <c r="G214" s="80" t="s">
        <v>1929</v>
      </c>
      <c r="H214" s="80" t="s">
        <v>1930</v>
      </c>
      <c r="I214" s="177"/>
      <c r="J214" s="81">
        <v>14.680196805203432</v>
      </c>
      <c r="K214" s="81">
        <v>3.043848411044801</v>
      </c>
      <c r="L214" s="81">
        <v>8.8521703102245439</v>
      </c>
      <c r="M214" s="81">
        <v>66.614269611575438</v>
      </c>
      <c r="N214" s="81">
        <v>92.731294993655197</v>
      </c>
      <c r="O214" s="81">
        <v>45.643566139951396</v>
      </c>
      <c r="P214" s="81">
        <v>25.235471869269301</v>
      </c>
      <c r="Q214" s="81">
        <v>5.6488226293492678</v>
      </c>
      <c r="R214" s="81">
        <v>0</v>
      </c>
      <c r="S214" s="81">
        <v>7.9482533608521342</v>
      </c>
      <c r="T214" s="82"/>
      <c r="U214" s="81">
        <v>2638535</v>
      </c>
      <c r="V214" s="81">
        <v>1625</v>
      </c>
      <c r="W214" s="81">
        <v>91</v>
      </c>
      <c r="X214" s="81">
        <v>18887</v>
      </c>
      <c r="Y214" s="81">
        <v>40643</v>
      </c>
      <c r="Z214" s="81">
        <v>28576</v>
      </c>
      <c r="AA214" s="81">
        <v>5240</v>
      </c>
      <c r="AB214" s="81">
        <v>91540</v>
      </c>
      <c r="AC214" s="81">
        <v>0</v>
      </c>
      <c r="AD214" s="81">
        <v>7.9482533608521342</v>
      </c>
      <c r="AE214" s="82"/>
      <c r="AF214" s="81">
        <v>22439543.257872809</v>
      </c>
      <c r="AG214" s="81">
        <v>2473559.078278563</v>
      </c>
      <c r="AH214" s="81">
        <v>1993582.069508363</v>
      </c>
      <c r="AI214" s="81">
        <v>108121207.9826283</v>
      </c>
      <c r="AJ214" s="81">
        <v>138103025.29278061</v>
      </c>
      <c r="AK214" s="81">
        <v>0</v>
      </c>
      <c r="AL214" s="81">
        <v>0</v>
      </c>
      <c r="AM214" s="81">
        <v>12467058.88724895</v>
      </c>
      <c r="AN214" s="81">
        <v>0</v>
      </c>
      <c r="AO214" s="81">
        <v>0</v>
      </c>
      <c r="AP214" s="82"/>
      <c r="AQ214" s="81">
        <v>1073</v>
      </c>
      <c r="AR214" s="81">
        <v>71</v>
      </c>
      <c r="AS214" s="81">
        <v>0</v>
      </c>
      <c r="AT214" s="81">
        <v>0</v>
      </c>
      <c r="AU214" s="81">
        <v>0</v>
      </c>
      <c r="AV214" s="81">
        <v>1</v>
      </c>
      <c r="AW214" s="81" t="s">
        <v>564</v>
      </c>
      <c r="AX214" s="82"/>
      <c r="AY214" s="81">
        <v>4254.3000000000029</v>
      </c>
      <c r="AZ214" s="81">
        <v>1715.7</v>
      </c>
      <c r="BA214" s="81">
        <v>0</v>
      </c>
      <c r="BB214" s="81">
        <v>0</v>
      </c>
      <c r="BC214" s="81">
        <v>0</v>
      </c>
      <c r="BD214" s="81">
        <v>3180</v>
      </c>
      <c r="BE214" s="81" t="s">
        <v>564</v>
      </c>
      <c r="BF214" s="82"/>
      <c r="BG214" s="81">
        <v>0</v>
      </c>
      <c r="BH214" s="81">
        <v>0</v>
      </c>
      <c r="BI214" s="81">
        <v>23.228999999999999</v>
      </c>
      <c r="BJ214" s="81">
        <v>0</v>
      </c>
      <c r="BK214" s="81">
        <v>12.247</v>
      </c>
      <c r="BL214" s="81">
        <v>0</v>
      </c>
      <c r="BM214" s="82"/>
      <c r="BN214" s="81">
        <v>0</v>
      </c>
      <c r="BO214" s="81">
        <v>0</v>
      </c>
      <c r="BP214" s="81">
        <v>3</v>
      </c>
      <c r="BQ214" s="81">
        <v>0</v>
      </c>
      <c r="BR214" s="81">
        <v>2</v>
      </c>
      <c r="BS214" s="81">
        <v>0</v>
      </c>
      <c r="BT214"/>
      <c r="BU214" s="80">
        <v>35.475999999999999</v>
      </c>
      <c r="BV214" s="80">
        <v>0</v>
      </c>
      <c r="BW214" s="80">
        <v>0</v>
      </c>
      <c r="BX214" s="80">
        <v>0</v>
      </c>
      <c r="BY214" s="80">
        <v>0</v>
      </c>
      <c r="BZ214" s="80">
        <v>0</v>
      </c>
      <c r="CA214" s="80">
        <v>0</v>
      </c>
      <c r="CB214" s="80">
        <v>0</v>
      </c>
      <c r="CC214" s="80">
        <v>0</v>
      </c>
    </row>
    <row r="215" spans="1:81">
      <c r="A215" s="80" t="s">
        <v>1946</v>
      </c>
      <c r="B215" s="80">
        <v>391</v>
      </c>
      <c r="C215" s="80">
        <v>17</v>
      </c>
      <c r="D215" s="80">
        <v>23</v>
      </c>
      <c r="E215" s="80">
        <v>2020</v>
      </c>
      <c r="F215" s="80" t="s">
        <v>218</v>
      </c>
      <c r="G215" s="80" t="s">
        <v>1929</v>
      </c>
      <c r="H215" s="80" t="s">
        <v>1930</v>
      </c>
      <c r="I215" s="177"/>
      <c r="J215" s="81">
        <v>12.37099519533963</v>
      </c>
      <c r="K215" s="81">
        <v>3.4637767797291761</v>
      </c>
      <c r="L215" s="81">
        <v>6.7351687016996689</v>
      </c>
      <c r="M215" s="81">
        <v>69.747032714579333</v>
      </c>
      <c r="N215" s="81">
        <v>94.541745800360999</v>
      </c>
      <c r="O215" s="81">
        <v>40.467429525654779</v>
      </c>
      <c r="P215" s="81">
        <v>23.860610584727468</v>
      </c>
      <c r="Q215" s="81">
        <v>5.4400600876178959</v>
      </c>
      <c r="R215" s="81">
        <v>0</v>
      </c>
      <c r="S215" s="81">
        <v>8.7913218195498661</v>
      </c>
      <c r="T215" s="82"/>
      <c r="U215" s="81">
        <v>2442049</v>
      </c>
      <c r="V215" s="81">
        <v>1833</v>
      </c>
      <c r="W215" s="81">
        <v>85</v>
      </c>
      <c r="X215" s="81">
        <v>22659</v>
      </c>
      <c r="Y215" s="81">
        <v>41230</v>
      </c>
      <c r="Z215" s="81">
        <v>28917</v>
      </c>
      <c r="AA215" s="81">
        <v>5383</v>
      </c>
      <c r="AB215" s="81">
        <v>92262</v>
      </c>
      <c r="AC215" s="81">
        <v>0</v>
      </c>
      <c r="AD215" s="81">
        <v>8.7913218195498661</v>
      </c>
      <c r="AE215" s="82"/>
      <c r="AF215" s="81">
        <v>19455554.01568865</v>
      </c>
      <c r="AG215" s="81">
        <v>2650014.9922902337</v>
      </c>
      <c r="AH215" s="81">
        <v>1575553.3084812742</v>
      </c>
      <c r="AI215" s="81">
        <v>114962620.45216276</v>
      </c>
      <c r="AJ215" s="81">
        <v>140416588.51320451</v>
      </c>
      <c r="AK215" s="81"/>
      <c r="AL215" s="81"/>
      <c r="AM215" s="81">
        <v>12041216.052199561</v>
      </c>
      <c r="AN215" s="81"/>
      <c r="AO215" s="81"/>
      <c r="AP215" s="82"/>
      <c r="AQ215" s="81">
        <v>1142</v>
      </c>
      <c r="AR215" s="81">
        <v>71</v>
      </c>
      <c r="AS215" s="81">
        <v>0</v>
      </c>
      <c r="AT215" s="81">
        <v>0</v>
      </c>
      <c r="AU215" s="81">
        <v>0</v>
      </c>
      <c r="AV215" s="81">
        <v>1</v>
      </c>
      <c r="AW215" s="81">
        <v>0</v>
      </c>
      <c r="AX215" s="82"/>
      <c r="AY215" s="81">
        <v>4597.5999999999976</v>
      </c>
      <c r="AZ215" s="81">
        <v>1715.7</v>
      </c>
      <c r="BA215" s="81">
        <v>0</v>
      </c>
      <c r="BB215" s="81">
        <v>0</v>
      </c>
      <c r="BC215" s="81">
        <v>0</v>
      </c>
      <c r="BD215" s="81">
        <v>3180</v>
      </c>
      <c r="BE215" s="81">
        <v>0</v>
      </c>
      <c r="BF215" s="82"/>
      <c r="BG215" s="81">
        <v>0</v>
      </c>
      <c r="BH215" s="81">
        <v>0</v>
      </c>
      <c r="BI215" s="81">
        <v>22.651</v>
      </c>
      <c r="BJ215" s="81">
        <v>0</v>
      </c>
      <c r="BK215" s="81">
        <v>55.187999999999995</v>
      </c>
      <c r="BL215" s="81">
        <v>0</v>
      </c>
      <c r="BM215" s="82"/>
      <c r="BN215" s="81">
        <v>0</v>
      </c>
      <c r="BO215" s="81">
        <v>0</v>
      </c>
      <c r="BP215" s="81">
        <v>3</v>
      </c>
      <c r="BQ215" s="81">
        <v>0</v>
      </c>
      <c r="BR215" s="81">
        <v>3</v>
      </c>
      <c r="BS215" s="81">
        <v>0</v>
      </c>
      <c r="BT215"/>
      <c r="BU215" s="80">
        <v>34.493000000000002</v>
      </c>
      <c r="BV215" s="80">
        <v>43.345999999999997</v>
      </c>
      <c r="BW215" s="80">
        <v>0</v>
      </c>
      <c r="BX215" s="80">
        <v>0</v>
      </c>
      <c r="BY215" s="80">
        <v>0</v>
      </c>
      <c r="BZ215" s="80">
        <v>0</v>
      </c>
      <c r="CA215" s="80">
        <v>0</v>
      </c>
      <c r="CB215" s="80">
        <v>0</v>
      </c>
      <c r="CC215" s="80">
        <v>0</v>
      </c>
    </row>
    <row r="216" spans="1:81">
      <c r="A216" s="80" t="s">
        <v>1947</v>
      </c>
      <c r="B216" s="80">
        <v>391</v>
      </c>
      <c r="C216" s="80">
        <v>18</v>
      </c>
      <c r="D216" s="80">
        <v>23</v>
      </c>
      <c r="E216" s="80">
        <v>2021</v>
      </c>
      <c r="F216" s="80" t="s">
        <v>75</v>
      </c>
      <c r="G216" s="174" t="s">
        <v>1929</v>
      </c>
      <c r="H216" s="80" t="s">
        <v>1930</v>
      </c>
      <c r="I216" s="177"/>
      <c r="J216" s="81">
        <v>13.621086256282064</v>
      </c>
      <c r="K216" s="81">
        <v>3.9672232942895334</v>
      </c>
      <c r="L216" s="81">
        <v>7.2393731567541622</v>
      </c>
      <c r="M216" s="81">
        <v>76.030694295919886</v>
      </c>
      <c r="N216" s="81">
        <v>92.129735578948583</v>
      </c>
      <c r="O216" s="81">
        <v>39.625596618196099</v>
      </c>
      <c r="P216" s="81">
        <v>24.808203254498601</v>
      </c>
      <c r="Q216" s="81">
        <v>5.5497999488054841</v>
      </c>
      <c r="R216" s="81">
        <v>0</v>
      </c>
      <c r="S216" s="81">
        <v>8.9543849782705571</v>
      </c>
      <c r="T216" s="82"/>
      <c r="U216" s="81">
        <v>2652567</v>
      </c>
      <c r="V216" s="81">
        <v>1833</v>
      </c>
      <c r="W216" s="81">
        <v>85</v>
      </c>
      <c r="X216" s="81">
        <v>22659</v>
      </c>
      <c r="Y216" s="81">
        <v>41932</v>
      </c>
      <c r="Z216" s="81">
        <v>29156</v>
      </c>
      <c r="AA216" s="81">
        <v>5458</v>
      </c>
      <c r="AB216" s="81">
        <v>93007</v>
      </c>
      <c r="AC216" s="81">
        <v>0</v>
      </c>
      <c r="AD216" s="81">
        <v>8.9543849782705571</v>
      </c>
      <c r="AE216" s="82"/>
      <c r="AF216" s="81">
        <v>21072477.357058384</v>
      </c>
      <c r="AG216" s="81">
        <v>3041657.9209861811</v>
      </c>
      <c r="AH216" s="81">
        <v>1611333.0488055104</v>
      </c>
      <c r="AI216" s="81">
        <v>123866976.3505626</v>
      </c>
      <c r="AJ216" s="81">
        <v>133005590.95327298</v>
      </c>
      <c r="AK216" s="81">
        <v>0</v>
      </c>
      <c r="AL216" s="81">
        <v>0</v>
      </c>
      <c r="AM216" s="81">
        <v>12208460.413340326</v>
      </c>
      <c r="AN216" s="81">
        <v>0</v>
      </c>
      <c r="AO216" s="81">
        <v>0</v>
      </c>
      <c r="AP216" s="82"/>
      <c r="AQ216" s="81">
        <v>1198</v>
      </c>
      <c r="AR216" s="81">
        <v>71</v>
      </c>
      <c r="AS216" s="81">
        <v>0</v>
      </c>
      <c r="AT216" s="81">
        <v>0</v>
      </c>
      <c r="AU216" s="81">
        <v>0</v>
      </c>
      <c r="AV216" s="81">
        <v>1</v>
      </c>
      <c r="AW216" s="81"/>
      <c r="AX216" s="82"/>
      <c r="AY216" s="81">
        <v>4862.6999999999971</v>
      </c>
      <c r="AZ216" s="81">
        <v>1715.7</v>
      </c>
      <c r="BA216" s="81">
        <v>0</v>
      </c>
      <c r="BB216" s="81">
        <v>0</v>
      </c>
      <c r="BC216" s="81">
        <v>0</v>
      </c>
      <c r="BD216" s="81">
        <v>3180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1948</v>
      </c>
      <c r="B217" s="80">
        <v>391</v>
      </c>
      <c r="C217" s="80">
        <v>19</v>
      </c>
      <c r="D217" s="80">
        <v>23</v>
      </c>
      <c r="E217" s="80">
        <v>2022</v>
      </c>
      <c r="F217" s="80" t="s">
        <v>568</v>
      </c>
      <c r="G217" s="174" t="s">
        <v>1929</v>
      </c>
      <c r="H217" s="80" t="s">
        <v>1930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1279</v>
      </c>
      <c r="AR217" s="81">
        <v>71</v>
      </c>
      <c r="AS217" s="81">
        <v>0</v>
      </c>
      <c r="AT217" s="81">
        <v>0</v>
      </c>
      <c r="AU217" s="81">
        <v>0</v>
      </c>
      <c r="AV217" s="81">
        <v>1</v>
      </c>
      <c r="AW217" s="81"/>
      <c r="AX217" s="82"/>
      <c r="AY217" s="81">
        <v>5248.7999999999965</v>
      </c>
      <c r="AZ217" s="81">
        <v>1715.7</v>
      </c>
      <c r="BA217" s="81">
        <v>0</v>
      </c>
      <c r="BB217" s="81">
        <v>0</v>
      </c>
      <c r="BC217" s="81">
        <v>0</v>
      </c>
      <c r="BD217" s="81">
        <v>3180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1949</v>
      </c>
      <c r="B218" s="80">
        <v>1</v>
      </c>
      <c r="C218" s="80">
        <v>1</v>
      </c>
      <c r="D218" s="80">
        <v>1</v>
      </c>
      <c r="E218" s="80">
        <v>1990</v>
      </c>
      <c r="F218" s="80" t="s">
        <v>562</v>
      </c>
      <c r="G218" s="80" t="s">
        <v>1950</v>
      </c>
      <c r="H218" s="80" t="s">
        <v>1951</v>
      </c>
      <c r="I218" s="177" t="s">
        <v>563</v>
      </c>
      <c r="J218" s="81">
        <v>415.11907373767997</v>
      </c>
      <c r="K218" s="81">
        <v>25.480484017520975</v>
      </c>
      <c r="L218" s="81">
        <v>15.190862363582292</v>
      </c>
      <c r="M218" s="81">
        <v>87.804311443367624</v>
      </c>
      <c r="N218" s="81">
        <v>111.24115236435388</v>
      </c>
      <c r="O218" s="81">
        <v>74.097090998639302</v>
      </c>
      <c r="P218" s="81">
        <v>121.33300659999887</v>
      </c>
      <c r="Q218" s="81">
        <v>6.7888583989423061</v>
      </c>
      <c r="R218" s="81">
        <v>0</v>
      </c>
      <c r="S218" s="81">
        <v>8.1645187915216422</v>
      </c>
      <c r="T218" s="82"/>
      <c r="U218" s="81">
        <v>31626158</v>
      </c>
      <c r="V218" s="81">
        <v>4506</v>
      </c>
      <c r="W218" s="81">
        <v>165</v>
      </c>
      <c r="X218" s="81">
        <v>35296</v>
      </c>
      <c r="Y218" s="81">
        <v>28568</v>
      </c>
      <c r="Z218" s="81">
        <v>30477</v>
      </c>
      <c r="AA218" s="81">
        <v>29461</v>
      </c>
      <c r="AB218" s="81">
        <v>110228</v>
      </c>
      <c r="AC218" s="81">
        <v>0</v>
      </c>
      <c r="AD218" s="81">
        <v>8.1645187915216422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1952</v>
      </c>
      <c r="B219" s="80">
        <v>2</v>
      </c>
      <c r="C219" s="80">
        <v>2</v>
      </c>
      <c r="D219" s="80">
        <v>1</v>
      </c>
      <c r="E219" s="80">
        <v>2005</v>
      </c>
      <c r="F219" s="80" t="s">
        <v>565</v>
      </c>
      <c r="G219" s="80" t="s">
        <v>1950</v>
      </c>
      <c r="H219" s="80" t="s">
        <v>1951</v>
      </c>
      <c r="I219" s="177"/>
      <c r="J219" s="81">
        <v>480.44911951285331</v>
      </c>
      <c r="K219" s="81">
        <v>18.143016945718337</v>
      </c>
      <c r="L219" s="81">
        <v>20.463123956927738</v>
      </c>
      <c r="M219" s="81">
        <v>180.46165098150837</v>
      </c>
      <c r="N219" s="81">
        <v>168.19436374636186</v>
      </c>
      <c r="O219" s="81">
        <v>123.29030492795762</v>
      </c>
      <c r="P219" s="81">
        <v>108.34758394410532</v>
      </c>
      <c r="Q219" s="81">
        <v>6.3339304590872247</v>
      </c>
      <c r="R219" s="81">
        <v>0</v>
      </c>
      <c r="S219" s="81">
        <v>15.955109930000003</v>
      </c>
      <c r="T219" s="82"/>
      <c r="U219" s="81">
        <v>29690339</v>
      </c>
      <c r="V219" s="81">
        <v>3742</v>
      </c>
      <c r="W219" s="81">
        <v>241</v>
      </c>
      <c r="X219" s="81">
        <v>30401</v>
      </c>
      <c r="Y219" s="81">
        <v>33302</v>
      </c>
      <c r="Z219" s="81">
        <v>58682</v>
      </c>
      <c r="AA219" s="81">
        <v>21546</v>
      </c>
      <c r="AB219" s="81">
        <v>107510</v>
      </c>
      <c r="AC219" s="81">
        <v>0</v>
      </c>
      <c r="AD219" s="81">
        <v>15.955109930000003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1953</v>
      </c>
      <c r="B220" s="80">
        <v>3</v>
      </c>
      <c r="C220" s="80">
        <v>3</v>
      </c>
      <c r="D220" s="80">
        <v>1</v>
      </c>
      <c r="E220" s="80">
        <v>2006</v>
      </c>
      <c r="F220" s="80" t="s">
        <v>566</v>
      </c>
      <c r="G220" s="80" t="s">
        <v>1950</v>
      </c>
      <c r="H220" s="80" t="s">
        <v>1951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1954</v>
      </c>
      <c r="B221" s="80">
        <v>4</v>
      </c>
      <c r="C221" s="80">
        <v>4</v>
      </c>
      <c r="D221" s="80">
        <v>1</v>
      </c>
      <c r="E221" s="80">
        <v>2007</v>
      </c>
      <c r="F221" s="80" t="s">
        <v>567</v>
      </c>
      <c r="G221" s="80" t="s">
        <v>1950</v>
      </c>
      <c r="H221" s="80" t="s">
        <v>1951</v>
      </c>
      <c r="I221" s="177"/>
      <c r="J221" s="81">
        <v>420.38510419445072</v>
      </c>
      <c r="K221" s="81">
        <v>12.04262244608376</v>
      </c>
      <c r="L221" s="81">
        <v>14.454749218736005</v>
      </c>
      <c r="M221" s="81">
        <v>159.60887118895226</v>
      </c>
      <c r="N221" s="81">
        <v>154.25318071338032</v>
      </c>
      <c r="O221" s="81">
        <v>121.5926845137916</v>
      </c>
      <c r="P221" s="81">
        <v>106.78715749402934</v>
      </c>
      <c r="Q221" s="81">
        <v>6.5969123390568978</v>
      </c>
      <c r="R221" s="81">
        <v>0</v>
      </c>
      <c r="S221" s="81">
        <v>20.553434770580004</v>
      </c>
      <c r="T221" s="82"/>
      <c r="U221" s="81">
        <v>32076313</v>
      </c>
      <c r="V221" s="81">
        <v>3630</v>
      </c>
      <c r="W221" s="81">
        <v>213</v>
      </c>
      <c r="X221" s="81">
        <v>33870</v>
      </c>
      <c r="Y221" s="81">
        <v>33767</v>
      </c>
      <c r="Z221" s="81">
        <v>60163</v>
      </c>
      <c r="AA221" s="81">
        <v>20912</v>
      </c>
      <c r="AB221" s="81">
        <v>106052</v>
      </c>
      <c r="AC221" s="81">
        <v>0</v>
      </c>
      <c r="AD221" s="81">
        <v>20.553434770580004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1955</v>
      </c>
      <c r="B222" s="80">
        <v>5</v>
      </c>
      <c r="C222" s="80">
        <v>5</v>
      </c>
      <c r="D222" s="80">
        <v>1</v>
      </c>
      <c r="E222" s="80">
        <v>2008</v>
      </c>
      <c r="F222" s="80" t="s">
        <v>84</v>
      </c>
      <c r="G222" s="80" t="s">
        <v>1950</v>
      </c>
      <c r="H222" s="80" t="s">
        <v>1951</v>
      </c>
      <c r="I222" s="177"/>
      <c r="J222" s="81">
        <v>382.91577842013237</v>
      </c>
      <c r="K222" s="81">
        <v>11.514349756669205</v>
      </c>
      <c r="L222" s="81">
        <v>12.894661303000882</v>
      </c>
      <c r="M222" s="81">
        <v>164.03266550359743</v>
      </c>
      <c r="N222" s="81">
        <v>151.05387229628644</v>
      </c>
      <c r="O222" s="81">
        <v>117.79772781349189</v>
      </c>
      <c r="P222" s="81">
        <v>103.77847182470381</v>
      </c>
      <c r="Q222" s="81">
        <v>6.4520139655612541</v>
      </c>
      <c r="R222" s="81">
        <v>0</v>
      </c>
      <c r="S222" s="81">
        <v>11.483010544719999</v>
      </c>
      <c r="T222" s="82"/>
      <c r="U222" s="81">
        <v>31709776</v>
      </c>
      <c r="V222" s="81">
        <v>3630</v>
      </c>
      <c r="W222" s="81">
        <v>213</v>
      </c>
      <c r="X222" s="81">
        <v>33870</v>
      </c>
      <c r="Y222" s="81">
        <v>34091</v>
      </c>
      <c r="Z222" s="81">
        <v>60331</v>
      </c>
      <c r="AA222" s="81">
        <v>20346</v>
      </c>
      <c r="AB222" s="81">
        <v>105427</v>
      </c>
      <c r="AC222" s="81">
        <v>0</v>
      </c>
      <c r="AD222" s="81">
        <v>11.483010544719999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1956</v>
      </c>
      <c r="B223" s="80">
        <v>6</v>
      </c>
      <c r="C223" s="80">
        <v>6</v>
      </c>
      <c r="D223" s="80">
        <v>1</v>
      </c>
      <c r="E223" s="80">
        <v>2009</v>
      </c>
      <c r="F223" s="80" t="s">
        <v>85</v>
      </c>
      <c r="G223" s="80" t="s">
        <v>1950</v>
      </c>
      <c r="H223" s="80" t="s">
        <v>1951</v>
      </c>
      <c r="I223" s="177"/>
      <c r="J223" s="81">
        <v>386.87070222287201</v>
      </c>
      <c r="K223" s="81">
        <v>9.7941487278720718</v>
      </c>
      <c r="L223" s="81">
        <v>10.213661406170514</v>
      </c>
      <c r="M223" s="81">
        <v>172.19836893655645</v>
      </c>
      <c r="N223" s="81">
        <v>152.6958022522355</v>
      </c>
      <c r="O223" s="81">
        <v>120.77754721774131</v>
      </c>
      <c r="P223" s="81">
        <v>98.45494150195772</v>
      </c>
      <c r="Q223" s="81">
        <v>6.1141421732912509</v>
      </c>
      <c r="R223" s="81">
        <v>0</v>
      </c>
      <c r="S223" s="81">
        <v>8.8576791542400013</v>
      </c>
      <c r="T223" s="82"/>
      <c r="U223" s="81">
        <v>26768033</v>
      </c>
      <c r="V223" s="81">
        <v>3689</v>
      </c>
      <c r="W223" s="81">
        <v>245</v>
      </c>
      <c r="X223" s="81">
        <v>36765</v>
      </c>
      <c r="Y223" s="81">
        <v>34245</v>
      </c>
      <c r="Z223" s="81">
        <v>61056</v>
      </c>
      <c r="AA223" s="81">
        <v>19816</v>
      </c>
      <c r="AB223" s="81">
        <v>104877</v>
      </c>
      <c r="AC223" s="81">
        <v>0</v>
      </c>
      <c r="AD223" s="81">
        <v>8.8576791542400013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41.019999999999996</v>
      </c>
      <c r="BJ223" s="81">
        <v>0</v>
      </c>
      <c r="BK223" s="81">
        <v>0</v>
      </c>
      <c r="BL223" s="81">
        <v>0</v>
      </c>
      <c r="BM223" s="82"/>
      <c r="BN223" s="81">
        <v>0</v>
      </c>
      <c r="BO223" s="81">
        <v>0</v>
      </c>
      <c r="BP223" s="81">
        <v>6</v>
      </c>
      <c r="BQ223" s="81">
        <v>0</v>
      </c>
      <c r="BR223" s="81">
        <v>0</v>
      </c>
      <c r="BS223" s="81">
        <v>0</v>
      </c>
      <c r="BT223"/>
      <c r="BU223" s="80"/>
      <c r="BV223" s="80"/>
      <c r="BW223" s="80"/>
      <c r="BX223" s="80"/>
      <c r="BY223" s="80"/>
      <c r="BZ223" s="80"/>
      <c r="CA223" s="80"/>
      <c r="CB223" s="80"/>
      <c r="CC223" s="80"/>
    </row>
    <row r="224" spans="1:81">
      <c r="A224" s="80" t="s">
        <v>1957</v>
      </c>
      <c r="B224" s="80">
        <v>7</v>
      </c>
      <c r="C224" s="80">
        <v>7</v>
      </c>
      <c r="D224" s="80">
        <v>1</v>
      </c>
      <c r="E224" s="80">
        <v>2010</v>
      </c>
      <c r="F224" s="80" t="s">
        <v>86</v>
      </c>
      <c r="G224" s="80" t="s">
        <v>1950</v>
      </c>
      <c r="H224" s="80" t="s">
        <v>1951</v>
      </c>
      <c r="I224" s="177"/>
      <c r="J224" s="81">
        <v>353.8498976610494</v>
      </c>
      <c r="K224" s="81">
        <v>11.832012265141298</v>
      </c>
      <c r="L224" s="81">
        <v>9.6662835404282337</v>
      </c>
      <c r="M224" s="81">
        <v>167.95943991569575</v>
      </c>
      <c r="N224" s="81">
        <v>154.74982614931008</v>
      </c>
      <c r="O224" s="81">
        <v>120.46897629623156</v>
      </c>
      <c r="P224" s="81">
        <v>98.698917394901059</v>
      </c>
      <c r="Q224" s="81">
        <v>6.3357060243056775</v>
      </c>
      <c r="R224" s="81">
        <v>0</v>
      </c>
      <c r="S224" s="81">
        <v>13.276564275249999</v>
      </c>
      <c r="T224" s="82"/>
      <c r="U224" s="81">
        <v>25949046</v>
      </c>
      <c r="V224" s="81">
        <v>3689</v>
      </c>
      <c r="W224" s="81">
        <v>245</v>
      </c>
      <c r="X224" s="81">
        <v>36765</v>
      </c>
      <c r="Y224" s="81">
        <v>34468</v>
      </c>
      <c r="Z224" s="81">
        <v>61183</v>
      </c>
      <c r="AA224" s="81">
        <v>19369</v>
      </c>
      <c r="AB224" s="81">
        <v>104135</v>
      </c>
      <c r="AC224" s="81">
        <v>0</v>
      </c>
      <c r="AD224" s="81">
        <v>13.276564275249999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53.862000000000002</v>
      </c>
      <c r="BJ224" s="81">
        <v>0</v>
      </c>
      <c r="BK224" s="81">
        <v>0</v>
      </c>
      <c r="BL224" s="81">
        <v>0</v>
      </c>
      <c r="BM224" s="82"/>
      <c r="BN224" s="81">
        <v>0</v>
      </c>
      <c r="BO224" s="81">
        <v>0</v>
      </c>
      <c r="BP224" s="81">
        <v>6</v>
      </c>
      <c r="BQ224" s="81">
        <v>0</v>
      </c>
      <c r="BR224" s="81">
        <v>0</v>
      </c>
      <c r="BS224" s="81">
        <v>0</v>
      </c>
      <c r="BT224"/>
      <c r="BU224" s="80">
        <v>53.862000000000002</v>
      </c>
      <c r="BV224" s="80">
        <v>0</v>
      </c>
      <c r="BW224" s="80">
        <v>0</v>
      </c>
      <c r="BX224" s="80">
        <v>0</v>
      </c>
      <c r="BY224" s="80">
        <v>0</v>
      </c>
      <c r="BZ224" s="80">
        <v>0</v>
      </c>
      <c r="CA224" s="80">
        <v>0</v>
      </c>
      <c r="CB224" s="80">
        <v>0</v>
      </c>
      <c r="CC224" s="80">
        <v>0</v>
      </c>
    </row>
    <row r="225" spans="1:81">
      <c r="A225" s="80" t="s">
        <v>1958</v>
      </c>
      <c r="B225" s="80">
        <v>8</v>
      </c>
      <c r="C225" s="80">
        <v>8</v>
      </c>
      <c r="D225" s="80">
        <v>1</v>
      </c>
      <c r="E225" s="80">
        <v>2011</v>
      </c>
      <c r="F225" s="80" t="s">
        <v>87</v>
      </c>
      <c r="G225" s="80" t="s">
        <v>1950</v>
      </c>
      <c r="H225" s="80" t="s">
        <v>1951</v>
      </c>
      <c r="I225" s="177"/>
      <c r="J225" s="81">
        <v>423.87155716154888</v>
      </c>
      <c r="K225" s="81">
        <v>15.546732958384531</v>
      </c>
      <c r="L225" s="81">
        <v>9.7634223477462037</v>
      </c>
      <c r="M225" s="81">
        <v>196.0621564193568</v>
      </c>
      <c r="N225" s="81">
        <v>168.40257720491036</v>
      </c>
      <c r="O225" s="81">
        <v>119.32387543051014</v>
      </c>
      <c r="P225" s="81">
        <v>94.218630485401519</v>
      </c>
      <c r="Q225" s="81">
        <v>7.2504025155747032</v>
      </c>
      <c r="R225" s="81">
        <v>0</v>
      </c>
      <c r="S225" s="81">
        <v>6.040232475479999</v>
      </c>
      <c r="T225" s="82"/>
      <c r="U225" s="81">
        <v>26848938</v>
      </c>
      <c r="V225" s="81">
        <v>3689</v>
      </c>
      <c r="W225" s="81">
        <v>245</v>
      </c>
      <c r="X225" s="81">
        <v>36765</v>
      </c>
      <c r="Y225" s="81">
        <v>34608</v>
      </c>
      <c r="Z225" s="81">
        <v>61918</v>
      </c>
      <c r="AA225" s="81">
        <v>19040</v>
      </c>
      <c r="AB225" s="81">
        <v>103314</v>
      </c>
      <c r="AC225" s="81">
        <v>0</v>
      </c>
      <c r="AD225" s="81">
        <v>6.040232475479999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54.185000000000002</v>
      </c>
      <c r="BJ225" s="81">
        <v>0</v>
      </c>
      <c r="BK225" s="81">
        <v>0</v>
      </c>
      <c r="BL225" s="81">
        <v>0</v>
      </c>
      <c r="BM225" s="82"/>
      <c r="BN225" s="81">
        <v>0</v>
      </c>
      <c r="BO225" s="81">
        <v>0</v>
      </c>
      <c r="BP225" s="81">
        <v>6</v>
      </c>
      <c r="BQ225" s="81">
        <v>0</v>
      </c>
      <c r="BR225" s="81">
        <v>0</v>
      </c>
      <c r="BS225" s="81">
        <v>0</v>
      </c>
      <c r="BT225"/>
      <c r="BU225" s="80">
        <v>54.185000000000002</v>
      </c>
      <c r="BV225" s="80">
        <v>0</v>
      </c>
      <c r="BW225" s="80">
        <v>0</v>
      </c>
      <c r="BX225" s="80">
        <v>0</v>
      </c>
      <c r="BY225" s="80">
        <v>0</v>
      </c>
      <c r="BZ225" s="80">
        <v>0</v>
      </c>
      <c r="CA225" s="80">
        <v>0</v>
      </c>
      <c r="CB225" s="80">
        <v>0</v>
      </c>
      <c r="CC225" s="80">
        <v>0</v>
      </c>
    </row>
    <row r="226" spans="1:81">
      <c r="A226" s="80" t="s">
        <v>1959</v>
      </c>
      <c r="B226" s="80">
        <v>9</v>
      </c>
      <c r="C226" s="80">
        <v>9</v>
      </c>
      <c r="D226" s="80">
        <v>1</v>
      </c>
      <c r="E226" s="80">
        <v>2012</v>
      </c>
      <c r="F226" s="80" t="s">
        <v>88</v>
      </c>
      <c r="G226" s="80" t="s">
        <v>1950</v>
      </c>
      <c r="H226" s="80" t="s">
        <v>1951</v>
      </c>
      <c r="I226" s="177"/>
      <c r="J226" s="81">
        <v>437.71281266412814</v>
      </c>
      <c r="K226" s="81">
        <v>15.642008958493438</v>
      </c>
      <c r="L226" s="81">
        <v>10.659620528113569</v>
      </c>
      <c r="M226" s="81">
        <v>206.59551474567064</v>
      </c>
      <c r="N226" s="81">
        <v>193.38275624550576</v>
      </c>
      <c r="O226" s="81">
        <v>119.70032311753221</v>
      </c>
      <c r="P226" s="81">
        <v>93.132323519565006</v>
      </c>
      <c r="Q226" s="81">
        <v>7.8501688333761184</v>
      </c>
      <c r="R226" s="81">
        <v>0</v>
      </c>
      <c r="S226" s="81">
        <v>9.4104640903399996</v>
      </c>
      <c r="T226" s="82"/>
      <c r="U226" s="81">
        <v>27466304</v>
      </c>
      <c r="V226" s="81">
        <v>3689</v>
      </c>
      <c r="W226" s="81">
        <v>245</v>
      </c>
      <c r="X226" s="81">
        <v>36765</v>
      </c>
      <c r="Y226" s="81">
        <v>35028</v>
      </c>
      <c r="Z226" s="81">
        <v>62606</v>
      </c>
      <c r="AA226" s="81">
        <v>18714</v>
      </c>
      <c r="AB226" s="81">
        <v>102957</v>
      </c>
      <c r="AC226" s="81">
        <v>0</v>
      </c>
      <c r="AD226" s="81">
        <v>9.4104640903399996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62.363999999999997</v>
      </c>
      <c r="BJ226" s="81">
        <v>0</v>
      </c>
      <c r="BK226" s="81">
        <v>0</v>
      </c>
      <c r="BL226" s="81">
        <v>0</v>
      </c>
      <c r="BM226" s="82"/>
      <c r="BN226" s="81">
        <v>0</v>
      </c>
      <c r="BO226" s="81">
        <v>0</v>
      </c>
      <c r="BP226" s="81">
        <v>6</v>
      </c>
      <c r="BQ226" s="81">
        <v>0</v>
      </c>
      <c r="BR226" s="81">
        <v>0</v>
      </c>
      <c r="BS226" s="81">
        <v>0</v>
      </c>
      <c r="BT226"/>
      <c r="BU226" s="80">
        <v>62.363999999999997</v>
      </c>
      <c r="BV226" s="80">
        <v>0</v>
      </c>
      <c r="BW226" s="80">
        <v>0</v>
      </c>
      <c r="BX226" s="80">
        <v>0</v>
      </c>
      <c r="BY226" s="80">
        <v>0</v>
      </c>
      <c r="BZ226" s="80">
        <v>0</v>
      </c>
      <c r="CA226" s="80">
        <v>0</v>
      </c>
      <c r="CB226" s="80">
        <v>0</v>
      </c>
      <c r="CC226" s="80">
        <v>0</v>
      </c>
    </row>
    <row r="227" spans="1:81">
      <c r="A227" s="80" t="s">
        <v>1960</v>
      </c>
      <c r="B227" s="80">
        <v>10</v>
      </c>
      <c r="C227" s="80">
        <v>10</v>
      </c>
      <c r="D227" s="80">
        <v>1</v>
      </c>
      <c r="E227" s="80">
        <v>2013</v>
      </c>
      <c r="F227" s="80" t="s">
        <v>89</v>
      </c>
      <c r="G227" s="80" t="s">
        <v>1950</v>
      </c>
      <c r="H227" s="80" t="s">
        <v>1951</v>
      </c>
      <c r="I227" s="177"/>
      <c r="J227" s="81">
        <v>422.71386644829175</v>
      </c>
      <c r="K227" s="81">
        <v>13.473468996531984</v>
      </c>
      <c r="L227" s="81">
        <v>10.47575343661911</v>
      </c>
      <c r="M227" s="81">
        <v>205.62088249263763</v>
      </c>
      <c r="N227" s="81">
        <v>194.57095827680959</v>
      </c>
      <c r="O227" s="81">
        <v>116.05952071960188</v>
      </c>
      <c r="P227" s="81">
        <v>92.014599172610787</v>
      </c>
      <c r="Q227" s="81">
        <v>7.9281611837883563</v>
      </c>
      <c r="R227" s="81">
        <v>0</v>
      </c>
      <c r="S227" s="81">
        <v>9.8151372830399986</v>
      </c>
      <c r="T227" s="82"/>
      <c r="U227" s="81">
        <v>26538324</v>
      </c>
      <c r="V227" s="81">
        <v>3689</v>
      </c>
      <c r="W227" s="81">
        <v>245</v>
      </c>
      <c r="X227" s="81">
        <v>36765</v>
      </c>
      <c r="Y227" s="81">
        <v>35188</v>
      </c>
      <c r="Z227" s="81">
        <v>63412</v>
      </c>
      <c r="AA227" s="81">
        <v>18420</v>
      </c>
      <c r="AB227" s="81">
        <v>102489</v>
      </c>
      <c r="AC227" s="81">
        <v>0</v>
      </c>
      <c r="AD227" s="81">
        <v>9.8151372830399986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66.906000000000006</v>
      </c>
      <c r="BJ227" s="81">
        <v>0</v>
      </c>
      <c r="BK227" s="81">
        <v>0</v>
      </c>
      <c r="BL227" s="81">
        <v>0</v>
      </c>
      <c r="BM227" s="82"/>
      <c r="BN227" s="81">
        <v>0</v>
      </c>
      <c r="BO227" s="81">
        <v>0</v>
      </c>
      <c r="BP227" s="81">
        <v>6</v>
      </c>
      <c r="BQ227" s="81">
        <v>0</v>
      </c>
      <c r="BR227" s="81">
        <v>0</v>
      </c>
      <c r="BS227" s="81">
        <v>0</v>
      </c>
      <c r="BT227"/>
      <c r="BU227" s="80">
        <v>66.906000000000006</v>
      </c>
      <c r="BV227" s="80">
        <v>0</v>
      </c>
      <c r="BW227" s="80">
        <v>0</v>
      </c>
      <c r="BX227" s="80">
        <v>0</v>
      </c>
      <c r="BY227" s="80">
        <v>0</v>
      </c>
      <c r="BZ227" s="80">
        <v>0</v>
      </c>
      <c r="CA227" s="80">
        <v>0</v>
      </c>
      <c r="CB227" s="80">
        <v>0</v>
      </c>
      <c r="CC227" s="80">
        <v>0</v>
      </c>
    </row>
    <row r="228" spans="1:81">
      <c r="A228" s="80" t="s">
        <v>1961</v>
      </c>
      <c r="B228" s="80">
        <v>11</v>
      </c>
      <c r="C228" s="80">
        <v>11</v>
      </c>
      <c r="D228" s="80">
        <v>1</v>
      </c>
      <c r="E228" s="80">
        <v>2014</v>
      </c>
      <c r="F228" s="80" t="s">
        <v>90</v>
      </c>
      <c r="G228" s="80" t="s">
        <v>1950</v>
      </c>
      <c r="H228" s="80" t="s">
        <v>1951</v>
      </c>
      <c r="I228" s="177"/>
      <c r="J228" s="81">
        <v>389.21028484335278</v>
      </c>
      <c r="K228" s="81">
        <v>13.285306708195499</v>
      </c>
      <c r="L228" s="81">
        <v>8.5225876406205003</v>
      </c>
      <c r="M228" s="81">
        <v>199.04841809357069</v>
      </c>
      <c r="N228" s="81">
        <v>169.80898906016088</v>
      </c>
      <c r="O228" s="81">
        <v>111.45227643251178</v>
      </c>
      <c r="P228" s="81">
        <v>90.836131061867533</v>
      </c>
      <c r="Q228" s="81">
        <v>7.553719719429405</v>
      </c>
      <c r="R228" s="81">
        <v>0</v>
      </c>
      <c r="S228" s="81">
        <v>8.7818014812000005</v>
      </c>
      <c r="T228" s="82"/>
      <c r="U228" s="81">
        <v>27662025</v>
      </c>
      <c r="V228" s="81">
        <v>3361</v>
      </c>
      <c r="W228" s="81">
        <v>272</v>
      </c>
      <c r="X228" s="81">
        <v>36772</v>
      </c>
      <c r="Y228" s="81">
        <v>35353</v>
      </c>
      <c r="Z228" s="81">
        <v>64135</v>
      </c>
      <c r="AA228" s="81">
        <v>18090</v>
      </c>
      <c r="AB228" s="81">
        <v>101775</v>
      </c>
      <c r="AC228" s="81">
        <v>0</v>
      </c>
      <c r="AD228" s="81">
        <v>8.7818014812000005</v>
      </c>
      <c r="AE228" s="82"/>
      <c r="AF228" s="81">
        <v>326779897.94276196</v>
      </c>
      <c r="AG228" s="81">
        <v>9402273.2572608031</v>
      </c>
      <c r="AH228" s="81">
        <v>2116178.4108861303</v>
      </c>
      <c r="AI228" s="81">
        <v>218087955.50180164</v>
      </c>
      <c r="AJ228" s="81">
        <v>198675517.1687226</v>
      </c>
      <c r="AK228" s="81">
        <v>0</v>
      </c>
      <c r="AL228" s="81">
        <v>0</v>
      </c>
      <c r="AM228" s="81">
        <v>13972186.654296678</v>
      </c>
      <c r="AN228" s="81">
        <v>0</v>
      </c>
      <c r="AO228" s="81">
        <v>0</v>
      </c>
      <c r="AP228" s="82"/>
      <c r="AQ228" s="81">
        <v>500</v>
      </c>
      <c r="AR228" s="81">
        <v>63</v>
      </c>
      <c r="AS228" s="81">
        <v>0</v>
      </c>
      <c r="AT228" s="81">
        <v>1</v>
      </c>
      <c r="AU228" s="81">
        <v>0</v>
      </c>
      <c r="AV228" s="81">
        <v>1</v>
      </c>
      <c r="AW228" s="81" t="s">
        <v>564</v>
      </c>
      <c r="AX228" s="82"/>
      <c r="AY228" s="81">
        <v>2043.3</v>
      </c>
      <c r="AZ228" s="81">
        <v>5336.1</v>
      </c>
      <c r="BA228" s="81">
        <v>0</v>
      </c>
      <c r="BB228" s="81">
        <v>190</v>
      </c>
      <c r="BC228" s="81">
        <v>0</v>
      </c>
      <c r="BD228" s="81">
        <v>1510.5</v>
      </c>
      <c r="BE228" s="81" t="s">
        <v>564</v>
      </c>
      <c r="BF228" s="82"/>
      <c r="BG228" s="81">
        <v>0</v>
      </c>
      <c r="BH228" s="81">
        <v>0</v>
      </c>
      <c r="BI228" s="81">
        <v>63.648000000000003</v>
      </c>
      <c r="BJ228" s="81">
        <v>0</v>
      </c>
      <c r="BK228" s="81">
        <v>0</v>
      </c>
      <c r="BL228" s="81">
        <v>0</v>
      </c>
      <c r="BM228" s="82"/>
      <c r="BN228" s="81">
        <v>0</v>
      </c>
      <c r="BO228" s="81">
        <v>0</v>
      </c>
      <c r="BP228" s="81">
        <v>6</v>
      </c>
      <c r="BQ228" s="81">
        <v>0</v>
      </c>
      <c r="BR228" s="81">
        <v>0</v>
      </c>
      <c r="BS228" s="81">
        <v>0</v>
      </c>
      <c r="BT228"/>
      <c r="BU228" s="80">
        <v>63.648000000000003</v>
      </c>
      <c r="BV228" s="80">
        <v>0</v>
      </c>
      <c r="BW228" s="80">
        <v>0</v>
      </c>
      <c r="BX228" s="80">
        <v>0</v>
      </c>
      <c r="BY228" s="80">
        <v>0</v>
      </c>
      <c r="BZ228" s="80">
        <v>0</v>
      </c>
      <c r="CA228" s="80">
        <v>0</v>
      </c>
      <c r="CB228" s="80">
        <v>0</v>
      </c>
      <c r="CC228" s="80">
        <v>0</v>
      </c>
    </row>
    <row r="229" spans="1:81">
      <c r="A229" s="80" t="s">
        <v>1962</v>
      </c>
      <c r="B229" s="80">
        <v>12</v>
      </c>
      <c r="C229" s="80">
        <v>12</v>
      </c>
      <c r="D229" s="80">
        <v>1</v>
      </c>
      <c r="E229" s="80">
        <v>2015</v>
      </c>
      <c r="F229" s="80" t="s">
        <v>91</v>
      </c>
      <c r="G229" s="80" t="s">
        <v>1950</v>
      </c>
      <c r="H229" s="80" t="s">
        <v>1951</v>
      </c>
      <c r="I229" s="177"/>
      <c r="J229" s="81">
        <v>360.79150886960008</v>
      </c>
      <c r="K229" s="81">
        <v>13.430520047524904</v>
      </c>
      <c r="L229" s="81">
        <v>9.054769114877887</v>
      </c>
      <c r="M229" s="81">
        <v>166.45235480808284</v>
      </c>
      <c r="N229" s="81">
        <v>159.54290239468418</v>
      </c>
      <c r="O229" s="81">
        <v>110.52296069531616</v>
      </c>
      <c r="P229" s="81">
        <v>89.344735435769906</v>
      </c>
      <c r="Q229" s="81">
        <v>7.3299787840125248</v>
      </c>
      <c r="R229" s="81">
        <v>0</v>
      </c>
      <c r="S229" s="81">
        <v>6.3705983465600005</v>
      </c>
      <c r="T229" s="82"/>
      <c r="U229" s="81">
        <v>28513009</v>
      </c>
      <c r="V229" s="81">
        <v>3361</v>
      </c>
      <c r="W229" s="81">
        <v>272</v>
      </c>
      <c r="X229" s="81">
        <v>36772</v>
      </c>
      <c r="Y229" s="81">
        <v>35557</v>
      </c>
      <c r="Z229" s="81">
        <v>64213</v>
      </c>
      <c r="AA229" s="81">
        <v>17779</v>
      </c>
      <c r="AB229" s="81">
        <v>100884</v>
      </c>
      <c r="AC229" s="81">
        <v>0</v>
      </c>
      <c r="AD229" s="81">
        <v>6.3705983465600005</v>
      </c>
      <c r="AE229" s="82"/>
      <c r="AF229" s="81">
        <v>309794110.29766065</v>
      </c>
      <c r="AG229" s="81">
        <v>9049418.2807416935</v>
      </c>
      <c r="AH229" s="81">
        <v>1841329.2161033903</v>
      </c>
      <c r="AI229" s="81">
        <v>221494520.11550295</v>
      </c>
      <c r="AJ229" s="81">
        <v>190212558.15988332</v>
      </c>
      <c r="AK229" s="81">
        <v>0</v>
      </c>
      <c r="AL229" s="81">
        <v>0</v>
      </c>
      <c r="AM229" s="81">
        <v>13825729.007536573</v>
      </c>
      <c r="AN229" s="81">
        <v>0</v>
      </c>
      <c r="AO229" s="81">
        <v>0</v>
      </c>
      <c r="AP229" s="82"/>
      <c r="AQ229" s="81">
        <v>542</v>
      </c>
      <c r="AR229" s="81">
        <v>87</v>
      </c>
      <c r="AS229" s="81">
        <v>0</v>
      </c>
      <c r="AT229" s="81">
        <v>1</v>
      </c>
      <c r="AU229" s="81">
        <v>0</v>
      </c>
      <c r="AV229" s="81">
        <v>1</v>
      </c>
      <c r="AW229" s="81" t="s">
        <v>564</v>
      </c>
      <c r="AX229" s="82"/>
      <c r="AY229" s="81">
        <v>2247.5</v>
      </c>
      <c r="AZ229" s="81">
        <v>6020.9</v>
      </c>
      <c r="BA229" s="81">
        <v>0</v>
      </c>
      <c r="BB229" s="81">
        <v>190</v>
      </c>
      <c r="BC229" s="81">
        <v>0</v>
      </c>
      <c r="BD229" s="81">
        <v>1510.5</v>
      </c>
      <c r="BE229" s="81" t="s">
        <v>564</v>
      </c>
      <c r="BF229" s="82"/>
      <c r="BG229" s="81">
        <v>0</v>
      </c>
      <c r="BH229" s="81">
        <v>0</v>
      </c>
      <c r="BI229" s="81">
        <v>54.561999999999998</v>
      </c>
      <c r="BJ229" s="81">
        <v>0</v>
      </c>
      <c r="BK229" s="81">
        <v>0</v>
      </c>
      <c r="BL229" s="81">
        <v>0</v>
      </c>
      <c r="BM229" s="82"/>
      <c r="BN229" s="81">
        <v>0</v>
      </c>
      <c r="BO229" s="81">
        <v>0</v>
      </c>
      <c r="BP229" s="81">
        <v>6</v>
      </c>
      <c r="BQ229" s="81">
        <v>0</v>
      </c>
      <c r="BR229" s="81">
        <v>0</v>
      </c>
      <c r="BS229" s="81">
        <v>0</v>
      </c>
      <c r="BT229"/>
      <c r="BU229" s="80">
        <v>54.561999999999998</v>
      </c>
      <c r="BV229" s="80">
        <v>0</v>
      </c>
      <c r="BW229" s="80">
        <v>0</v>
      </c>
      <c r="BX229" s="80">
        <v>0</v>
      </c>
      <c r="BY229" s="80">
        <v>0</v>
      </c>
      <c r="BZ229" s="80">
        <v>0</v>
      </c>
      <c r="CA229" s="80">
        <v>0</v>
      </c>
      <c r="CB229" s="80">
        <v>0</v>
      </c>
      <c r="CC229" s="80">
        <v>0</v>
      </c>
    </row>
    <row r="230" spans="1:81">
      <c r="A230" s="80" t="s">
        <v>1963</v>
      </c>
      <c r="B230" s="80">
        <v>13</v>
      </c>
      <c r="C230" s="80">
        <v>13</v>
      </c>
      <c r="D230" s="80">
        <v>1</v>
      </c>
      <c r="E230" s="80">
        <v>2016</v>
      </c>
      <c r="F230" s="80" t="s">
        <v>92</v>
      </c>
      <c r="G230" s="80" t="s">
        <v>1950</v>
      </c>
      <c r="H230" s="80" t="s">
        <v>1951</v>
      </c>
      <c r="I230" s="177"/>
      <c r="J230" s="81">
        <v>363.42855356163722</v>
      </c>
      <c r="K230" s="81">
        <v>11.454060533579305</v>
      </c>
      <c r="L230" s="81">
        <v>11.653835902007573</v>
      </c>
      <c r="M230" s="81">
        <v>161.8870430186964</v>
      </c>
      <c r="N230" s="81">
        <v>150.43293076903643</v>
      </c>
      <c r="O230" s="81">
        <v>109.89495351836531</v>
      </c>
      <c r="P230" s="81">
        <v>87.763094294938753</v>
      </c>
      <c r="Q230" s="81">
        <v>7.0680763950523477</v>
      </c>
      <c r="R230" s="81">
        <v>0</v>
      </c>
      <c r="S230" s="81">
        <v>6.0805304456</v>
      </c>
      <c r="T230" s="82"/>
      <c r="U230" s="81">
        <v>28012867</v>
      </c>
      <c r="V230" s="81">
        <v>3361</v>
      </c>
      <c r="W230" s="81">
        <v>272</v>
      </c>
      <c r="X230" s="81">
        <v>36772</v>
      </c>
      <c r="Y230" s="81">
        <v>35782</v>
      </c>
      <c r="Z230" s="81">
        <v>64633</v>
      </c>
      <c r="AA230" s="81">
        <v>18063</v>
      </c>
      <c r="AB230" s="81">
        <v>100069</v>
      </c>
      <c r="AC230" s="81">
        <v>0</v>
      </c>
      <c r="AD230" s="81">
        <v>6.0805304456</v>
      </c>
      <c r="AE230" s="82"/>
      <c r="AF230" s="81">
        <v>313864304.9204095</v>
      </c>
      <c r="AG230" s="81">
        <v>7381858.5579261715</v>
      </c>
      <c r="AH230" s="81">
        <v>1835537.8896434689</v>
      </c>
      <c r="AI230" s="81">
        <v>226974928.67242411</v>
      </c>
      <c r="AJ230" s="81">
        <v>177076795.15283659</v>
      </c>
      <c r="AK230" s="81">
        <v>0</v>
      </c>
      <c r="AL230" s="81">
        <v>0</v>
      </c>
      <c r="AM230" s="81">
        <v>13724691.13722128</v>
      </c>
      <c r="AN230" s="81">
        <v>0</v>
      </c>
      <c r="AO230" s="81">
        <v>0</v>
      </c>
      <c r="AP230" s="82"/>
      <c r="AQ230" s="81">
        <v>580</v>
      </c>
      <c r="AR230" s="81">
        <v>94</v>
      </c>
      <c r="AS230" s="81">
        <v>0</v>
      </c>
      <c r="AT230" s="81">
        <v>2</v>
      </c>
      <c r="AU230" s="81">
        <v>0</v>
      </c>
      <c r="AV230" s="81">
        <v>1</v>
      </c>
      <c r="AW230" s="81" t="s">
        <v>564</v>
      </c>
      <c r="AX230" s="82"/>
      <c r="AY230" s="81">
        <v>2475.5</v>
      </c>
      <c r="AZ230" s="81">
        <v>6518.5</v>
      </c>
      <c r="BA230" s="81">
        <v>0</v>
      </c>
      <c r="BB230" s="81">
        <v>239.6</v>
      </c>
      <c r="BC230" s="81">
        <v>0</v>
      </c>
      <c r="BD230" s="81">
        <v>1510.5</v>
      </c>
      <c r="BE230" s="81" t="s">
        <v>564</v>
      </c>
      <c r="BF230" s="82"/>
      <c r="BG230" s="81">
        <v>0</v>
      </c>
      <c r="BH230" s="81">
        <v>0</v>
      </c>
      <c r="BI230" s="81">
        <v>52.743000000000002</v>
      </c>
      <c r="BJ230" s="81">
        <v>0</v>
      </c>
      <c r="BK230" s="81">
        <v>0</v>
      </c>
      <c r="BL230" s="81">
        <v>0</v>
      </c>
      <c r="BM230" s="82"/>
      <c r="BN230" s="81">
        <v>0</v>
      </c>
      <c r="BO230" s="81">
        <v>0</v>
      </c>
      <c r="BP230" s="81">
        <v>6</v>
      </c>
      <c r="BQ230" s="81">
        <v>0</v>
      </c>
      <c r="BR230" s="81">
        <v>0</v>
      </c>
      <c r="BS230" s="81">
        <v>0</v>
      </c>
      <c r="BT230"/>
      <c r="BU230" s="80">
        <v>52.743000000000002</v>
      </c>
      <c r="BV230" s="80">
        <v>0</v>
      </c>
      <c r="BW230" s="80">
        <v>0</v>
      </c>
      <c r="BX230" s="80">
        <v>0</v>
      </c>
      <c r="BY230" s="80">
        <v>0</v>
      </c>
      <c r="BZ230" s="80">
        <v>0</v>
      </c>
      <c r="CA230" s="80">
        <v>0</v>
      </c>
      <c r="CB230" s="80">
        <v>0</v>
      </c>
      <c r="CC230" s="80">
        <v>0</v>
      </c>
    </row>
    <row r="231" spans="1:81">
      <c r="A231" s="80" t="s">
        <v>1964</v>
      </c>
      <c r="B231" s="80">
        <v>14</v>
      </c>
      <c r="C231" s="80">
        <v>14</v>
      </c>
      <c r="D231" s="80">
        <v>1</v>
      </c>
      <c r="E231" s="80">
        <v>2017</v>
      </c>
      <c r="F231" s="80" t="s">
        <v>71</v>
      </c>
      <c r="G231" s="80" t="s">
        <v>1950</v>
      </c>
      <c r="H231" s="80" t="s">
        <v>1951</v>
      </c>
      <c r="I231" s="177"/>
      <c r="J231" s="81">
        <v>356.72168283246179</v>
      </c>
      <c r="K231" s="81">
        <v>11.718618459397078</v>
      </c>
      <c r="L231" s="81">
        <v>10.498682216559338</v>
      </c>
      <c r="M231" s="81">
        <v>155.98746718579272</v>
      </c>
      <c r="N231" s="81">
        <v>160.42924391574232</v>
      </c>
      <c r="O231" s="81">
        <v>108.35261177725454</v>
      </c>
      <c r="P231" s="81">
        <v>86.260869473192045</v>
      </c>
      <c r="Q231" s="81">
        <v>6.7782256864660928</v>
      </c>
      <c r="R231" s="81">
        <v>0</v>
      </c>
      <c r="S231" s="81">
        <v>9.5961529317500016</v>
      </c>
      <c r="T231" s="82"/>
      <c r="U231" s="81">
        <v>29362344</v>
      </c>
      <c r="V231" s="81">
        <v>3361</v>
      </c>
      <c r="W231" s="81">
        <v>272</v>
      </c>
      <c r="X231" s="81">
        <v>36772</v>
      </c>
      <c r="Y231" s="81">
        <v>36004</v>
      </c>
      <c r="Z231" s="81">
        <v>64783</v>
      </c>
      <c r="AA231" s="81">
        <v>17867</v>
      </c>
      <c r="AB231" s="81">
        <v>99241</v>
      </c>
      <c r="AC231" s="81">
        <v>0</v>
      </c>
      <c r="AD231" s="81">
        <v>9.5961529317500016</v>
      </c>
      <c r="AE231" s="82"/>
      <c r="AF231" s="81">
        <v>318688021.19672757</v>
      </c>
      <c r="AG231" s="81">
        <v>8403765.5652616508</v>
      </c>
      <c r="AH231" s="81">
        <v>2222500.6017905818</v>
      </c>
      <c r="AI231" s="81">
        <v>233325396.53678599</v>
      </c>
      <c r="AJ231" s="81">
        <v>188448248.87094769</v>
      </c>
      <c r="AK231" s="81">
        <v>0</v>
      </c>
      <c r="AL231" s="81">
        <v>0</v>
      </c>
      <c r="AM231" s="81">
        <v>13632426.753971759</v>
      </c>
      <c r="AN231" s="81">
        <v>0</v>
      </c>
      <c r="AO231" s="81">
        <v>0</v>
      </c>
      <c r="AP231" s="82"/>
      <c r="AQ231" s="81">
        <v>634</v>
      </c>
      <c r="AR231" s="81">
        <v>100</v>
      </c>
      <c r="AS231" s="81">
        <v>0</v>
      </c>
      <c r="AT231" s="81">
        <v>2</v>
      </c>
      <c r="AU231" s="81">
        <v>0</v>
      </c>
      <c r="AV231" s="81">
        <v>2</v>
      </c>
      <c r="AW231" s="81" t="s">
        <v>564</v>
      </c>
      <c r="AX231" s="82"/>
      <c r="AY231" s="81">
        <v>2755.7</v>
      </c>
      <c r="AZ231" s="81">
        <v>6690.2999999999993</v>
      </c>
      <c r="BA231" s="81">
        <v>0</v>
      </c>
      <c r="BB231" s="81">
        <v>239.6</v>
      </c>
      <c r="BC231" s="81">
        <v>0</v>
      </c>
      <c r="BD231" s="81">
        <v>7760.5</v>
      </c>
      <c r="BE231" s="81" t="s">
        <v>564</v>
      </c>
      <c r="BF231" s="82"/>
      <c r="BG231" s="81">
        <v>0</v>
      </c>
      <c r="BH231" s="81">
        <v>0</v>
      </c>
      <c r="BI231" s="81">
        <v>62.158999999999999</v>
      </c>
      <c r="BJ231" s="81">
        <v>0</v>
      </c>
      <c r="BK231" s="81">
        <v>0</v>
      </c>
      <c r="BL231" s="81">
        <v>0</v>
      </c>
      <c r="BM231" s="82"/>
      <c r="BN231" s="81">
        <v>0</v>
      </c>
      <c r="BO231" s="81">
        <v>0</v>
      </c>
      <c r="BP231" s="81">
        <v>6</v>
      </c>
      <c r="BQ231" s="81">
        <v>0</v>
      </c>
      <c r="BR231" s="81">
        <v>0</v>
      </c>
      <c r="BS231" s="81">
        <v>0</v>
      </c>
      <c r="BT231"/>
      <c r="BU231" s="80">
        <v>62.158999999999999</v>
      </c>
      <c r="BV231" s="80">
        <v>0</v>
      </c>
      <c r="BW231" s="80">
        <v>0</v>
      </c>
      <c r="BX231" s="80">
        <v>0</v>
      </c>
      <c r="BY231" s="80">
        <v>0</v>
      </c>
      <c r="BZ231" s="80">
        <v>0</v>
      </c>
      <c r="CA231" s="80">
        <v>0</v>
      </c>
      <c r="CB231" s="80">
        <v>0</v>
      </c>
      <c r="CC231" s="80">
        <v>0</v>
      </c>
    </row>
    <row r="232" spans="1:81">
      <c r="A232" s="80" t="s">
        <v>1965</v>
      </c>
      <c r="B232" s="80">
        <v>15</v>
      </c>
      <c r="C232" s="80">
        <v>15</v>
      </c>
      <c r="D232" s="80">
        <v>1</v>
      </c>
      <c r="E232" s="80">
        <v>2018</v>
      </c>
      <c r="F232" s="80" t="s">
        <v>93</v>
      </c>
      <c r="G232" s="80" t="s">
        <v>1950</v>
      </c>
      <c r="H232" s="80" t="s">
        <v>1951</v>
      </c>
      <c r="I232" s="177"/>
      <c r="J232" s="81">
        <v>358.71916901313216</v>
      </c>
      <c r="K232" s="81">
        <v>10.730516802404701</v>
      </c>
      <c r="L232" s="81">
        <v>9.7821157380377954</v>
      </c>
      <c r="M232" s="81">
        <v>152.21322741260812</v>
      </c>
      <c r="N232" s="81">
        <v>151.16855753558957</v>
      </c>
      <c r="O232" s="81">
        <v>106.5794824328777</v>
      </c>
      <c r="P232" s="81">
        <v>85.359189337327933</v>
      </c>
      <c r="Q232" s="81">
        <v>6.2232394455444258</v>
      </c>
      <c r="R232" s="81">
        <v>0</v>
      </c>
      <c r="S232" s="81">
        <v>12.134598650720001</v>
      </c>
      <c r="T232" s="82"/>
      <c r="U232" s="81">
        <v>29602352</v>
      </c>
      <c r="V232" s="81">
        <v>3361</v>
      </c>
      <c r="W232" s="81">
        <v>272</v>
      </c>
      <c r="X232" s="81">
        <v>36772</v>
      </c>
      <c r="Y232" s="81">
        <v>36212</v>
      </c>
      <c r="Z232" s="81">
        <v>64943</v>
      </c>
      <c r="AA232" s="81">
        <v>17858</v>
      </c>
      <c r="AB232" s="81">
        <v>98190</v>
      </c>
      <c r="AC232" s="81">
        <v>0</v>
      </c>
      <c r="AD232" s="81">
        <v>12.134598650719999</v>
      </c>
      <c r="AE232" s="82"/>
      <c r="AF232" s="81">
        <v>320021670.99316251</v>
      </c>
      <c r="AG232" s="81">
        <v>7369555.5320311282</v>
      </c>
      <c r="AH232" s="81">
        <v>2101584.29543301</v>
      </c>
      <c r="AI232" s="81">
        <v>220621180.96285009</v>
      </c>
      <c r="AJ232" s="81">
        <v>192968732.89890879</v>
      </c>
      <c r="AK232" s="81">
        <v>0</v>
      </c>
      <c r="AL232" s="81">
        <v>0</v>
      </c>
      <c r="AM232" s="81">
        <v>13515962.5607768</v>
      </c>
      <c r="AN232" s="81">
        <v>0</v>
      </c>
      <c r="AO232" s="81">
        <v>0</v>
      </c>
      <c r="AP232" s="82"/>
      <c r="AQ232" s="81">
        <v>684</v>
      </c>
      <c r="AR232" s="81">
        <v>106</v>
      </c>
      <c r="AS232" s="81">
        <v>0</v>
      </c>
      <c r="AT232" s="81">
        <v>2</v>
      </c>
      <c r="AU232" s="81">
        <v>0</v>
      </c>
      <c r="AV232" s="81">
        <v>2</v>
      </c>
      <c r="AW232" s="81" t="s">
        <v>564</v>
      </c>
      <c r="AX232" s="82"/>
      <c r="AY232" s="81">
        <v>3021.8</v>
      </c>
      <c r="AZ232" s="81">
        <v>6897.5</v>
      </c>
      <c r="BA232" s="81">
        <v>0</v>
      </c>
      <c r="BB232" s="81">
        <v>240</v>
      </c>
      <c r="BC232" s="81">
        <v>0</v>
      </c>
      <c r="BD232" s="81">
        <v>7760.5</v>
      </c>
      <c r="BE232" s="81" t="s">
        <v>564</v>
      </c>
      <c r="BF232" s="82"/>
      <c r="BG232" s="81">
        <v>0</v>
      </c>
      <c r="BH232" s="81">
        <v>0</v>
      </c>
      <c r="BI232" s="81">
        <v>60.71</v>
      </c>
      <c r="BJ232" s="81">
        <v>0</v>
      </c>
      <c r="BK232" s="81">
        <v>0</v>
      </c>
      <c r="BL232" s="81">
        <v>0</v>
      </c>
      <c r="BM232" s="82"/>
      <c r="BN232" s="81">
        <v>0</v>
      </c>
      <c r="BO232" s="81">
        <v>0</v>
      </c>
      <c r="BP232" s="81">
        <v>6</v>
      </c>
      <c r="BQ232" s="81">
        <v>0</v>
      </c>
      <c r="BR232" s="81">
        <v>0</v>
      </c>
      <c r="BS232" s="81">
        <v>0</v>
      </c>
      <c r="BT232"/>
      <c r="BU232" s="80">
        <v>60.71</v>
      </c>
      <c r="BV232" s="80">
        <v>0</v>
      </c>
      <c r="BW232" s="80">
        <v>0</v>
      </c>
      <c r="BX232" s="80">
        <v>0</v>
      </c>
      <c r="BY232" s="80">
        <v>0</v>
      </c>
      <c r="BZ232" s="80">
        <v>0</v>
      </c>
      <c r="CA232" s="80">
        <v>0</v>
      </c>
      <c r="CB232" s="80">
        <v>0</v>
      </c>
      <c r="CC232" s="80">
        <v>0</v>
      </c>
    </row>
    <row r="233" spans="1:81">
      <c r="A233" s="80" t="s">
        <v>1966</v>
      </c>
      <c r="B233" s="80">
        <v>16</v>
      </c>
      <c r="C233" s="80">
        <v>16</v>
      </c>
      <c r="D233" s="80">
        <v>1</v>
      </c>
      <c r="E233" s="80">
        <v>2019</v>
      </c>
      <c r="F233" s="80" t="s">
        <v>73</v>
      </c>
      <c r="G233" s="80" t="s">
        <v>1950</v>
      </c>
      <c r="H233" s="80" t="s">
        <v>1951</v>
      </c>
      <c r="I233" s="177"/>
      <c r="J233" s="81">
        <v>322.28184547450132</v>
      </c>
      <c r="K233" s="81">
        <v>12.086917717706537</v>
      </c>
      <c r="L233" s="81">
        <v>9.8741091939271879</v>
      </c>
      <c r="M233" s="81">
        <v>154.42873508854743</v>
      </c>
      <c r="N233" s="81">
        <v>146.67482554684116</v>
      </c>
      <c r="O233" s="81">
        <v>103.3065833998333</v>
      </c>
      <c r="P233" s="81">
        <v>82.853255350936848</v>
      </c>
      <c r="Q233" s="81">
        <v>5.9899488200314037</v>
      </c>
      <c r="R233" s="81">
        <v>0</v>
      </c>
      <c r="S233" s="81">
        <v>10.410679656000001</v>
      </c>
      <c r="T233" s="82"/>
      <c r="U233" s="81">
        <v>28262185</v>
      </c>
      <c r="V233" s="81">
        <v>3361</v>
      </c>
      <c r="W233" s="81">
        <v>272</v>
      </c>
      <c r="X233" s="81">
        <v>36772</v>
      </c>
      <c r="Y233" s="81">
        <v>36472</v>
      </c>
      <c r="Z233" s="81">
        <v>64677</v>
      </c>
      <c r="AA233" s="81">
        <v>17204</v>
      </c>
      <c r="AB233" s="81">
        <v>97068</v>
      </c>
      <c r="AC233" s="81">
        <v>0</v>
      </c>
      <c r="AD233" s="81">
        <v>10.410679655999999</v>
      </c>
      <c r="AE233" s="82"/>
      <c r="AF233" s="81">
        <v>281226583.9576664</v>
      </c>
      <c r="AG233" s="81">
        <v>7181260.386892166</v>
      </c>
      <c r="AH233" s="81">
        <v>2222675.4518835088</v>
      </c>
      <c r="AI233" s="81">
        <v>227842490.2328428</v>
      </c>
      <c r="AJ233" s="81">
        <v>180112101.17696166</v>
      </c>
      <c r="AK233" s="81">
        <v>0</v>
      </c>
      <c r="AL233" s="81">
        <v>0</v>
      </c>
      <c r="AM233" s="81">
        <v>13219930.872487228</v>
      </c>
      <c r="AN233" s="81">
        <v>0</v>
      </c>
      <c r="AO233" s="81">
        <v>0</v>
      </c>
      <c r="AP233" s="82"/>
      <c r="AQ233" s="81">
        <v>730</v>
      </c>
      <c r="AR233" s="81">
        <v>112</v>
      </c>
      <c r="AS233" s="81">
        <v>0</v>
      </c>
      <c r="AT233" s="81">
        <v>2</v>
      </c>
      <c r="AU233" s="81">
        <v>0</v>
      </c>
      <c r="AV233" s="81">
        <v>2</v>
      </c>
      <c r="AW233" s="81" t="s">
        <v>564</v>
      </c>
      <c r="AX233" s="82"/>
      <c r="AY233" s="81">
        <v>3279.599999999999</v>
      </c>
      <c r="AZ233" s="81">
        <v>6983.4</v>
      </c>
      <c r="BA233" s="81">
        <v>0</v>
      </c>
      <c r="BB233" s="81">
        <v>239.6</v>
      </c>
      <c r="BC233" s="81">
        <v>0</v>
      </c>
      <c r="BD233" s="81">
        <v>7760.5</v>
      </c>
      <c r="BE233" s="81" t="s">
        <v>564</v>
      </c>
      <c r="BF233" s="82"/>
      <c r="BG233" s="81">
        <v>0</v>
      </c>
      <c r="BH233" s="81">
        <v>0</v>
      </c>
      <c r="BI233" s="81">
        <v>53.097000000000001</v>
      </c>
      <c r="BJ233" s="81">
        <v>0</v>
      </c>
      <c r="BK233" s="81">
        <v>0</v>
      </c>
      <c r="BL233" s="81">
        <v>0</v>
      </c>
      <c r="BM233" s="82"/>
      <c r="BN233" s="81">
        <v>0</v>
      </c>
      <c r="BO233" s="81">
        <v>0</v>
      </c>
      <c r="BP233" s="81">
        <v>6</v>
      </c>
      <c r="BQ233" s="81">
        <v>0</v>
      </c>
      <c r="BR233" s="81">
        <v>0</v>
      </c>
      <c r="BS233" s="81">
        <v>0</v>
      </c>
      <c r="BT233"/>
      <c r="BU233" s="80">
        <v>53.097000000000001</v>
      </c>
      <c r="BV233" s="80">
        <v>0</v>
      </c>
      <c r="BW233" s="80">
        <v>0</v>
      </c>
      <c r="BX233" s="80">
        <v>0</v>
      </c>
      <c r="BY233" s="80">
        <v>0</v>
      </c>
      <c r="BZ233" s="80">
        <v>0</v>
      </c>
      <c r="CA233" s="80">
        <v>0</v>
      </c>
      <c r="CB233" s="80">
        <v>0</v>
      </c>
      <c r="CC233" s="80">
        <v>0</v>
      </c>
    </row>
    <row r="234" spans="1:81">
      <c r="A234" s="80" t="s">
        <v>1967</v>
      </c>
      <c r="B234" s="80">
        <v>17</v>
      </c>
      <c r="C234" s="80">
        <v>17</v>
      </c>
      <c r="D234" s="80">
        <v>1</v>
      </c>
      <c r="E234" s="80">
        <v>2020</v>
      </c>
      <c r="F234" s="80" t="s">
        <v>218</v>
      </c>
      <c r="G234" s="80" t="s">
        <v>1950</v>
      </c>
      <c r="H234" s="80" t="s">
        <v>1951</v>
      </c>
      <c r="I234" s="177"/>
      <c r="J234" s="81">
        <v>312.93371882371582</v>
      </c>
      <c r="K234" s="81">
        <v>12.115966929410014</v>
      </c>
      <c r="L234" s="81">
        <v>21.367431212552599</v>
      </c>
      <c r="M234" s="81">
        <v>131.07340108203297</v>
      </c>
      <c r="N234" s="81">
        <v>137.57977571136129</v>
      </c>
      <c r="O234" s="81">
        <v>90.27188190275227</v>
      </c>
      <c r="P234" s="81">
        <v>77.499334100571261</v>
      </c>
      <c r="Q234" s="81">
        <v>5.6493203816821476</v>
      </c>
      <c r="R234" s="81">
        <v>0</v>
      </c>
      <c r="S234" s="81">
        <v>10.503719641</v>
      </c>
      <c r="T234" s="82"/>
      <c r="U234" s="81">
        <v>29025313</v>
      </c>
      <c r="V234" s="81">
        <v>3048</v>
      </c>
      <c r="W234" s="81">
        <v>622</v>
      </c>
      <c r="X234" s="81">
        <v>35304</v>
      </c>
      <c r="Y234" s="81">
        <v>36611</v>
      </c>
      <c r="Z234" s="81">
        <v>64506</v>
      </c>
      <c r="AA234" s="81">
        <v>17484</v>
      </c>
      <c r="AB234" s="81">
        <v>95811</v>
      </c>
      <c r="AC234" s="81">
        <v>0</v>
      </c>
      <c r="AD234" s="81">
        <v>10.503719641</v>
      </c>
      <c r="AE234" s="82"/>
      <c r="AF234" s="81">
        <v>280380510.20098901</v>
      </c>
      <c r="AG234" s="81">
        <v>6880346.5960105695</v>
      </c>
      <c r="AH234" s="81">
        <v>4937495.500247756</v>
      </c>
      <c r="AI234" s="81">
        <v>205348762.27248019</v>
      </c>
      <c r="AJ234" s="81">
        <v>173377141.75447896</v>
      </c>
      <c r="AK234" s="81"/>
      <c r="AL234" s="81"/>
      <c r="AM234" s="81">
        <v>12504399.982411958</v>
      </c>
      <c r="AN234" s="81"/>
      <c r="AO234" s="81"/>
      <c r="AP234" s="82"/>
      <c r="AQ234" s="81">
        <v>770</v>
      </c>
      <c r="AR234" s="81">
        <v>114</v>
      </c>
      <c r="AS234" s="81">
        <v>0</v>
      </c>
      <c r="AT234" s="81">
        <v>2</v>
      </c>
      <c r="AU234" s="81">
        <v>0</v>
      </c>
      <c r="AV234" s="81">
        <v>2</v>
      </c>
      <c r="AW234" s="81">
        <v>0</v>
      </c>
      <c r="AX234" s="82"/>
      <c r="AY234" s="81">
        <v>3498.0000000000032</v>
      </c>
      <c r="AZ234" s="81">
        <v>7044.2999999999975</v>
      </c>
      <c r="BA234" s="81">
        <v>0</v>
      </c>
      <c r="BB234" s="81">
        <v>239.6</v>
      </c>
      <c r="BC234" s="81">
        <v>0</v>
      </c>
      <c r="BD234" s="81">
        <v>7760.5</v>
      </c>
      <c r="BE234" s="81">
        <v>0</v>
      </c>
      <c r="BF234" s="82"/>
      <c r="BG234" s="81">
        <v>0</v>
      </c>
      <c r="BH234" s="81">
        <v>0</v>
      </c>
      <c r="BI234" s="81">
        <v>52.076000000000001</v>
      </c>
      <c r="BJ234" s="81">
        <v>0</v>
      </c>
      <c r="BK234" s="81">
        <v>0</v>
      </c>
      <c r="BL234" s="81">
        <v>0</v>
      </c>
      <c r="BM234" s="82"/>
      <c r="BN234" s="81">
        <v>0</v>
      </c>
      <c r="BO234" s="81">
        <v>0</v>
      </c>
      <c r="BP234" s="81">
        <v>6</v>
      </c>
      <c r="BQ234" s="81">
        <v>0</v>
      </c>
      <c r="BR234" s="81">
        <v>0</v>
      </c>
      <c r="BS234" s="81">
        <v>0</v>
      </c>
      <c r="BT234"/>
      <c r="BU234" s="80">
        <v>52.076000000000001</v>
      </c>
      <c r="BV234" s="80">
        <v>0</v>
      </c>
      <c r="BW234" s="80">
        <v>0</v>
      </c>
      <c r="BX234" s="80">
        <v>0</v>
      </c>
      <c r="BY234" s="80">
        <v>0</v>
      </c>
      <c r="BZ234" s="80">
        <v>0</v>
      </c>
      <c r="CA234" s="80">
        <v>0</v>
      </c>
      <c r="CB234" s="80">
        <v>0</v>
      </c>
      <c r="CC234" s="80">
        <v>0</v>
      </c>
    </row>
    <row r="235" spans="1:81">
      <c r="A235" s="80" t="s">
        <v>1968</v>
      </c>
      <c r="B235" s="80">
        <v>17</v>
      </c>
      <c r="C235" s="80">
        <v>18</v>
      </c>
      <c r="D235" s="80">
        <v>1</v>
      </c>
      <c r="E235" s="80">
        <v>2021</v>
      </c>
      <c r="F235" s="80" t="s">
        <v>75</v>
      </c>
      <c r="G235" s="174" t="s">
        <v>1950</v>
      </c>
      <c r="H235" s="80" t="s">
        <v>1951</v>
      </c>
      <c r="I235" s="177"/>
      <c r="J235" s="81">
        <v>307.52093138472628</v>
      </c>
      <c r="K235" s="81">
        <v>9.9399650155357264</v>
      </c>
      <c r="L235" s="81">
        <v>15.563879593852196</v>
      </c>
      <c r="M235" s="81">
        <v>145.65269648762052</v>
      </c>
      <c r="N235" s="81">
        <v>121.6693121133748</v>
      </c>
      <c r="O235" s="81">
        <v>87.456013060238064</v>
      </c>
      <c r="P235" s="81">
        <v>79.001718718658879</v>
      </c>
      <c r="Q235" s="81">
        <v>5.6401415050592236</v>
      </c>
      <c r="R235" s="81">
        <v>0</v>
      </c>
      <c r="S235" s="81">
        <v>10.72814841275</v>
      </c>
      <c r="T235" s="82"/>
      <c r="U235" s="81">
        <v>29634817</v>
      </c>
      <c r="V235" s="81">
        <v>3048</v>
      </c>
      <c r="W235" s="81">
        <v>622</v>
      </c>
      <c r="X235" s="81">
        <v>35304</v>
      </c>
      <c r="Y235" s="81">
        <v>36683</v>
      </c>
      <c r="Z235" s="81">
        <v>64349</v>
      </c>
      <c r="AA235" s="81">
        <v>17381</v>
      </c>
      <c r="AB235" s="81">
        <v>94521</v>
      </c>
      <c r="AC235" s="81">
        <v>0</v>
      </c>
      <c r="AD235" s="81">
        <v>10.72814841275</v>
      </c>
      <c r="AE235" s="82"/>
      <c r="AF235" s="81">
        <v>266621450.37746087</v>
      </c>
      <c r="AG235" s="81">
        <v>6883085.2780306321</v>
      </c>
      <c r="AH235" s="81">
        <v>3367321.9622615138</v>
      </c>
      <c r="AI235" s="81">
        <v>225053468.20706403</v>
      </c>
      <c r="AJ235" s="81">
        <v>143252647.31541693</v>
      </c>
      <c r="AK235" s="81">
        <v>0</v>
      </c>
      <c r="AL235" s="81">
        <v>0</v>
      </c>
      <c r="AM235" s="81">
        <v>12407193.93948134</v>
      </c>
      <c r="AN235" s="81">
        <v>0</v>
      </c>
      <c r="AO235" s="81">
        <v>0</v>
      </c>
      <c r="AP235" s="82"/>
      <c r="AQ235" s="81">
        <v>800</v>
      </c>
      <c r="AR235" s="81">
        <v>121</v>
      </c>
      <c r="AS235" s="81">
        <v>0</v>
      </c>
      <c r="AT235" s="81">
        <v>2</v>
      </c>
      <c r="AU235" s="81">
        <v>0</v>
      </c>
      <c r="AV235" s="81">
        <v>2</v>
      </c>
      <c r="AW235" s="81"/>
      <c r="AX235" s="82"/>
      <c r="AY235" s="81">
        <v>3649.3000000000029</v>
      </c>
      <c r="AZ235" s="81">
        <v>7346.4999999999973</v>
      </c>
      <c r="BA235" s="81">
        <v>0</v>
      </c>
      <c r="BB235" s="81">
        <v>239.6</v>
      </c>
      <c r="BC235" s="81">
        <v>0</v>
      </c>
      <c r="BD235" s="81">
        <v>7760.5</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1969</v>
      </c>
      <c r="B236" s="80">
        <v>17</v>
      </c>
      <c r="C236" s="80">
        <v>19</v>
      </c>
      <c r="D236" s="80">
        <v>1</v>
      </c>
      <c r="E236" s="80">
        <v>2022</v>
      </c>
      <c r="F236" s="80" t="s">
        <v>568</v>
      </c>
      <c r="G236" s="174" t="s">
        <v>1950</v>
      </c>
      <c r="H236" s="80" t="s">
        <v>1951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852</v>
      </c>
      <c r="AR236" s="81">
        <v>133</v>
      </c>
      <c r="AS236" s="81">
        <v>0</v>
      </c>
      <c r="AT236" s="81">
        <v>2</v>
      </c>
      <c r="AU236" s="81">
        <v>0</v>
      </c>
      <c r="AV236" s="81">
        <v>2</v>
      </c>
      <c r="AW236" s="81"/>
      <c r="AX236" s="82"/>
      <c r="AY236" s="81">
        <v>3960.3000000000047</v>
      </c>
      <c r="AZ236" s="81">
        <v>7749.2999999999965</v>
      </c>
      <c r="BA236" s="81">
        <v>0</v>
      </c>
      <c r="BB236" s="81">
        <v>239.6</v>
      </c>
      <c r="BC236" s="81">
        <v>0</v>
      </c>
      <c r="BD236" s="81">
        <v>7760.5</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1970</v>
      </c>
      <c r="B237" s="80">
        <v>256</v>
      </c>
      <c r="C237" s="80">
        <v>1</v>
      </c>
      <c r="D237" s="80">
        <v>16</v>
      </c>
      <c r="E237" s="80">
        <v>1990</v>
      </c>
      <c r="F237" s="80" t="s">
        <v>562</v>
      </c>
      <c r="G237" s="80" t="s">
        <v>1971</v>
      </c>
      <c r="H237" s="80" t="s">
        <v>1972</v>
      </c>
      <c r="I237" s="177"/>
      <c r="J237" s="81">
        <v>694.11449961282585</v>
      </c>
      <c r="K237" s="81">
        <v>5.3871822773563149</v>
      </c>
      <c r="L237" s="81">
        <v>1.1290457621775263</v>
      </c>
      <c r="M237" s="81">
        <v>39.447661755825955</v>
      </c>
      <c r="N237" s="81">
        <v>71.117789573443403</v>
      </c>
      <c r="O237" s="81">
        <v>67.90956937277268</v>
      </c>
      <c r="P237" s="81">
        <v>52.328745862651829</v>
      </c>
      <c r="Q237" s="81">
        <v>4.2940015928281161</v>
      </c>
      <c r="R237" s="81">
        <v>0</v>
      </c>
      <c r="S237" s="81">
        <v>4.6627681578476556</v>
      </c>
      <c r="T237" s="82"/>
      <c r="U237" s="81">
        <v>59073892</v>
      </c>
      <c r="V237" s="81">
        <v>2016</v>
      </c>
      <c r="W237" s="81">
        <v>13</v>
      </c>
      <c r="X237" s="81">
        <v>15000</v>
      </c>
      <c r="Y237" s="81">
        <v>22781</v>
      </c>
      <c r="Z237" s="81">
        <v>27932</v>
      </c>
      <c r="AA237" s="81">
        <v>12706</v>
      </c>
      <c r="AB237" s="81">
        <v>69720</v>
      </c>
      <c r="AC237" s="81">
        <v>0</v>
      </c>
      <c r="AD237" s="81">
        <v>4.6627681578476556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1973</v>
      </c>
      <c r="B238" s="80">
        <v>257</v>
      </c>
      <c r="C238" s="80">
        <v>2</v>
      </c>
      <c r="D238" s="80">
        <v>16</v>
      </c>
      <c r="E238" s="80">
        <v>2005</v>
      </c>
      <c r="F238" s="80" t="s">
        <v>565</v>
      </c>
      <c r="G238" s="80" t="s">
        <v>1971</v>
      </c>
      <c r="H238" s="80" t="s">
        <v>1972</v>
      </c>
      <c r="I238" s="177"/>
      <c r="J238" s="81">
        <v>742.80512195232598</v>
      </c>
      <c r="K238" s="81">
        <v>4.9913323905371456</v>
      </c>
      <c r="L238" s="81">
        <v>1.7399296283208541</v>
      </c>
      <c r="M238" s="81">
        <v>90.662001475430884</v>
      </c>
      <c r="N238" s="81">
        <v>113.43623103936858</v>
      </c>
      <c r="O238" s="81">
        <v>96.273672381885461</v>
      </c>
      <c r="P238" s="81">
        <v>53.892186815602741</v>
      </c>
      <c r="Q238" s="81">
        <v>4.6817237267400742</v>
      </c>
      <c r="R238" s="81">
        <v>0</v>
      </c>
      <c r="S238" s="81">
        <v>7.3750083537937527</v>
      </c>
      <c r="T238" s="82"/>
      <c r="U238" s="81">
        <v>75502488</v>
      </c>
      <c r="V238" s="81">
        <v>2178</v>
      </c>
      <c r="W238" s="81">
        <v>23</v>
      </c>
      <c r="X238" s="81">
        <v>18297</v>
      </c>
      <c r="Y238" s="81">
        <v>30855</v>
      </c>
      <c r="Z238" s="81">
        <v>45823</v>
      </c>
      <c r="AA238" s="81">
        <v>10717</v>
      </c>
      <c r="AB238" s="81">
        <v>79466</v>
      </c>
      <c r="AC238" s="81">
        <v>0</v>
      </c>
      <c r="AD238" s="81">
        <v>7.3750083537937527</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1974</v>
      </c>
      <c r="B239" s="80">
        <v>258</v>
      </c>
      <c r="C239" s="80">
        <v>3</v>
      </c>
      <c r="D239" s="80">
        <v>16</v>
      </c>
      <c r="E239" s="80">
        <v>2006</v>
      </c>
      <c r="F239" s="80" t="s">
        <v>566</v>
      </c>
      <c r="G239" s="80" t="s">
        <v>1971</v>
      </c>
      <c r="H239" s="80" t="s">
        <v>1972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1975</v>
      </c>
      <c r="B240" s="80">
        <v>259</v>
      </c>
      <c r="C240" s="80">
        <v>4</v>
      </c>
      <c r="D240" s="80">
        <v>16</v>
      </c>
      <c r="E240" s="80">
        <v>2007</v>
      </c>
      <c r="F240" s="80" t="s">
        <v>567</v>
      </c>
      <c r="G240" s="80" t="s">
        <v>1971</v>
      </c>
      <c r="H240" s="80" t="s">
        <v>1972</v>
      </c>
      <c r="I240" s="177"/>
      <c r="J240" s="81">
        <v>813.76822799518254</v>
      </c>
      <c r="K240" s="81">
        <v>4.6570382043859873</v>
      </c>
      <c r="L240" s="81">
        <v>2.1164557489393023</v>
      </c>
      <c r="M240" s="81">
        <v>96.925313585421989</v>
      </c>
      <c r="N240" s="81">
        <v>113.89710713886356</v>
      </c>
      <c r="O240" s="81">
        <v>95.504916754470713</v>
      </c>
      <c r="P240" s="81">
        <v>52.566325518531855</v>
      </c>
      <c r="Q240" s="81">
        <v>5.0684854062035143</v>
      </c>
      <c r="R240" s="81">
        <v>0</v>
      </c>
      <c r="S240" s="81">
        <v>7.2666033682152049</v>
      </c>
      <c r="T240" s="82"/>
      <c r="U240" s="81">
        <v>98712363</v>
      </c>
      <c r="V240" s="81">
        <v>2036</v>
      </c>
      <c r="W240" s="81">
        <v>24</v>
      </c>
      <c r="X240" s="81">
        <v>21410</v>
      </c>
      <c r="Y240" s="81">
        <v>32220</v>
      </c>
      <c r="Z240" s="81">
        <v>47255</v>
      </c>
      <c r="AA240" s="81">
        <v>10294</v>
      </c>
      <c r="AB240" s="81">
        <v>81481</v>
      </c>
      <c r="AC240" s="81">
        <v>0</v>
      </c>
      <c r="AD240" s="81">
        <v>7.2666033682152049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1976</v>
      </c>
      <c r="B241" s="80">
        <v>260</v>
      </c>
      <c r="C241" s="80">
        <v>5</v>
      </c>
      <c r="D241" s="80">
        <v>16</v>
      </c>
      <c r="E241" s="80">
        <v>2008</v>
      </c>
      <c r="F241" s="80" t="s">
        <v>84</v>
      </c>
      <c r="G241" s="80" t="s">
        <v>1971</v>
      </c>
      <c r="H241" s="80" t="s">
        <v>1972</v>
      </c>
      <c r="I241" s="177"/>
      <c r="J241" s="81">
        <v>748.69097654371546</v>
      </c>
      <c r="K241" s="81">
        <v>3.4778019808203169</v>
      </c>
      <c r="L241" s="81">
        <v>1.8859981747869503</v>
      </c>
      <c r="M241" s="81">
        <v>96.64724026963323</v>
      </c>
      <c r="N241" s="81">
        <v>114.39775910977681</v>
      </c>
      <c r="O241" s="81">
        <v>93.006530086818927</v>
      </c>
      <c r="P241" s="81">
        <v>50.670172963069284</v>
      </c>
      <c r="Q241" s="81">
        <v>5.0351375740232784</v>
      </c>
      <c r="R241" s="81">
        <v>0</v>
      </c>
      <c r="S241" s="81">
        <v>7.0449275017476118</v>
      </c>
      <c r="T241" s="82"/>
      <c r="U241" s="81">
        <v>96785410</v>
      </c>
      <c r="V241" s="81">
        <v>2036</v>
      </c>
      <c r="W241" s="81">
        <v>24</v>
      </c>
      <c r="X241" s="81">
        <v>21410</v>
      </c>
      <c r="Y241" s="81">
        <v>32720</v>
      </c>
      <c r="Z241" s="81">
        <v>47634</v>
      </c>
      <c r="AA241" s="81">
        <v>9934</v>
      </c>
      <c r="AB241" s="81">
        <v>82275</v>
      </c>
      <c r="AC241" s="81">
        <v>0</v>
      </c>
      <c r="AD241" s="81">
        <v>7.0449275017476118</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1977</v>
      </c>
      <c r="B242" s="80">
        <v>261</v>
      </c>
      <c r="C242" s="80">
        <v>6</v>
      </c>
      <c r="D242" s="80">
        <v>16</v>
      </c>
      <c r="E242" s="80">
        <v>2009</v>
      </c>
      <c r="F242" s="80" t="s">
        <v>85</v>
      </c>
      <c r="G242" s="80" t="s">
        <v>1971</v>
      </c>
      <c r="H242" s="80" t="s">
        <v>1972</v>
      </c>
      <c r="I242" s="177"/>
      <c r="J242" s="81">
        <v>707.62804086941151</v>
      </c>
      <c r="K242" s="81">
        <v>4.2010050089099211</v>
      </c>
      <c r="L242" s="81">
        <v>1.1100389105725341</v>
      </c>
      <c r="M242" s="81">
        <v>100.65365692013104</v>
      </c>
      <c r="N242" s="81">
        <v>112.12854663151411</v>
      </c>
      <c r="O242" s="81">
        <v>94.733306083884159</v>
      </c>
      <c r="P242" s="81">
        <v>48.109567953343593</v>
      </c>
      <c r="Q242" s="81">
        <v>4.8529768307012677</v>
      </c>
      <c r="R242" s="81">
        <v>0</v>
      </c>
      <c r="S242" s="81">
        <v>5.1542589550290332</v>
      </c>
      <c r="T242" s="82"/>
      <c r="U242" s="81">
        <v>71915131</v>
      </c>
      <c r="V242" s="81">
        <v>2584</v>
      </c>
      <c r="W242" s="81">
        <v>24</v>
      </c>
      <c r="X242" s="81">
        <v>23589</v>
      </c>
      <c r="Y242" s="81">
        <v>33132</v>
      </c>
      <c r="Z242" s="81">
        <v>47890</v>
      </c>
      <c r="AA242" s="81">
        <v>9683</v>
      </c>
      <c r="AB242" s="81">
        <v>83244</v>
      </c>
      <c r="AC242" s="81">
        <v>0</v>
      </c>
      <c r="AD242" s="81">
        <v>5.1542589550290332</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219.3323</v>
      </c>
      <c r="BJ242" s="81">
        <v>0</v>
      </c>
      <c r="BK242" s="81">
        <v>10.88</v>
      </c>
      <c r="BL242" s="81">
        <v>0</v>
      </c>
      <c r="BM242" s="82"/>
      <c r="BN242" s="81">
        <v>0</v>
      </c>
      <c r="BO242" s="81">
        <v>0</v>
      </c>
      <c r="BP242" s="81">
        <v>15</v>
      </c>
      <c r="BQ242" s="81">
        <v>0</v>
      </c>
      <c r="BR242" s="81">
        <v>2</v>
      </c>
      <c r="BS242" s="81">
        <v>0</v>
      </c>
      <c r="BT242"/>
      <c r="BU242" s="80"/>
      <c r="BV242" s="80"/>
      <c r="BW242" s="80"/>
      <c r="BX242" s="80"/>
      <c r="BY242" s="80"/>
      <c r="BZ242" s="80"/>
      <c r="CA242" s="80"/>
      <c r="CB242" s="80"/>
      <c r="CC242" s="80"/>
    </row>
    <row r="243" spans="1:81">
      <c r="A243" s="80" t="s">
        <v>1978</v>
      </c>
      <c r="B243" s="80">
        <v>262</v>
      </c>
      <c r="C243" s="80">
        <v>7</v>
      </c>
      <c r="D243" s="80">
        <v>16</v>
      </c>
      <c r="E243" s="80">
        <v>2010</v>
      </c>
      <c r="F243" s="80" t="s">
        <v>86</v>
      </c>
      <c r="G243" s="80" t="s">
        <v>1971</v>
      </c>
      <c r="H243" s="80" t="s">
        <v>1972</v>
      </c>
      <c r="I243" s="177"/>
      <c r="J243" s="81">
        <v>758.73296981311285</v>
      </c>
      <c r="K243" s="81">
        <v>4.4820242800335972</v>
      </c>
      <c r="L243" s="81">
        <v>1.0471343069008292</v>
      </c>
      <c r="M243" s="81">
        <v>103.33314928933834</v>
      </c>
      <c r="N243" s="81">
        <v>124.76259798773448</v>
      </c>
      <c r="O243" s="81">
        <v>95.139834033270887</v>
      </c>
      <c r="P243" s="81">
        <v>49.448825153602144</v>
      </c>
      <c r="Q243" s="81">
        <v>5.1045220121306194</v>
      </c>
      <c r="R243" s="81">
        <v>0</v>
      </c>
      <c r="S243" s="81">
        <v>6.3512556489366192</v>
      </c>
      <c r="T243" s="82"/>
      <c r="U243" s="81">
        <v>78120253</v>
      </c>
      <c r="V243" s="81">
        <v>2584</v>
      </c>
      <c r="W243" s="81">
        <v>24</v>
      </c>
      <c r="X243" s="81">
        <v>23589</v>
      </c>
      <c r="Y243" s="81">
        <v>33580</v>
      </c>
      <c r="Z243" s="81">
        <v>48319</v>
      </c>
      <c r="AA243" s="81">
        <v>9704</v>
      </c>
      <c r="AB243" s="81">
        <v>83899</v>
      </c>
      <c r="AC243" s="81">
        <v>0</v>
      </c>
      <c r="AD243" s="81">
        <v>6.3512556489366192</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208.0437</v>
      </c>
      <c r="BJ243" s="81">
        <v>0</v>
      </c>
      <c r="BK243" s="81">
        <v>11.641999999999999</v>
      </c>
      <c r="BL243" s="81">
        <v>0</v>
      </c>
      <c r="BM243" s="82"/>
      <c r="BN243" s="81">
        <v>0</v>
      </c>
      <c r="BO243" s="81">
        <v>0</v>
      </c>
      <c r="BP243" s="81">
        <v>14</v>
      </c>
      <c r="BQ243" s="81">
        <v>0</v>
      </c>
      <c r="BR243" s="81">
        <v>2</v>
      </c>
      <c r="BS243" s="81">
        <v>0</v>
      </c>
      <c r="BT243"/>
      <c r="BU243" s="80">
        <v>219.6857</v>
      </c>
      <c r="BV243" s="80">
        <v>0</v>
      </c>
      <c r="BW243" s="80">
        <v>0</v>
      </c>
      <c r="BX243" s="80">
        <v>0</v>
      </c>
      <c r="BY243" s="80">
        <v>0</v>
      </c>
      <c r="BZ243" s="80">
        <v>0</v>
      </c>
      <c r="CA243" s="80">
        <v>0</v>
      </c>
      <c r="CB243" s="80">
        <v>0</v>
      </c>
      <c r="CC243" s="80">
        <v>0</v>
      </c>
    </row>
    <row r="244" spans="1:81">
      <c r="A244" s="80" t="s">
        <v>1979</v>
      </c>
      <c r="B244" s="80">
        <v>263</v>
      </c>
      <c r="C244" s="80">
        <v>8</v>
      </c>
      <c r="D244" s="80">
        <v>16</v>
      </c>
      <c r="E244" s="80">
        <v>2011</v>
      </c>
      <c r="F244" s="80" t="s">
        <v>87</v>
      </c>
      <c r="G244" s="80" t="s">
        <v>1971</v>
      </c>
      <c r="H244" s="80" t="s">
        <v>1972</v>
      </c>
      <c r="I244" s="177"/>
      <c r="J244" s="81">
        <v>712.15130371272119</v>
      </c>
      <c r="K244" s="81">
        <v>6.086416685387495</v>
      </c>
      <c r="L244" s="81">
        <v>1.0873377471350576</v>
      </c>
      <c r="M244" s="81">
        <v>111.91217598077539</v>
      </c>
      <c r="N244" s="81">
        <v>127.76532956522665</v>
      </c>
      <c r="O244" s="81">
        <v>94.21340518180142</v>
      </c>
      <c r="P244" s="81">
        <v>48.336532698603051</v>
      </c>
      <c r="Q244" s="81">
        <v>5.9626304211751462</v>
      </c>
      <c r="R244" s="81">
        <v>0</v>
      </c>
      <c r="S244" s="81">
        <v>6.7990774770822533</v>
      </c>
      <c r="T244" s="82"/>
      <c r="U244" s="81">
        <v>72194948</v>
      </c>
      <c r="V244" s="81">
        <v>2584</v>
      </c>
      <c r="W244" s="81">
        <v>24</v>
      </c>
      <c r="X244" s="81">
        <v>23589</v>
      </c>
      <c r="Y244" s="81">
        <v>34141</v>
      </c>
      <c r="Z244" s="81">
        <v>48888</v>
      </c>
      <c r="AA244" s="81">
        <v>9768</v>
      </c>
      <c r="AB244" s="81">
        <v>84964</v>
      </c>
      <c r="AC244" s="81">
        <v>0</v>
      </c>
      <c r="AD244" s="81">
        <v>6.7990774770822533</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206.16630000000001</v>
      </c>
      <c r="BJ244" s="81">
        <v>0</v>
      </c>
      <c r="BK244" s="81">
        <v>11.335000000000001</v>
      </c>
      <c r="BL244" s="81">
        <v>0</v>
      </c>
      <c r="BM244" s="82"/>
      <c r="BN244" s="81">
        <v>0</v>
      </c>
      <c r="BO244" s="81">
        <v>0</v>
      </c>
      <c r="BP244" s="81">
        <v>14</v>
      </c>
      <c r="BQ244" s="81">
        <v>0</v>
      </c>
      <c r="BR244" s="81">
        <v>2</v>
      </c>
      <c r="BS244" s="81">
        <v>0</v>
      </c>
      <c r="BT244"/>
      <c r="BU244" s="80">
        <v>217.50129999999999</v>
      </c>
      <c r="BV244" s="80">
        <v>0</v>
      </c>
      <c r="BW244" s="80">
        <v>0</v>
      </c>
      <c r="BX244" s="80">
        <v>0</v>
      </c>
      <c r="BY244" s="80">
        <v>0</v>
      </c>
      <c r="BZ244" s="80">
        <v>0</v>
      </c>
      <c r="CA244" s="80">
        <v>0</v>
      </c>
      <c r="CB244" s="80">
        <v>0</v>
      </c>
      <c r="CC244" s="80">
        <v>0</v>
      </c>
    </row>
    <row r="245" spans="1:81">
      <c r="A245" s="80" t="s">
        <v>1980</v>
      </c>
      <c r="B245" s="80">
        <v>264</v>
      </c>
      <c r="C245" s="80">
        <v>9</v>
      </c>
      <c r="D245" s="80">
        <v>16</v>
      </c>
      <c r="E245" s="80">
        <v>2012</v>
      </c>
      <c r="F245" s="80" t="s">
        <v>88</v>
      </c>
      <c r="G245" s="80" t="s">
        <v>1971</v>
      </c>
      <c r="H245" s="80" t="s">
        <v>1972</v>
      </c>
      <c r="I245" s="177"/>
      <c r="J245" s="81">
        <v>630.93144840904108</v>
      </c>
      <c r="K245" s="81">
        <v>5.4430730244387178</v>
      </c>
      <c r="L245" s="81">
        <v>1.0591942538482564</v>
      </c>
      <c r="M245" s="81">
        <v>118.23082133419992</v>
      </c>
      <c r="N245" s="81">
        <v>135.22761243207884</v>
      </c>
      <c r="O245" s="81">
        <v>94.974824306620675</v>
      </c>
      <c r="P245" s="81">
        <v>48.561783312168174</v>
      </c>
      <c r="Q245" s="81">
        <v>6.6972369984403661</v>
      </c>
      <c r="R245" s="81">
        <v>0</v>
      </c>
      <c r="S245" s="81">
        <v>7.8126423178135305</v>
      </c>
      <c r="T245" s="82"/>
      <c r="U245" s="81">
        <v>68870847</v>
      </c>
      <c r="V245" s="81">
        <v>2584</v>
      </c>
      <c r="W245" s="81">
        <v>24</v>
      </c>
      <c r="X245" s="81">
        <v>23589</v>
      </c>
      <c r="Y245" s="81">
        <v>35746</v>
      </c>
      <c r="Z245" s="81">
        <v>49674</v>
      </c>
      <c r="AA245" s="81">
        <v>9758</v>
      </c>
      <c r="AB245" s="81">
        <v>87836</v>
      </c>
      <c r="AC245" s="81">
        <v>0</v>
      </c>
      <c r="AD245" s="81">
        <v>7.8126423178135305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187.179</v>
      </c>
      <c r="BJ245" s="81">
        <v>0</v>
      </c>
      <c r="BK245" s="81">
        <v>12.278</v>
      </c>
      <c r="BL245" s="81">
        <v>0</v>
      </c>
      <c r="BM245" s="82"/>
      <c r="BN245" s="81">
        <v>0</v>
      </c>
      <c r="BO245" s="81">
        <v>0</v>
      </c>
      <c r="BP245" s="81">
        <v>13</v>
      </c>
      <c r="BQ245" s="81">
        <v>0</v>
      </c>
      <c r="BR245" s="81">
        <v>2</v>
      </c>
      <c r="BS245" s="81">
        <v>0</v>
      </c>
      <c r="BT245"/>
      <c r="BU245" s="80">
        <v>199.45699999999999</v>
      </c>
      <c r="BV245" s="80">
        <v>0</v>
      </c>
      <c r="BW245" s="80">
        <v>0</v>
      </c>
      <c r="BX245" s="80">
        <v>0</v>
      </c>
      <c r="BY245" s="80">
        <v>0</v>
      </c>
      <c r="BZ245" s="80">
        <v>0</v>
      </c>
      <c r="CA245" s="80">
        <v>0</v>
      </c>
      <c r="CB245" s="80">
        <v>0</v>
      </c>
      <c r="CC245" s="80">
        <v>0</v>
      </c>
    </row>
    <row r="246" spans="1:81">
      <c r="A246" s="80" t="s">
        <v>1981</v>
      </c>
      <c r="B246" s="80">
        <v>265</v>
      </c>
      <c r="C246" s="80">
        <v>10</v>
      </c>
      <c r="D246" s="80">
        <v>16</v>
      </c>
      <c r="E246" s="80">
        <v>2013</v>
      </c>
      <c r="F246" s="80" t="s">
        <v>89</v>
      </c>
      <c r="G246" s="80" t="s">
        <v>1971</v>
      </c>
      <c r="H246" s="80" t="s">
        <v>1972</v>
      </c>
      <c r="I246" s="177"/>
      <c r="J246" s="81">
        <v>733.00873017904644</v>
      </c>
      <c r="K246" s="81">
        <v>4.6254200211601457</v>
      </c>
      <c r="L246" s="81">
        <v>0.97733797408152812</v>
      </c>
      <c r="M246" s="81">
        <v>117.70653689471773</v>
      </c>
      <c r="N246" s="81">
        <v>123.16795325741623</v>
      </c>
      <c r="O246" s="81">
        <v>92.830046219930097</v>
      </c>
      <c r="P246" s="81">
        <v>48.395083430198333</v>
      </c>
      <c r="Q246" s="81">
        <v>6.837593255824884</v>
      </c>
      <c r="R246" s="81">
        <v>0</v>
      </c>
      <c r="S246" s="81">
        <v>7.2026952787763188</v>
      </c>
      <c r="T246" s="82"/>
      <c r="U246" s="81">
        <v>82533628</v>
      </c>
      <c r="V246" s="81">
        <v>2584</v>
      </c>
      <c r="W246" s="81">
        <v>24</v>
      </c>
      <c r="X246" s="81">
        <v>23589</v>
      </c>
      <c r="Y246" s="81">
        <v>36030</v>
      </c>
      <c r="Z246" s="81">
        <v>50720</v>
      </c>
      <c r="AA246" s="81">
        <v>9688</v>
      </c>
      <c r="AB246" s="81">
        <v>88391</v>
      </c>
      <c r="AC246" s="81">
        <v>0</v>
      </c>
      <c r="AD246" s="81">
        <v>7.2026952787763188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200.23699999999999</v>
      </c>
      <c r="BJ246" s="81">
        <v>0</v>
      </c>
      <c r="BK246" s="81">
        <v>7.992</v>
      </c>
      <c r="BL246" s="81">
        <v>0</v>
      </c>
      <c r="BM246" s="82"/>
      <c r="BN246" s="81">
        <v>0</v>
      </c>
      <c r="BO246" s="81">
        <v>0</v>
      </c>
      <c r="BP246" s="81">
        <v>14</v>
      </c>
      <c r="BQ246" s="81">
        <v>0</v>
      </c>
      <c r="BR246" s="81">
        <v>1</v>
      </c>
      <c r="BS246" s="81">
        <v>0</v>
      </c>
      <c r="BT246"/>
      <c r="BU246" s="80">
        <v>208.22900000000001</v>
      </c>
      <c r="BV246" s="80">
        <v>0</v>
      </c>
      <c r="BW246" s="80">
        <v>0</v>
      </c>
      <c r="BX246" s="80">
        <v>0</v>
      </c>
      <c r="BY246" s="80">
        <v>0</v>
      </c>
      <c r="BZ246" s="80">
        <v>0</v>
      </c>
      <c r="CA246" s="80">
        <v>0</v>
      </c>
      <c r="CB246" s="80">
        <v>0</v>
      </c>
      <c r="CC246" s="80">
        <v>0</v>
      </c>
    </row>
    <row r="247" spans="1:81">
      <c r="A247" s="80" t="s">
        <v>1982</v>
      </c>
      <c r="B247" s="80">
        <v>266</v>
      </c>
      <c r="C247" s="80">
        <v>11</v>
      </c>
      <c r="D247" s="80">
        <v>16</v>
      </c>
      <c r="E247" s="80">
        <v>2014</v>
      </c>
      <c r="F247" s="80" t="s">
        <v>90</v>
      </c>
      <c r="G247" s="80" t="s">
        <v>1971</v>
      </c>
      <c r="H247" s="80" t="s">
        <v>1972</v>
      </c>
      <c r="I247" s="177"/>
      <c r="J247" s="81">
        <v>715.74821167972004</v>
      </c>
      <c r="K247" s="81">
        <v>4.4967767797894735</v>
      </c>
      <c r="L247" s="81">
        <v>1.0009459270722558</v>
      </c>
      <c r="M247" s="81">
        <v>117.65357064140183</v>
      </c>
      <c r="N247" s="81">
        <v>119.48625764931192</v>
      </c>
      <c r="O247" s="81">
        <v>89.403372037474597</v>
      </c>
      <c r="P247" s="81">
        <v>48.626704986352962</v>
      </c>
      <c r="Q247" s="81">
        <v>6.6091985978429788</v>
      </c>
      <c r="R247" s="81">
        <v>0</v>
      </c>
      <c r="S247" s="81">
        <v>7.2310472718102679</v>
      </c>
      <c r="T247" s="82"/>
      <c r="U247" s="81">
        <v>88001769</v>
      </c>
      <c r="V247" s="81">
        <v>2176</v>
      </c>
      <c r="W247" s="81">
        <v>21</v>
      </c>
      <c r="X247" s="81">
        <v>25259</v>
      </c>
      <c r="Y247" s="81">
        <v>36451</v>
      </c>
      <c r="Z247" s="81">
        <v>51447</v>
      </c>
      <c r="AA247" s="81">
        <v>9684</v>
      </c>
      <c r="AB247" s="81">
        <v>89049</v>
      </c>
      <c r="AC247" s="81">
        <v>0</v>
      </c>
      <c r="AD247" s="81">
        <v>7.2310472718102679</v>
      </c>
      <c r="AE247" s="82"/>
      <c r="AF247" s="81">
        <v>515438292.83664751</v>
      </c>
      <c r="AG247" s="81">
        <v>4095092.9150637784</v>
      </c>
      <c r="AH247" s="81">
        <v>241946.91734737027</v>
      </c>
      <c r="AI247" s="81">
        <v>155492268.16737813</v>
      </c>
      <c r="AJ247" s="81">
        <v>169281794.76136452</v>
      </c>
      <c r="AK247" s="81">
        <v>0</v>
      </c>
      <c r="AL247" s="81">
        <v>0</v>
      </c>
      <c r="AM247" s="81">
        <v>12225097.021650357</v>
      </c>
      <c r="AN247" s="81">
        <v>0</v>
      </c>
      <c r="AO247" s="81">
        <v>0</v>
      </c>
      <c r="AP247" s="82"/>
      <c r="AQ247" s="81">
        <v>2075</v>
      </c>
      <c r="AR247" s="81">
        <v>227</v>
      </c>
      <c r="AS247" s="81">
        <v>0</v>
      </c>
      <c r="AT247" s="81">
        <v>0</v>
      </c>
      <c r="AU247" s="81">
        <v>0</v>
      </c>
      <c r="AV247" s="81">
        <v>0</v>
      </c>
      <c r="AW247" s="81" t="s">
        <v>564</v>
      </c>
      <c r="AX247" s="82"/>
      <c r="AY247" s="81">
        <v>8473.6</v>
      </c>
      <c r="AZ247" s="81">
        <v>8096.7</v>
      </c>
      <c r="BA247" s="81">
        <v>0</v>
      </c>
      <c r="BB247" s="81">
        <v>0</v>
      </c>
      <c r="BC247" s="81">
        <v>0</v>
      </c>
      <c r="BD247" s="81">
        <v>0</v>
      </c>
      <c r="BE247" s="81" t="s">
        <v>564</v>
      </c>
      <c r="BF247" s="82"/>
      <c r="BG247" s="81">
        <v>0</v>
      </c>
      <c r="BH247" s="81">
        <v>0</v>
      </c>
      <c r="BI247" s="81">
        <v>190.83799999999999</v>
      </c>
      <c r="BJ247" s="81">
        <v>0</v>
      </c>
      <c r="BK247" s="81">
        <v>11.637</v>
      </c>
      <c r="BL247" s="81">
        <v>0</v>
      </c>
      <c r="BM247" s="82"/>
      <c r="BN247" s="81">
        <v>0</v>
      </c>
      <c r="BO247" s="81">
        <v>0</v>
      </c>
      <c r="BP247" s="81">
        <v>13</v>
      </c>
      <c r="BQ247" s="81">
        <v>0</v>
      </c>
      <c r="BR247" s="81">
        <v>2</v>
      </c>
      <c r="BS247" s="81">
        <v>0</v>
      </c>
      <c r="BT247"/>
      <c r="BU247" s="80">
        <v>202.47499999999999</v>
      </c>
      <c r="BV247" s="80">
        <v>0</v>
      </c>
      <c r="BW247" s="80">
        <v>0</v>
      </c>
      <c r="BX247" s="80">
        <v>0</v>
      </c>
      <c r="BY247" s="80">
        <v>0</v>
      </c>
      <c r="BZ247" s="80">
        <v>0</v>
      </c>
      <c r="CA247" s="80">
        <v>0</v>
      </c>
      <c r="CB247" s="80">
        <v>0</v>
      </c>
      <c r="CC247" s="80">
        <v>0</v>
      </c>
    </row>
    <row r="248" spans="1:81">
      <c r="A248" s="80" t="s">
        <v>1983</v>
      </c>
      <c r="B248" s="80">
        <v>267</v>
      </c>
      <c r="C248" s="80">
        <v>12</v>
      </c>
      <c r="D248" s="80">
        <v>16</v>
      </c>
      <c r="E248" s="80">
        <v>2015</v>
      </c>
      <c r="F248" s="80" t="s">
        <v>91</v>
      </c>
      <c r="G248" s="80" t="s">
        <v>1971</v>
      </c>
      <c r="H248" s="80" t="s">
        <v>1972</v>
      </c>
      <c r="I248" s="177"/>
      <c r="J248" s="81">
        <v>656.02452651100452</v>
      </c>
      <c r="K248" s="81">
        <v>4.3602601213781185</v>
      </c>
      <c r="L248" s="81">
        <v>1.1762971788745571</v>
      </c>
      <c r="M248" s="81">
        <v>112.15271534162895</v>
      </c>
      <c r="N248" s="81">
        <v>108.96157531965024</v>
      </c>
      <c r="O248" s="81">
        <v>89.72922908084378</v>
      </c>
      <c r="P248" s="81">
        <v>45.041726965003974</v>
      </c>
      <c r="Q248" s="81">
        <v>6.5237712130656647</v>
      </c>
      <c r="R248" s="81">
        <v>0</v>
      </c>
      <c r="S248" s="81">
        <v>8.2489450087206162</v>
      </c>
      <c r="T248" s="82"/>
      <c r="U248" s="81">
        <v>92452923</v>
      </c>
      <c r="V248" s="81">
        <v>2176</v>
      </c>
      <c r="W248" s="81">
        <v>21</v>
      </c>
      <c r="X248" s="81">
        <v>25259</v>
      </c>
      <c r="Y248" s="81">
        <v>36964</v>
      </c>
      <c r="Z248" s="81">
        <v>52132</v>
      </c>
      <c r="AA248" s="81">
        <v>8963</v>
      </c>
      <c r="AB248" s="81">
        <v>89788</v>
      </c>
      <c r="AC248" s="81">
        <v>0</v>
      </c>
      <c r="AD248" s="81">
        <v>8.2489450087206162</v>
      </c>
      <c r="AE248" s="82"/>
      <c r="AF248" s="81">
        <v>487844936.86793548</v>
      </c>
      <c r="AG248" s="81">
        <v>3617677.1695752232</v>
      </c>
      <c r="AH248" s="81">
        <v>238318.71716337476</v>
      </c>
      <c r="AI248" s="81">
        <v>151813845.28091043</v>
      </c>
      <c r="AJ248" s="81">
        <v>160284401.00312188</v>
      </c>
      <c r="AK248" s="81">
        <v>0</v>
      </c>
      <c r="AL248" s="81">
        <v>0</v>
      </c>
      <c r="AM248" s="81">
        <v>12305068.753505945</v>
      </c>
      <c r="AN248" s="81">
        <v>0</v>
      </c>
      <c r="AO248" s="81">
        <v>0</v>
      </c>
      <c r="AP248" s="82"/>
      <c r="AQ248" s="81">
        <v>2248</v>
      </c>
      <c r="AR248" s="81">
        <v>327</v>
      </c>
      <c r="AS248" s="81">
        <v>0</v>
      </c>
      <c r="AT248" s="81">
        <v>0</v>
      </c>
      <c r="AU248" s="81">
        <v>0</v>
      </c>
      <c r="AV248" s="81">
        <v>0</v>
      </c>
      <c r="AW248" s="81" t="s">
        <v>564</v>
      </c>
      <c r="AX248" s="82"/>
      <c r="AY248" s="81">
        <v>9289.2999999999993</v>
      </c>
      <c r="AZ248" s="81">
        <v>10487.7</v>
      </c>
      <c r="BA248" s="81">
        <v>0</v>
      </c>
      <c r="BB248" s="81">
        <v>0</v>
      </c>
      <c r="BC248" s="81">
        <v>0</v>
      </c>
      <c r="BD248" s="81">
        <v>0</v>
      </c>
      <c r="BE248" s="81" t="s">
        <v>564</v>
      </c>
      <c r="BF248" s="82"/>
      <c r="BG248" s="81">
        <v>0</v>
      </c>
      <c r="BH248" s="81">
        <v>0</v>
      </c>
      <c r="BI248" s="81">
        <v>171.28200000000001</v>
      </c>
      <c r="BJ248" s="81">
        <v>0</v>
      </c>
      <c r="BK248" s="81">
        <v>11.596</v>
      </c>
      <c r="BL248" s="81">
        <v>0</v>
      </c>
      <c r="BM248" s="82"/>
      <c r="BN248" s="81">
        <v>0</v>
      </c>
      <c r="BO248" s="81">
        <v>0</v>
      </c>
      <c r="BP248" s="81">
        <v>12</v>
      </c>
      <c r="BQ248" s="81">
        <v>0</v>
      </c>
      <c r="BR248" s="81">
        <v>2</v>
      </c>
      <c r="BS248" s="81">
        <v>0</v>
      </c>
      <c r="BT248"/>
      <c r="BU248" s="80">
        <v>182.87799999999999</v>
      </c>
      <c r="BV248" s="80">
        <v>0</v>
      </c>
      <c r="BW248" s="80">
        <v>0</v>
      </c>
      <c r="BX248" s="80">
        <v>0</v>
      </c>
      <c r="BY248" s="80">
        <v>0</v>
      </c>
      <c r="BZ248" s="80">
        <v>0</v>
      </c>
      <c r="CA248" s="80">
        <v>0</v>
      </c>
      <c r="CB248" s="80">
        <v>0</v>
      </c>
      <c r="CC248" s="80">
        <v>0</v>
      </c>
    </row>
    <row r="249" spans="1:81">
      <c r="A249" s="80" t="s">
        <v>1984</v>
      </c>
      <c r="B249" s="80">
        <v>268</v>
      </c>
      <c r="C249" s="80">
        <v>13</v>
      </c>
      <c r="D249" s="80">
        <v>16</v>
      </c>
      <c r="E249" s="80">
        <v>2016</v>
      </c>
      <c r="F249" s="80" t="s">
        <v>92</v>
      </c>
      <c r="G249" s="80" t="s">
        <v>1971</v>
      </c>
      <c r="H249" s="80" t="s">
        <v>1972</v>
      </c>
      <c r="I249" s="177"/>
      <c r="J249" s="81">
        <v>806.2498613665291</v>
      </c>
      <c r="K249" s="81">
        <v>4.3881171029452233</v>
      </c>
      <c r="L249" s="81">
        <v>1.2454530488863949</v>
      </c>
      <c r="M249" s="81">
        <v>97.297470446807893</v>
      </c>
      <c r="N249" s="81">
        <v>109.61869080045506</v>
      </c>
      <c r="O249" s="81">
        <v>89.976036239766927</v>
      </c>
      <c r="P249" s="81">
        <v>44.175499824480056</v>
      </c>
      <c r="Q249" s="81">
        <v>6.4303398155829052</v>
      </c>
      <c r="R249" s="81">
        <v>0</v>
      </c>
      <c r="S249" s="81">
        <v>9.1696835972429653</v>
      </c>
      <c r="T249" s="82"/>
      <c r="U249" s="81">
        <v>105330096</v>
      </c>
      <c r="V249" s="81">
        <v>2176</v>
      </c>
      <c r="W249" s="81">
        <v>21</v>
      </c>
      <c r="X249" s="81">
        <v>25259</v>
      </c>
      <c r="Y249" s="81">
        <v>37748</v>
      </c>
      <c r="Z249" s="81">
        <v>52918</v>
      </c>
      <c r="AA249" s="81">
        <v>9092</v>
      </c>
      <c r="AB249" s="81">
        <v>91040</v>
      </c>
      <c r="AC249" s="81">
        <v>0</v>
      </c>
      <c r="AD249" s="81">
        <v>9.1696835972429653</v>
      </c>
      <c r="AE249" s="82"/>
      <c r="AF249" s="81">
        <v>567673061.31084085</v>
      </c>
      <c r="AG249" s="81">
        <v>3435493.6178130759</v>
      </c>
      <c r="AH249" s="81">
        <v>191671.88242623809</v>
      </c>
      <c r="AI249" s="81">
        <v>150516186.24953809</v>
      </c>
      <c r="AJ249" s="81">
        <v>161635781.3575491</v>
      </c>
      <c r="AK249" s="81">
        <v>0</v>
      </c>
      <c r="AL249" s="81">
        <v>0</v>
      </c>
      <c r="AM249" s="81">
        <v>12486343.234494461</v>
      </c>
      <c r="AN249" s="81">
        <v>0</v>
      </c>
      <c r="AO249" s="81">
        <v>0</v>
      </c>
      <c r="AP249" s="82"/>
      <c r="AQ249" s="81">
        <v>2474</v>
      </c>
      <c r="AR249" s="81">
        <v>386</v>
      </c>
      <c r="AS249" s="81">
        <v>0</v>
      </c>
      <c r="AT249" s="81">
        <v>0</v>
      </c>
      <c r="AU249" s="81">
        <v>0</v>
      </c>
      <c r="AV249" s="81">
        <v>0</v>
      </c>
      <c r="AW249" s="81" t="s">
        <v>564</v>
      </c>
      <c r="AX249" s="82"/>
      <c r="AY249" s="81">
        <v>10390.700000000001</v>
      </c>
      <c r="AZ249" s="81">
        <v>11262.9</v>
      </c>
      <c r="BA249" s="81">
        <v>0</v>
      </c>
      <c r="BB249" s="81">
        <v>0</v>
      </c>
      <c r="BC249" s="81">
        <v>0</v>
      </c>
      <c r="BD249" s="81">
        <v>0</v>
      </c>
      <c r="BE249" s="81" t="s">
        <v>564</v>
      </c>
      <c r="BF249" s="82"/>
      <c r="BG249" s="81">
        <v>0</v>
      </c>
      <c r="BH249" s="81">
        <v>0</v>
      </c>
      <c r="BI249" s="81">
        <v>172.15899999999999</v>
      </c>
      <c r="BJ249" s="81">
        <v>0</v>
      </c>
      <c r="BK249" s="81">
        <v>10.775</v>
      </c>
      <c r="BL249" s="81">
        <v>0</v>
      </c>
      <c r="BM249" s="82"/>
      <c r="BN249" s="81">
        <v>0</v>
      </c>
      <c r="BO249" s="81">
        <v>0</v>
      </c>
      <c r="BP249" s="81">
        <v>12</v>
      </c>
      <c r="BQ249" s="81">
        <v>0</v>
      </c>
      <c r="BR249" s="81">
        <v>2</v>
      </c>
      <c r="BS249" s="81">
        <v>0</v>
      </c>
      <c r="BT249"/>
      <c r="BU249" s="80">
        <v>182.934</v>
      </c>
      <c r="BV249" s="80">
        <v>0</v>
      </c>
      <c r="BW249" s="80">
        <v>0</v>
      </c>
      <c r="BX249" s="80">
        <v>0</v>
      </c>
      <c r="BY249" s="80">
        <v>0</v>
      </c>
      <c r="BZ249" s="80">
        <v>0</v>
      </c>
      <c r="CA249" s="80">
        <v>0</v>
      </c>
      <c r="CB249" s="80">
        <v>0</v>
      </c>
      <c r="CC249" s="80">
        <v>0</v>
      </c>
    </row>
    <row r="250" spans="1:81">
      <c r="A250" s="80" t="s">
        <v>1985</v>
      </c>
      <c r="B250" s="80">
        <v>269</v>
      </c>
      <c r="C250" s="80">
        <v>14</v>
      </c>
      <c r="D250" s="80">
        <v>16</v>
      </c>
      <c r="E250" s="80">
        <v>2017</v>
      </c>
      <c r="F250" s="80" t="s">
        <v>71</v>
      </c>
      <c r="G250" s="80" t="s">
        <v>1971</v>
      </c>
      <c r="H250" s="80" t="s">
        <v>1972</v>
      </c>
      <c r="I250" s="177"/>
      <c r="J250" s="81">
        <v>764.32397246524556</v>
      </c>
      <c r="K250" s="81">
        <v>4.4800804293682379</v>
      </c>
      <c r="L250" s="81">
        <v>1.1586002525642158</v>
      </c>
      <c r="M250" s="81">
        <v>96.424597457480374</v>
      </c>
      <c r="N250" s="81">
        <v>114.02033243252687</v>
      </c>
      <c r="O250" s="81">
        <v>89.780649979026094</v>
      </c>
      <c r="P250" s="81">
        <v>44.344662568493256</v>
      </c>
      <c r="Q250" s="81">
        <v>6.277718458300078</v>
      </c>
      <c r="R250" s="81">
        <v>0</v>
      </c>
      <c r="S250" s="81">
        <v>8.5265955807057185</v>
      </c>
      <c r="T250" s="82"/>
      <c r="U250" s="81">
        <v>106389614</v>
      </c>
      <c r="V250" s="81">
        <v>2176</v>
      </c>
      <c r="W250" s="81">
        <v>21</v>
      </c>
      <c r="X250" s="81">
        <v>25259</v>
      </c>
      <c r="Y250" s="81">
        <v>38383</v>
      </c>
      <c r="Z250" s="81">
        <v>53679</v>
      </c>
      <c r="AA250" s="81">
        <v>9185</v>
      </c>
      <c r="AB250" s="81">
        <v>91913</v>
      </c>
      <c r="AC250" s="81">
        <v>0</v>
      </c>
      <c r="AD250" s="81">
        <v>8.5265955807057185</v>
      </c>
      <c r="AE250" s="82"/>
      <c r="AF250" s="81">
        <v>574022176.4082458</v>
      </c>
      <c r="AG250" s="81">
        <v>3555617.9511857708</v>
      </c>
      <c r="AH250" s="81">
        <v>244261.77467463331</v>
      </c>
      <c r="AI250" s="81">
        <v>152941202.72263449</v>
      </c>
      <c r="AJ250" s="81">
        <v>168001082.81568629</v>
      </c>
      <c r="AK250" s="81">
        <v>0</v>
      </c>
      <c r="AL250" s="81">
        <v>0</v>
      </c>
      <c r="AM250" s="81">
        <v>12625802.24139021</v>
      </c>
      <c r="AN250" s="81">
        <v>0</v>
      </c>
      <c r="AO250" s="81">
        <v>0</v>
      </c>
      <c r="AP250" s="82"/>
      <c r="AQ250" s="81">
        <v>2619</v>
      </c>
      <c r="AR250" s="81">
        <v>429</v>
      </c>
      <c r="AS250" s="81">
        <v>0</v>
      </c>
      <c r="AT250" s="81">
        <v>0</v>
      </c>
      <c r="AU250" s="81">
        <v>0</v>
      </c>
      <c r="AV250" s="81">
        <v>0</v>
      </c>
      <c r="AW250" s="81" t="s">
        <v>564</v>
      </c>
      <c r="AX250" s="82"/>
      <c r="AY250" s="81">
        <v>11084.1</v>
      </c>
      <c r="AZ250" s="81">
        <v>12427.20000000001</v>
      </c>
      <c r="BA250" s="81">
        <v>0</v>
      </c>
      <c r="BB250" s="81">
        <v>0</v>
      </c>
      <c r="BC250" s="81">
        <v>0</v>
      </c>
      <c r="BD250" s="81">
        <v>0</v>
      </c>
      <c r="BE250" s="81" t="s">
        <v>564</v>
      </c>
      <c r="BF250" s="82"/>
      <c r="BG250" s="81">
        <v>0</v>
      </c>
      <c r="BH250" s="81">
        <v>0</v>
      </c>
      <c r="BI250" s="81">
        <v>181.88399999999999</v>
      </c>
      <c r="BJ250" s="81">
        <v>0</v>
      </c>
      <c r="BK250" s="81">
        <v>11.858000000000001</v>
      </c>
      <c r="BL250" s="81">
        <v>0</v>
      </c>
      <c r="BM250" s="82"/>
      <c r="BN250" s="81">
        <v>0</v>
      </c>
      <c r="BO250" s="81">
        <v>0</v>
      </c>
      <c r="BP250" s="81">
        <v>13</v>
      </c>
      <c r="BQ250" s="81">
        <v>0</v>
      </c>
      <c r="BR250" s="81">
        <v>2</v>
      </c>
      <c r="BS250" s="81">
        <v>0</v>
      </c>
      <c r="BT250"/>
      <c r="BU250" s="80">
        <v>193.74199999999999</v>
      </c>
      <c r="BV250" s="80">
        <v>0</v>
      </c>
      <c r="BW250" s="80">
        <v>0</v>
      </c>
      <c r="BX250" s="80">
        <v>0</v>
      </c>
      <c r="BY250" s="80">
        <v>0</v>
      </c>
      <c r="BZ250" s="80">
        <v>0</v>
      </c>
      <c r="CA250" s="80">
        <v>0</v>
      </c>
      <c r="CB250" s="80">
        <v>0</v>
      </c>
      <c r="CC250" s="80">
        <v>0</v>
      </c>
    </row>
    <row r="251" spans="1:81">
      <c r="A251" s="80" t="s">
        <v>1986</v>
      </c>
      <c r="B251" s="80">
        <v>270</v>
      </c>
      <c r="C251" s="80">
        <v>15</v>
      </c>
      <c r="D251" s="80">
        <v>16</v>
      </c>
      <c r="E251" s="80">
        <v>2018</v>
      </c>
      <c r="F251" s="80" t="s">
        <v>93</v>
      </c>
      <c r="G251" s="80" t="s">
        <v>1971</v>
      </c>
      <c r="H251" s="80" t="s">
        <v>1972</v>
      </c>
      <c r="I251" s="177"/>
      <c r="J251" s="81">
        <v>744.71362370815189</v>
      </c>
      <c r="K251" s="81">
        <v>4.1826034732038506</v>
      </c>
      <c r="L251" s="81">
        <v>1.0789307006603408</v>
      </c>
      <c r="M251" s="81">
        <v>97.924755080121713</v>
      </c>
      <c r="N251" s="81">
        <v>104.90032255753066</v>
      </c>
      <c r="O251" s="81">
        <v>88.827449704539958</v>
      </c>
      <c r="P251" s="81">
        <v>44.605888391530087</v>
      </c>
      <c r="Q251" s="81">
        <v>5.8534830658183212</v>
      </c>
      <c r="R251" s="81">
        <v>0</v>
      </c>
      <c r="S251" s="81">
        <v>8.6082173131073354</v>
      </c>
      <c r="T251" s="82"/>
      <c r="U251" s="81">
        <v>108177243</v>
      </c>
      <c r="V251" s="81">
        <v>2176</v>
      </c>
      <c r="W251" s="81">
        <v>21</v>
      </c>
      <c r="X251" s="81">
        <v>25259</v>
      </c>
      <c r="Y251" s="81">
        <v>38929</v>
      </c>
      <c r="Z251" s="81">
        <v>54126</v>
      </c>
      <c r="AA251" s="81">
        <v>9332</v>
      </c>
      <c r="AB251" s="81">
        <v>92356</v>
      </c>
      <c r="AC251" s="81">
        <v>0</v>
      </c>
      <c r="AD251" s="81">
        <v>8.6082173131073354</v>
      </c>
      <c r="AE251" s="82"/>
      <c r="AF251" s="81">
        <v>562707471.96889126</v>
      </c>
      <c r="AG251" s="81">
        <v>3158822.1643445059</v>
      </c>
      <c r="AH251" s="81">
        <v>230354.0832478634</v>
      </c>
      <c r="AI251" s="81">
        <v>147569932.7273677</v>
      </c>
      <c r="AJ251" s="81">
        <v>162361740.7076219</v>
      </c>
      <c r="AK251" s="81">
        <v>0</v>
      </c>
      <c r="AL251" s="81">
        <v>0</v>
      </c>
      <c r="AM251" s="81">
        <v>12712905.98088504</v>
      </c>
      <c r="AN251" s="81">
        <v>0</v>
      </c>
      <c r="AO251" s="81">
        <v>0</v>
      </c>
      <c r="AP251" s="82"/>
      <c r="AQ251" s="81">
        <v>2795</v>
      </c>
      <c r="AR251" s="81">
        <v>459</v>
      </c>
      <c r="AS251" s="81">
        <v>0</v>
      </c>
      <c r="AT251" s="81">
        <v>0</v>
      </c>
      <c r="AU251" s="81">
        <v>0</v>
      </c>
      <c r="AV251" s="81">
        <v>1</v>
      </c>
      <c r="AW251" s="81" t="s">
        <v>564</v>
      </c>
      <c r="AX251" s="82"/>
      <c r="AY251" s="81">
        <v>11977</v>
      </c>
      <c r="AZ251" s="81">
        <v>13001</v>
      </c>
      <c r="BA251" s="81">
        <v>0</v>
      </c>
      <c r="BB251" s="81">
        <v>0</v>
      </c>
      <c r="BC251" s="81">
        <v>0</v>
      </c>
      <c r="BD251" s="81">
        <v>625</v>
      </c>
      <c r="BE251" s="81" t="s">
        <v>564</v>
      </c>
      <c r="BF251" s="82"/>
      <c r="BG251" s="81">
        <v>0</v>
      </c>
      <c r="BH251" s="81">
        <v>0</v>
      </c>
      <c r="BI251" s="81">
        <v>177.834</v>
      </c>
      <c r="BJ251" s="81">
        <v>0</v>
      </c>
      <c r="BK251" s="81">
        <v>12.894</v>
      </c>
      <c r="BL251" s="81">
        <v>0</v>
      </c>
      <c r="BM251" s="82"/>
      <c r="BN251" s="81">
        <v>0</v>
      </c>
      <c r="BO251" s="81">
        <v>0</v>
      </c>
      <c r="BP251" s="81">
        <v>13</v>
      </c>
      <c r="BQ251" s="81">
        <v>0</v>
      </c>
      <c r="BR251" s="81">
        <v>2</v>
      </c>
      <c r="BS251" s="81">
        <v>0</v>
      </c>
      <c r="BT251"/>
      <c r="BU251" s="80">
        <v>190.72800000000001</v>
      </c>
      <c r="BV251" s="80">
        <v>0</v>
      </c>
      <c r="BW251" s="80">
        <v>0</v>
      </c>
      <c r="BX251" s="80">
        <v>0</v>
      </c>
      <c r="BY251" s="80">
        <v>0</v>
      </c>
      <c r="BZ251" s="80">
        <v>0</v>
      </c>
      <c r="CA251" s="80">
        <v>0</v>
      </c>
      <c r="CB251" s="80">
        <v>0</v>
      </c>
      <c r="CC251" s="80">
        <v>0</v>
      </c>
    </row>
    <row r="252" spans="1:81">
      <c r="A252" s="80" t="s">
        <v>1987</v>
      </c>
      <c r="B252" s="80">
        <v>271</v>
      </c>
      <c r="C252" s="80">
        <v>16</v>
      </c>
      <c r="D252" s="80">
        <v>16</v>
      </c>
      <c r="E252" s="80">
        <v>2019</v>
      </c>
      <c r="F252" s="80" t="s">
        <v>73</v>
      </c>
      <c r="G252" s="80" t="s">
        <v>1971</v>
      </c>
      <c r="H252" s="80" t="s">
        <v>1972</v>
      </c>
      <c r="I252" s="177"/>
      <c r="J252" s="81">
        <v>824.14330820730572</v>
      </c>
      <c r="K252" s="81">
        <v>3.7527438795397696</v>
      </c>
      <c r="L252" s="81">
        <v>1.0847299530899688</v>
      </c>
      <c r="M252" s="81">
        <v>93.347533101801687</v>
      </c>
      <c r="N252" s="81">
        <v>103.14834678720824</v>
      </c>
      <c r="O252" s="81">
        <v>86.950546261216886</v>
      </c>
      <c r="P252" s="81">
        <v>44.441399696491814</v>
      </c>
      <c r="Q252" s="81">
        <v>5.724169061842554</v>
      </c>
      <c r="R252" s="81">
        <v>0</v>
      </c>
      <c r="S252" s="81">
        <v>7.6056113680327373</v>
      </c>
      <c r="T252" s="82"/>
      <c r="U252" s="81">
        <v>125278699</v>
      </c>
      <c r="V252" s="81">
        <v>2176</v>
      </c>
      <c r="W252" s="81">
        <v>21</v>
      </c>
      <c r="X252" s="81">
        <v>25259</v>
      </c>
      <c r="Y252" s="81">
        <v>39437</v>
      </c>
      <c r="Z252" s="81">
        <v>54437</v>
      </c>
      <c r="AA252" s="81">
        <v>9228</v>
      </c>
      <c r="AB252" s="81">
        <v>92761</v>
      </c>
      <c r="AC252" s="81">
        <v>0</v>
      </c>
      <c r="AD252" s="81">
        <v>7.6056113680327373</v>
      </c>
      <c r="AE252" s="82"/>
      <c r="AF252" s="81">
        <v>633256082.57882309</v>
      </c>
      <c r="AG252" s="81">
        <v>3045496.142827881</v>
      </c>
      <c r="AH252" s="81">
        <v>247418.99308687629</v>
      </c>
      <c r="AI252" s="81">
        <v>152347368.2930648</v>
      </c>
      <c r="AJ252" s="81">
        <v>169319006.17417711</v>
      </c>
      <c r="AK252" s="81">
        <v>0</v>
      </c>
      <c r="AL252" s="81">
        <v>0</v>
      </c>
      <c r="AM252" s="81">
        <v>12633349.895565869</v>
      </c>
      <c r="AN252" s="81">
        <v>0</v>
      </c>
      <c r="AO252" s="81">
        <v>0</v>
      </c>
      <c r="AP252" s="82"/>
      <c r="AQ252" s="81">
        <v>3005</v>
      </c>
      <c r="AR252" s="81">
        <v>489</v>
      </c>
      <c r="AS252" s="81">
        <v>0</v>
      </c>
      <c r="AT252" s="81">
        <v>0</v>
      </c>
      <c r="AU252" s="81">
        <v>0</v>
      </c>
      <c r="AV252" s="81">
        <v>1</v>
      </c>
      <c r="AW252" s="81" t="s">
        <v>564</v>
      </c>
      <c r="AX252" s="82"/>
      <c r="AY252" s="81">
        <v>13006.09999999998</v>
      </c>
      <c r="AZ252" s="81">
        <v>14055.19999999999</v>
      </c>
      <c r="BA252" s="81">
        <v>0</v>
      </c>
      <c r="BB252" s="81">
        <v>0</v>
      </c>
      <c r="BC252" s="81">
        <v>0</v>
      </c>
      <c r="BD252" s="81">
        <v>625</v>
      </c>
      <c r="BE252" s="81" t="s">
        <v>564</v>
      </c>
      <c r="BF252" s="82"/>
      <c r="BG252" s="81">
        <v>0</v>
      </c>
      <c r="BH252" s="81">
        <v>0</v>
      </c>
      <c r="BI252" s="81">
        <v>169.71899999999999</v>
      </c>
      <c r="BJ252" s="81">
        <v>0</v>
      </c>
      <c r="BK252" s="81">
        <v>12.680999999999999</v>
      </c>
      <c r="BL252" s="81">
        <v>0</v>
      </c>
      <c r="BM252" s="82"/>
      <c r="BN252" s="81">
        <v>0</v>
      </c>
      <c r="BO252" s="81">
        <v>0</v>
      </c>
      <c r="BP252" s="81">
        <v>13</v>
      </c>
      <c r="BQ252" s="81">
        <v>0</v>
      </c>
      <c r="BR252" s="81">
        <v>2</v>
      </c>
      <c r="BS252" s="81">
        <v>0</v>
      </c>
      <c r="BT252"/>
      <c r="BU252" s="80">
        <v>182.4</v>
      </c>
      <c r="BV252" s="80">
        <v>0</v>
      </c>
      <c r="BW252" s="80">
        <v>0</v>
      </c>
      <c r="BX252" s="80">
        <v>0</v>
      </c>
      <c r="BY252" s="80">
        <v>0</v>
      </c>
      <c r="BZ252" s="80">
        <v>0</v>
      </c>
      <c r="CA252" s="80">
        <v>0</v>
      </c>
      <c r="CB252" s="80">
        <v>0</v>
      </c>
      <c r="CC252" s="80">
        <v>0</v>
      </c>
    </row>
    <row r="253" spans="1:81">
      <c r="A253" s="80" t="s">
        <v>1988</v>
      </c>
      <c r="B253" s="80">
        <v>272</v>
      </c>
      <c r="C253" s="80">
        <v>17</v>
      </c>
      <c r="D253" s="80">
        <v>16</v>
      </c>
      <c r="E253" s="80">
        <v>2020</v>
      </c>
      <c r="F253" s="80" t="s">
        <v>218</v>
      </c>
      <c r="G253" s="80" t="s">
        <v>1971</v>
      </c>
      <c r="H253" s="80" t="s">
        <v>1972</v>
      </c>
      <c r="I253" s="177"/>
      <c r="J253" s="81">
        <v>855.15919765243063</v>
      </c>
      <c r="K253" s="81">
        <v>4.3044265990993651</v>
      </c>
      <c r="L253" s="81">
        <v>6.6760222724718101</v>
      </c>
      <c r="M253" s="81">
        <v>97.054278255618641</v>
      </c>
      <c r="N253" s="81">
        <v>102.90315352208184</v>
      </c>
      <c r="O253" s="81">
        <v>76.674982318726876</v>
      </c>
      <c r="P253" s="81">
        <v>42.371089834555058</v>
      </c>
      <c r="Q253" s="81">
        <v>5.4827494234596879</v>
      </c>
      <c r="R253" s="81">
        <v>0</v>
      </c>
      <c r="S253" s="81">
        <v>8.0353149827366934</v>
      </c>
      <c r="T253" s="82"/>
      <c r="U253" s="81">
        <v>127428959</v>
      </c>
      <c r="V253" s="81">
        <v>2327</v>
      </c>
      <c r="W253" s="81">
        <v>143</v>
      </c>
      <c r="X253" s="81">
        <v>29667</v>
      </c>
      <c r="Y253" s="81">
        <v>39727</v>
      </c>
      <c r="Z253" s="81">
        <v>54790</v>
      </c>
      <c r="AA253" s="81">
        <v>9559</v>
      </c>
      <c r="AB253" s="81">
        <v>92986</v>
      </c>
      <c r="AC253" s="81">
        <v>0</v>
      </c>
      <c r="AD253" s="81">
        <v>8.0353149827366934</v>
      </c>
      <c r="AE253" s="82"/>
      <c r="AF253" s="81">
        <v>666613643.16192257</v>
      </c>
      <c r="AG253" s="81">
        <v>3319833.5691358466</v>
      </c>
      <c r="AH253" s="81">
        <v>1604359.5166574859</v>
      </c>
      <c r="AI253" s="81">
        <v>165228804.38419706</v>
      </c>
      <c r="AJ253" s="81">
        <v>172679110.93750834</v>
      </c>
      <c r="AK253" s="81"/>
      <c r="AL253" s="81"/>
      <c r="AM253" s="81">
        <v>12135706.09600733</v>
      </c>
      <c r="AN253" s="81"/>
      <c r="AO253" s="81"/>
      <c r="AP253" s="82"/>
      <c r="AQ253" s="81">
        <v>3171</v>
      </c>
      <c r="AR253" s="81">
        <v>497</v>
      </c>
      <c r="AS253" s="81">
        <v>0</v>
      </c>
      <c r="AT253" s="81">
        <v>0</v>
      </c>
      <c r="AU253" s="81">
        <v>0</v>
      </c>
      <c r="AV253" s="81">
        <v>1</v>
      </c>
      <c r="AW253" s="81">
        <v>0</v>
      </c>
      <c r="AX253" s="82"/>
      <c r="AY253" s="81">
        <v>13889.79999999997</v>
      </c>
      <c r="AZ253" s="81">
        <v>14287</v>
      </c>
      <c r="BA253" s="81">
        <v>0</v>
      </c>
      <c r="BB253" s="81">
        <v>0</v>
      </c>
      <c r="BC253" s="81">
        <v>0</v>
      </c>
      <c r="BD253" s="81">
        <v>625</v>
      </c>
      <c r="BE253" s="81">
        <v>0</v>
      </c>
      <c r="BF253" s="82"/>
      <c r="BG253" s="81">
        <v>0</v>
      </c>
      <c r="BH253" s="81">
        <v>0</v>
      </c>
      <c r="BI253" s="81">
        <v>165.44</v>
      </c>
      <c r="BJ253" s="81">
        <v>0</v>
      </c>
      <c r="BK253" s="81">
        <v>4.8769999999999998</v>
      </c>
      <c r="BL253" s="81">
        <v>0</v>
      </c>
      <c r="BM253" s="82"/>
      <c r="BN253" s="81">
        <v>0</v>
      </c>
      <c r="BO253" s="81">
        <v>0</v>
      </c>
      <c r="BP253" s="81">
        <v>13</v>
      </c>
      <c r="BQ253" s="81">
        <v>0</v>
      </c>
      <c r="BR253" s="81">
        <v>1</v>
      </c>
      <c r="BS253" s="81">
        <v>0</v>
      </c>
      <c r="BT253"/>
      <c r="BU253" s="80">
        <v>170.31700000000001</v>
      </c>
      <c r="BV253" s="80">
        <v>0</v>
      </c>
      <c r="BW253" s="80">
        <v>0</v>
      </c>
      <c r="BX253" s="80">
        <v>0</v>
      </c>
      <c r="BY253" s="80">
        <v>0</v>
      </c>
      <c r="BZ253" s="80">
        <v>0</v>
      </c>
      <c r="CA253" s="80">
        <v>0</v>
      </c>
      <c r="CB253" s="80">
        <v>0</v>
      </c>
      <c r="CC253" s="80">
        <v>0</v>
      </c>
    </row>
    <row r="254" spans="1:81">
      <c r="A254" s="80" t="s">
        <v>1989</v>
      </c>
      <c r="B254" s="80">
        <v>272</v>
      </c>
      <c r="C254" s="80">
        <v>18</v>
      </c>
      <c r="D254" s="80">
        <v>16</v>
      </c>
      <c r="E254" s="80">
        <v>2021</v>
      </c>
      <c r="F254" s="80" t="s">
        <v>75</v>
      </c>
      <c r="G254" s="174" t="s">
        <v>1971</v>
      </c>
      <c r="H254" s="80" t="s">
        <v>1972</v>
      </c>
      <c r="I254" s="177"/>
      <c r="J254" s="81">
        <v>833.18560480580561</v>
      </c>
      <c r="K254" s="81">
        <v>4.8773596990675294</v>
      </c>
      <c r="L254" s="81">
        <v>6.3651271517815875</v>
      </c>
      <c r="M254" s="81">
        <v>113.83664886585603</v>
      </c>
      <c r="N254" s="81">
        <v>98.799072830616183</v>
      </c>
      <c r="O254" s="81">
        <v>74.362550382926315</v>
      </c>
      <c r="P254" s="81">
        <v>43.475717136181586</v>
      </c>
      <c r="Q254" s="81">
        <v>5.531361678737845</v>
      </c>
      <c r="R254" s="81">
        <v>0</v>
      </c>
      <c r="S254" s="81">
        <v>8.0020765624025572</v>
      </c>
      <c r="T254" s="82"/>
      <c r="U254" s="81">
        <v>130752844</v>
      </c>
      <c r="V254" s="81">
        <v>2327</v>
      </c>
      <c r="W254" s="81">
        <v>143</v>
      </c>
      <c r="X254" s="81">
        <v>29667</v>
      </c>
      <c r="Y254" s="81">
        <v>39736</v>
      </c>
      <c r="Z254" s="81">
        <v>54715</v>
      </c>
      <c r="AA254" s="81">
        <v>9565</v>
      </c>
      <c r="AB254" s="81">
        <v>92698</v>
      </c>
      <c r="AC254" s="81">
        <v>0</v>
      </c>
      <c r="AD254" s="81">
        <v>8.0020765624025572</v>
      </c>
      <c r="AE254" s="82"/>
      <c r="AF254" s="81">
        <v>641484590.07115793</v>
      </c>
      <c r="AG254" s="81">
        <v>3696859.5919680339</v>
      </c>
      <c r="AH254" s="81">
        <v>1476086.2836167777</v>
      </c>
      <c r="AI254" s="81">
        <v>183177581.75145316</v>
      </c>
      <c r="AJ254" s="81">
        <v>153781847.26297459</v>
      </c>
      <c r="AK254" s="81">
        <v>0</v>
      </c>
      <c r="AL254" s="81">
        <v>0</v>
      </c>
      <c r="AM254" s="81">
        <v>12167899.872007716</v>
      </c>
      <c r="AN254" s="81">
        <v>0</v>
      </c>
      <c r="AO254" s="81">
        <v>0</v>
      </c>
      <c r="AP254" s="82"/>
      <c r="AQ254" s="81">
        <v>3399</v>
      </c>
      <c r="AR254" s="81">
        <v>501</v>
      </c>
      <c r="AS254" s="81">
        <v>0</v>
      </c>
      <c r="AT254" s="81">
        <v>0</v>
      </c>
      <c r="AU254" s="81">
        <v>0</v>
      </c>
      <c r="AV254" s="81">
        <v>1</v>
      </c>
      <c r="AW254" s="81"/>
      <c r="AX254" s="82"/>
      <c r="AY254" s="81">
        <v>15069.19999999997</v>
      </c>
      <c r="AZ254" s="81">
        <v>14568.7</v>
      </c>
      <c r="BA254" s="81">
        <v>0</v>
      </c>
      <c r="BB254" s="81">
        <v>0</v>
      </c>
      <c r="BC254" s="81">
        <v>0</v>
      </c>
      <c r="BD254" s="81">
        <v>625</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1990</v>
      </c>
      <c r="B255" s="80">
        <v>272</v>
      </c>
      <c r="C255" s="80">
        <v>19</v>
      </c>
      <c r="D255" s="80">
        <v>16</v>
      </c>
      <c r="E255" s="80">
        <v>2022</v>
      </c>
      <c r="F255" s="80" t="s">
        <v>568</v>
      </c>
      <c r="G255" s="174" t="s">
        <v>1971</v>
      </c>
      <c r="H255" s="80" t="s">
        <v>1972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3634</v>
      </c>
      <c r="AR255" s="81">
        <v>505</v>
      </c>
      <c r="AS255" s="81">
        <v>0</v>
      </c>
      <c r="AT255" s="81">
        <v>0</v>
      </c>
      <c r="AU255" s="81">
        <v>0</v>
      </c>
      <c r="AV255" s="81">
        <v>1</v>
      </c>
      <c r="AW255" s="81"/>
      <c r="AX255" s="82"/>
      <c r="AY255" s="81">
        <v>16318.799999999967</v>
      </c>
      <c r="AZ255" s="81">
        <v>15648.599999999999</v>
      </c>
      <c r="BA255" s="81">
        <v>0</v>
      </c>
      <c r="BB255" s="81">
        <v>0</v>
      </c>
      <c r="BC255" s="81">
        <v>0</v>
      </c>
      <c r="BD255" s="81">
        <v>625</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1991</v>
      </c>
      <c r="B256" s="80">
        <v>137</v>
      </c>
      <c r="C256" s="80">
        <v>1</v>
      </c>
      <c r="D256" s="80">
        <v>9</v>
      </c>
      <c r="E256" s="80">
        <v>1990</v>
      </c>
      <c r="F256" s="80" t="s">
        <v>562</v>
      </c>
      <c r="G256" s="80" t="s">
        <v>1714</v>
      </c>
      <c r="H256" s="80" t="s">
        <v>1715</v>
      </c>
      <c r="I256" s="177"/>
      <c r="J256" s="81">
        <v>260.66509391854652</v>
      </c>
      <c r="K256" s="81">
        <v>15.512498475094798</v>
      </c>
      <c r="L256" s="81">
        <v>43.555623096841721</v>
      </c>
      <c r="M256" s="81">
        <v>72.686804050350503</v>
      </c>
      <c r="N256" s="81">
        <v>114.78832960254701</v>
      </c>
      <c r="O256" s="81">
        <v>76.732561899401347</v>
      </c>
      <c r="P256" s="81">
        <v>110.36975132797154</v>
      </c>
      <c r="Q256" s="81">
        <v>6.5732344807482264</v>
      </c>
      <c r="R256" s="81">
        <v>0</v>
      </c>
      <c r="S256" s="81">
        <v>5.9991862177753568</v>
      </c>
      <c r="T256" s="82"/>
      <c r="U256" s="81">
        <v>19404729</v>
      </c>
      <c r="V256" s="81">
        <v>4527</v>
      </c>
      <c r="W256" s="81">
        <v>470</v>
      </c>
      <c r="X256" s="81">
        <v>27339</v>
      </c>
      <c r="Y256" s="81">
        <v>29784</v>
      </c>
      <c r="Z256" s="81">
        <v>31561</v>
      </c>
      <c r="AA256" s="81">
        <v>26799</v>
      </c>
      <c r="AB256" s="81">
        <v>106727</v>
      </c>
      <c r="AC256" s="81">
        <v>0</v>
      </c>
      <c r="AD256" s="81">
        <v>5.9991862177753568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1992</v>
      </c>
      <c r="B257" s="80">
        <v>138</v>
      </c>
      <c r="C257" s="80">
        <v>2</v>
      </c>
      <c r="D257" s="80">
        <v>9</v>
      </c>
      <c r="E257" s="80">
        <v>2005</v>
      </c>
      <c r="F257" s="80" t="s">
        <v>565</v>
      </c>
      <c r="G257" s="80" t="s">
        <v>1714</v>
      </c>
      <c r="H257" s="80" t="s">
        <v>1715</v>
      </c>
      <c r="I257" s="177"/>
      <c r="J257" s="81">
        <v>201.95906122478959</v>
      </c>
      <c r="K257" s="81">
        <v>14.499881889150636</v>
      </c>
      <c r="L257" s="81">
        <v>55.362766093573981</v>
      </c>
      <c r="M257" s="81">
        <v>157.02848797523487</v>
      </c>
      <c r="N257" s="81">
        <v>200.83955569431546</v>
      </c>
      <c r="O257" s="81">
        <v>118.8172968642989</v>
      </c>
      <c r="P257" s="81">
        <v>112.07885226706671</v>
      </c>
      <c r="Q257" s="81">
        <v>6.2230528000415344</v>
      </c>
      <c r="R257" s="81">
        <v>0</v>
      </c>
      <c r="S257" s="81">
        <v>13.757932936000001</v>
      </c>
      <c r="T257" s="82"/>
      <c r="U257" s="81">
        <v>16309321</v>
      </c>
      <c r="V257" s="81">
        <v>4501</v>
      </c>
      <c r="W257" s="81">
        <v>552</v>
      </c>
      <c r="X257" s="81">
        <v>24854</v>
      </c>
      <c r="Y257" s="81">
        <v>34876</v>
      </c>
      <c r="Z257" s="81">
        <v>56553</v>
      </c>
      <c r="AA257" s="81">
        <v>22288</v>
      </c>
      <c r="AB257" s="81">
        <v>105628</v>
      </c>
      <c r="AC257" s="81">
        <v>0</v>
      </c>
      <c r="AD257" s="81">
        <v>13.757932936000001</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1993</v>
      </c>
      <c r="B258" s="80">
        <v>139</v>
      </c>
      <c r="C258" s="80">
        <v>3</v>
      </c>
      <c r="D258" s="80">
        <v>9</v>
      </c>
      <c r="E258" s="80">
        <v>2006</v>
      </c>
      <c r="F258" s="80" t="s">
        <v>566</v>
      </c>
      <c r="G258" s="80" t="s">
        <v>1714</v>
      </c>
      <c r="H258" s="80" t="s">
        <v>1715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1994</v>
      </c>
      <c r="B259" s="80">
        <v>140</v>
      </c>
      <c r="C259" s="80">
        <v>4</v>
      </c>
      <c r="D259" s="80">
        <v>9</v>
      </c>
      <c r="E259" s="80">
        <v>2007</v>
      </c>
      <c r="F259" s="80" t="s">
        <v>567</v>
      </c>
      <c r="G259" s="80" t="s">
        <v>1714</v>
      </c>
      <c r="H259" s="80" t="s">
        <v>1715</v>
      </c>
      <c r="I259" s="177"/>
      <c r="J259" s="81">
        <v>185.74857542864132</v>
      </c>
      <c r="K259" s="81">
        <v>12.413906084702386</v>
      </c>
      <c r="L259" s="81">
        <v>42.336013574749273</v>
      </c>
      <c r="M259" s="81">
        <v>136.52957905896108</v>
      </c>
      <c r="N259" s="81">
        <v>202.77214674037702</v>
      </c>
      <c r="O259" s="81">
        <v>115.3658164888096</v>
      </c>
      <c r="P259" s="81">
        <v>110.55575553489554</v>
      </c>
      <c r="Q259" s="81">
        <v>6.4943993121006338</v>
      </c>
      <c r="R259" s="81">
        <v>0</v>
      </c>
      <c r="S259" s="81">
        <v>11.900122158000002</v>
      </c>
      <c r="T259" s="82"/>
      <c r="U259" s="81">
        <v>16840250</v>
      </c>
      <c r="V259" s="81">
        <v>4102</v>
      </c>
      <c r="W259" s="81">
        <v>554</v>
      </c>
      <c r="X259" s="81">
        <v>29013</v>
      </c>
      <c r="Y259" s="81">
        <v>35328</v>
      </c>
      <c r="Z259" s="81">
        <v>57082</v>
      </c>
      <c r="AA259" s="81">
        <v>21650</v>
      </c>
      <c r="AB259" s="81">
        <v>104404</v>
      </c>
      <c r="AC259" s="81">
        <v>0</v>
      </c>
      <c r="AD259" s="81">
        <v>11.900122158000002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1995</v>
      </c>
      <c r="B260" s="80">
        <v>141</v>
      </c>
      <c r="C260" s="80">
        <v>5</v>
      </c>
      <c r="D260" s="80">
        <v>9</v>
      </c>
      <c r="E260" s="80">
        <v>2008</v>
      </c>
      <c r="F260" s="80" t="s">
        <v>84</v>
      </c>
      <c r="G260" s="80" t="s">
        <v>1714</v>
      </c>
      <c r="H260" s="80" t="s">
        <v>1715</v>
      </c>
      <c r="I260" s="177"/>
      <c r="J260" s="81">
        <v>177.66318694966876</v>
      </c>
      <c r="K260" s="81">
        <v>9.0229588937439349</v>
      </c>
      <c r="L260" s="81">
        <v>37.287031007657149</v>
      </c>
      <c r="M260" s="81">
        <v>143.19157262334159</v>
      </c>
      <c r="N260" s="81">
        <v>167.60030626736267</v>
      </c>
      <c r="O260" s="81">
        <v>112.06902228225944</v>
      </c>
      <c r="P260" s="81">
        <v>108.47109907717248</v>
      </c>
      <c r="Q260" s="81">
        <v>6.3537897685839537</v>
      </c>
      <c r="R260" s="81">
        <v>0</v>
      </c>
      <c r="S260" s="81">
        <v>10.9755331182</v>
      </c>
      <c r="T260" s="82"/>
      <c r="U260" s="81">
        <v>17389065</v>
      </c>
      <c r="V260" s="81">
        <v>4102</v>
      </c>
      <c r="W260" s="81">
        <v>554</v>
      </c>
      <c r="X260" s="81">
        <v>29013</v>
      </c>
      <c r="Y260" s="81">
        <v>35466</v>
      </c>
      <c r="Z260" s="81">
        <v>57397</v>
      </c>
      <c r="AA260" s="81">
        <v>21266</v>
      </c>
      <c r="AB260" s="81">
        <v>103822</v>
      </c>
      <c r="AC260" s="81">
        <v>0</v>
      </c>
      <c r="AD260" s="81">
        <v>10.9755331182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1996</v>
      </c>
      <c r="B261" s="80">
        <v>142</v>
      </c>
      <c r="C261" s="80">
        <v>6</v>
      </c>
      <c r="D261" s="80">
        <v>9</v>
      </c>
      <c r="E261" s="80">
        <v>2009</v>
      </c>
      <c r="F261" s="80" t="s">
        <v>85</v>
      </c>
      <c r="G261" s="80" t="s">
        <v>1714</v>
      </c>
      <c r="H261" s="80" t="s">
        <v>1715</v>
      </c>
      <c r="I261" s="177"/>
      <c r="J261" s="81">
        <v>217.48749182238461</v>
      </c>
      <c r="K261" s="81">
        <v>9.4614981383132069</v>
      </c>
      <c r="L261" s="81">
        <v>32.095082283080657</v>
      </c>
      <c r="M261" s="81">
        <v>149.52492174688228</v>
      </c>
      <c r="N261" s="81">
        <v>160.07799647796776</v>
      </c>
      <c r="O261" s="81">
        <v>113.970754437732</v>
      </c>
      <c r="P261" s="81">
        <v>103.33893461340425</v>
      </c>
      <c r="Q261" s="81">
        <v>6.0043083312240606</v>
      </c>
      <c r="R261" s="81">
        <v>0</v>
      </c>
      <c r="S261" s="81">
        <v>15.563215051199199</v>
      </c>
      <c r="T261" s="82"/>
      <c r="U261" s="81">
        <v>16259227</v>
      </c>
      <c r="V261" s="81">
        <v>3482</v>
      </c>
      <c r="W261" s="81">
        <v>653</v>
      </c>
      <c r="X261" s="81">
        <v>30429</v>
      </c>
      <c r="Y261" s="81">
        <v>35562</v>
      </c>
      <c r="Z261" s="81">
        <v>57615</v>
      </c>
      <c r="AA261" s="81">
        <v>20799</v>
      </c>
      <c r="AB261" s="81">
        <v>102993</v>
      </c>
      <c r="AC261" s="81">
        <v>0</v>
      </c>
      <c r="AD261" s="81">
        <v>15.563215051199199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69.222000000000008</v>
      </c>
      <c r="BJ261" s="81">
        <v>0</v>
      </c>
      <c r="BK261" s="81">
        <v>15.385</v>
      </c>
      <c r="BL261" s="81">
        <v>0</v>
      </c>
      <c r="BM261" s="82"/>
      <c r="BN261" s="81">
        <v>0</v>
      </c>
      <c r="BO261" s="81">
        <v>0</v>
      </c>
      <c r="BP261" s="81">
        <v>9</v>
      </c>
      <c r="BQ261" s="81">
        <v>0</v>
      </c>
      <c r="BR261" s="81">
        <v>2</v>
      </c>
      <c r="BS261" s="81">
        <v>0</v>
      </c>
      <c r="BT261"/>
      <c r="BU261" s="80"/>
      <c r="BV261" s="80"/>
      <c r="BW261" s="80"/>
      <c r="BX261" s="80"/>
      <c r="BY261" s="80"/>
      <c r="BZ261" s="80"/>
      <c r="CA261" s="80"/>
      <c r="CB261" s="80"/>
      <c r="CC261" s="80"/>
    </row>
    <row r="262" spans="1:81">
      <c r="A262" s="80" t="s">
        <v>1997</v>
      </c>
      <c r="B262" s="80">
        <v>143</v>
      </c>
      <c r="C262" s="80">
        <v>7</v>
      </c>
      <c r="D262" s="80">
        <v>9</v>
      </c>
      <c r="E262" s="80">
        <v>2010</v>
      </c>
      <c r="F262" s="80" t="s">
        <v>86</v>
      </c>
      <c r="G262" s="80" t="s">
        <v>1714</v>
      </c>
      <c r="H262" s="80" t="s">
        <v>1715</v>
      </c>
      <c r="I262" s="177"/>
      <c r="J262" s="81">
        <v>209.77391980624765</v>
      </c>
      <c r="K262" s="81">
        <v>9.021944630706539</v>
      </c>
      <c r="L262" s="81">
        <v>29.767725929666366</v>
      </c>
      <c r="M262" s="81">
        <v>142.7937592582833</v>
      </c>
      <c r="N262" s="81">
        <v>166.90955634904418</v>
      </c>
      <c r="O262" s="81">
        <v>114.14653570183116</v>
      </c>
      <c r="P262" s="81">
        <v>104.55389473429602</v>
      </c>
      <c r="Q262" s="81">
        <v>6.2165788106350526</v>
      </c>
      <c r="R262" s="81">
        <v>0</v>
      </c>
      <c r="S262" s="81">
        <v>13.70492816476</v>
      </c>
      <c r="T262" s="82"/>
      <c r="U262" s="81">
        <v>18430469</v>
      </c>
      <c r="V262" s="81">
        <v>3482</v>
      </c>
      <c r="W262" s="81">
        <v>653</v>
      </c>
      <c r="X262" s="81">
        <v>30429</v>
      </c>
      <c r="Y262" s="81">
        <v>35680</v>
      </c>
      <c r="Z262" s="81">
        <v>57972</v>
      </c>
      <c r="AA262" s="81">
        <v>20518</v>
      </c>
      <c r="AB262" s="81">
        <v>102177</v>
      </c>
      <c r="AC262" s="81">
        <v>0</v>
      </c>
      <c r="AD262" s="81">
        <v>13.70492816476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73.382999999999996</v>
      </c>
      <c r="BJ262" s="81">
        <v>0</v>
      </c>
      <c r="BK262" s="81">
        <v>24.265999999999998</v>
      </c>
      <c r="BL262" s="81">
        <v>0</v>
      </c>
      <c r="BM262" s="82"/>
      <c r="BN262" s="81">
        <v>0</v>
      </c>
      <c r="BO262" s="81">
        <v>0</v>
      </c>
      <c r="BP262" s="81">
        <v>9</v>
      </c>
      <c r="BQ262" s="81">
        <v>0</v>
      </c>
      <c r="BR262" s="81">
        <v>3</v>
      </c>
      <c r="BS262" s="81">
        <v>0</v>
      </c>
      <c r="BT262"/>
      <c r="BU262" s="80">
        <v>89.24</v>
      </c>
      <c r="BV262" s="80">
        <v>8.4090000000000007</v>
      </c>
      <c r="BW262" s="80">
        <v>0</v>
      </c>
      <c r="BX262" s="80">
        <v>0</v>
      </c>
      <c r="BY262" s="80">
        <v>0</v>
      </c>
      <c r="BZ262" s="80">
        <v>0</v>
      </c>
      <c r="CA262" s="80">
        <v>0</v>
      </c>
      <c r="CB262" s="80">
        <v>0</v>
      </c>
      <c r="CC262" s="80">
        <v>0</v>
      </c>
    </row>
    <row r="263" spans="1:81">
      <c r="A263" s="80" t="s">
        <v>1998</v>
      </c>
      <c r="B263" s="80">
        <v>144</v>
      </c>
      <c r="C263" s="80">
        <v>8</v>
      </c>
      <c r="D263" s="80">
        <v>9</v>
      </c>
      <c r="E263" s="80">
        <v>2011</v>
      </c>
      <c r="F263" s="80" t="s">
        <v>87</v>
      </c>
      <c r="G263" s="80" t="s">
        <v>1714</v>
      </c>
      <c r="H263" s="80" t="s">
        <v>1715</v>
      </c>
      <c r="I263" s="177"/>
      <c r="J263" s="81">
        <v>161.00005485267471</v>
      </c>
      <c r="K263" s="81">
        <v>11.010224351088501</v>
      </c>
      <c r="L263" s="81">
        <v>32.605004277912052</v>
      </c>
      <c r="M263" s="81">
        <v>175.87630293269834</v>
      </c>
      <c r="N263" s="81">
        <v>203.64432695834844</v>
      </c>
      <c r="O263" s="81">
        <v>113.72557028296612</v>
      </c>
      <c r="P263" s="81">
        <v>102.37368841817158</v>
      </c>
      <c r="Q263" s="81">
        <v>7.1252044002390722</v>
      </c>
      <c r="R263" s="81">
        <v>0</v>
      </c>
      <c r="S263" s="81">
        <v>13.822112096479998</v>
      </c>
      <c r="T263" s="82"/>
      <c r="U263" s="81">
        <v>15665290</v>
      </c>
      <c r="V263" s="81">
        <v>3482</v>
      </c>
      <c r="W263" s="81">
        <v>653</v>
      </c>
      <c r="X263" s="81">
        <v>30429</v>
      </c>
      <c r="Y263" s="81">
        <v>35808</v>
      </c>
      <c r="Z263" s="81">
        <v>59013</v>
      </c>
      <c r="AA263" s="81">
        <v>20688</v>
      </c>
      <c r="AB263" s="81">
        <v>101530</v>
      </c>
      <c r="AC263" s="81">
        <v>0</v>
      </c>
      <c r="AD263" s="81">
        <v>13.822112096479998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71.83</v>
      </c>
      <c r="BJ263" s="81">
        <v>0</v>
      </c>
      <c r="BK263" s="81">
        <v>14.561</v>
      </c>
      <c r="BL263" s="81">
        <v>0</v>
      </c>
      <c r="BM263" s="82"/>
      <c r="BN263" s="81">
        <v>0</v>
      </c>
      <c r="BO263" s="81">
        <v>0</v>
      </c>
      <c r="BP263" s="81">
        <v>10</v>
      </c>
      <c r="BQ263" s="81">
        <v>0</v>
      </c>
      <c r="BR263" s="81">
        <v>2</v>
      </c>
      <c r="BS263" s="81">
        <v>0</v>
      </c>
      <c r="BT263"/>
      <c r="BU263" s="80">
        <v>86.391000000000005</v>
      </c>
      <c r="BV263" s="80">
        <v>0</v>
      </c>
      <c r="BW263" s="80">
        <v>0</v>
      </c>
      <c r="BX263" s="80">
        <v>0</v>
      </c>
      <c r="BY263" s="80">
        <v>0</v>
      </c>
      <c r="BZ263" s="80">
        <v>0</v>
      </c>
      <c r="CA263" s="80">
        <v>0</v>
      </c>
      <c r="CB263" s="80">
        <v>0</v>
      </c>
      <c r="CC263" s="80">
        <v>0</v>
      </c>
    </row>
    <row r="264" spans="1:81">
      <c r="A264" s="80" t="s">
        <v>1999</v>
      </c>
      <c r="B264" s="80">
        <v>145</v>
      </c>
      <c r="C264" s="80">
        <v>9</v>
      </c>
      <c r="D264" s="80">
        <v>9</v>
      </c>
      <c r="E264" s="80">
        <v>2012</v>
      </c>
      <c r="F264" s="80" t="s">
        <v>88</v>
      </c>
      <c r="G264" s="80" t="s">
        <v>1714</v>
      </c>
      <c r="H264" s="80" t="s">
        <v>1715</v>
      </c>
      <c r="I264" s="177"/>
      <c r="J264" s="81">
        <v>192.23819067595605</v>
      </c>
      <c r="K264" s="81">
        <v>10.529212755183975</v>
      </c>
      <c r="L264" s="81">
        <v>31.884141780535447</v>
      </c>
      <c r="M264" s="81">
        <v>175.35542901199685</v>
      </c>
      <c r="N264" s="81">
        <v>219.75650015542374</v>
      </c>
      <c r="O264" s="81">
        <v>114.75407617786098</v>
      </c>
      <c r="P264" s="81">
        <v>102.71727890583635</v>
      </c>
      <c r="Q264" s="81">
        <v>7.7029357553216942</v>
      </c>
      <c r="R264" s="81">
        <v>0</v>
      </c>
      <c r="S264" s="81">
        <v>15.467940881680002</v>
      </c>
      <c r="T264" s="82"/>
      <c r="U264" s="81">
        <v>16320397</v>
      </c>
      <c r="V264" s="81">
        <v>3482</v>
      </c>
      <c r="W264" s="81">
        <v>653</v>
      </c>
      <c r="X264" s="81">
        <v>30429</v>
      </c>
      <c r="Y264" s="81">
        <v>36109</v>
      </c>
      <c r="Z264" s="81">
        <v>60019</v>
      </c>
      <c r="AA264" s="81">
        <v>20640</v>
      </c>
      <c r="AB264" s="81">
        <v>101026</v>
      </c>
      <c r="AC264" s="81">
        <v>0</v>
      </c>
      <c r="AD264" s="81">
        <v>15.467940881680002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80.006</v>
      </c>
      <c r="BJ264" s="81">
        <v>0</v>
      </c>
      <c r="BK264" s="81">
        <v>23.735999999999997</v>
      </c>
      <c r="BL264" s="81">
        <v>0</v>
      </c>
      <c r="BM264" s="82"/>
      <c r="BN264" s="81">
        <v>0</v>
      </c>
      <c r="BO264" s="81">
        <v>0</v>
      </c>
      <c r="BP264" s="81">
        <v>9</v>
      </c>
      <c r="BQ264" s="81">
        <v>0</v>
      </c>
      <c r="BR264" s="81">
        <v>3</v>
      </c>
      <c r="BS264" s="81">
        <v>0</v>
      </c>
      <c r="BT264"/>
      <c r="BU264" s="80">
        <v>98.156000000000006</v>
      </c>
      <c r="BV264" s="80">
        <v>5.5860000000000003</v>
      </c>
      <c r="BW264" s="80">
        <v>0</v>
      </c>
      <c r="BX264" s="80">
        <v>0</v>
      </c>
      <c r="BY264" s="80">
        <v>0</v>
      </c>
      <c r="BZ264" s="80">
        <v>0</v>
      </c>
      <c r="CA264" s="80">
        <v>0</v>
      </c>
      <c r="CB264" s="80">
        <v>0</v>
      </c>
      <c r="CC264" s="80">
        <v>0</v>
      </c>
    </row>
    <row r="265" spans="1:81">
      <c r="A265" s="80" t="s">
        <v>2000</v>
      </c>
      <c r="B265" s="80">
        <v>146</v>
      </c>
      <c r="C265" s="80">
        <v>10</v>
      </c>
      <c r="D265" s="80">
        <v>9</v>
      </c>
      <c r="E265" s="80">
        <v>2013</v>
      </c>
      <c r="F265" s="80" t="s">
        <v>89</v>
      </c>
      <c r="G265" s="80" t="s">
        <v>1714</v>
      </c>
      <c r="H265" s="80" t="s">
        <v>1715</v>
      </c>
      <c r="I265" s="177"/>
      <c r="J265" s="81">
        <v>210.8209954335081</v>
      </c>
      <c r="K265" s="81">
        <v>10.233431076569552</v>
      </c>
      <c r="L265" s="81">
        <v>25.918226329710755</v>
      </c>
      <c r="M265" s="81">
        <v>168.24099001326488</v>
      </c>
      <c r="N265" s="81">
        <v>190.26080761206097</v>
      </c>
      <c r="O265" s="81">
        <v>111.33016662984834</v>
      </c>
      <c r="P265" s="81">
        <v>102.2151318279024</v>
      </c>
      <c r="Q265" s="81">
        <v>7.7914727507686754</v>
      </c>
      <c r="R265" s="81">
        <v>0</v>
      </c>
      <c r="S265" s="81">
        <v>12.691976171599999</v>
      </c>
      <c r="T265" s="82"/>
      <c r="U265" s="81">
        <v>16779804</v>
      </c>
      <c r="V265" s="81">
        <v>3482</v>
      </c>
      <c r="W265" s="81">
        <v>653</v>
      </c>
      <c r="X265" s="81">
        <v>30429</v>
      </c>
      <c r="Y265" s="81">
        <v>36278</v>
      </c>
      <c r="Z265" s="81">
        <v>60828</v>
      </c>
      <c r="AA265" s="81">
        <v>20462</v>
      </c>
      <c r="AB265" s="81">
        <v>100722</v>
      </c>
      <c r="AC265" s="81">
        <v>0</v>
      </c>
      <c r="AD265" s="81">
        <v>12.691976171599999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97.516999999999996</v>
      </c>
      <c r="BJ265" s="81">
        <v>0</v>
      </c>
      <c r="BK265" s="81">
        <v>22.382999999999999</v>
      </c>
      <c r="BL265" s="81">
        <v>0</v>
      </c>
      <c r="BM265" s="82"/>
      <c r="BN265" s="81">
        <v>0</v>
      </c>
      <c r="BO265" s="81">
        <v>0</v>
      </c>
      <c r="BP265" s="81">
        <v>11</v>
      </c>
      <c r="BQ265" s="81">
        <v>0</v>
      </c>
      <c r="BR265" s="81">
        <v>3</v>
      </c>
      <c r="BS265" s="81">
        <v>0</v>
      </c>
      <c r="BT265"/>
      <c r="BU265" s="80">
        <v>115.587</v>
      </c>
      <c r="BV265" s="80">
        <v>4.3129999999999997</v>
      </c>
      <c r="BW265" s="80">
        <v>0</v>
      </c>
      <c r="BX265" s="80">
        <v>0</v>
      </c>
      <c r="BY265" s="80">
        <v>0</v>
      </c>
      <c r="BZ265" s="80">
        <v>0</v>
      </c>
      <c r="CA265" s="80">
        <v>0</v>
      </c>
      <c r="CB265" s="80">
        <v>0</v>
      </c>
      <c r="CC265" s="80">
        <v>0</v>
      </c>
    </row>
    <row r="266" spans="1:81">
      <c r="A266" s="80" t="s">
        <v>2001</v>
      </c>
      <c r="B266" s="80">
        <v>147</v>
      </c>
      <c r="C266" s="80">
        <v>11</v>
      </c>
      <c r="D266" s="80">
        <v>9</v>
      </c>
      <c r="E266" s="80">
        <v>2014</v>
      </c>
      <c r="F266" s="80" t="s">
        <v>90</v>
      </c>
      <c r="G266" s="80" t="s">
        <v>1714</v>
      </c>
      <c r="H266" s="80" t="s">
        <v>1715</v>
      </c>
      <c r="I266" s="177"/>
      <c r="J266" s="81">
        <v>223.69559690243281</v>
      </c>
      <c r="K266" s="81">
        <v>8.9831315019266107</v>
      </c>
      <c r="L266" s="81">
        <v>33.005208933291428</v>
      </c>
      <c r="M266" s="81">
        <v>162.99457376285446</v>
      </c>
      <c r="N266" s="81">
        <v>167.82069073820222</v>
      </c>
      <c r="O266" s="81">
        <v>107.00530714287589</v>
      </c>
      <c r="P266" s="81">
        <v>102.18437076335015</v>
      </c>
      <c r="Q266" s="81">
        <v>7.4051316882007372</v>
      </c>
      <c r="R266" s="81">
        <v>0</v>
      </c>
      <c r="S266" s="81">
        <v>15.856189611839996</v>
      </c>
      <c r="T266" s="82"/>
      <c r="U266" s="81">
        <v>17755668</v>
      </c>
      <c r="V266" s="81">
        <v>3107</v>
      </c>
      <c r="W266" s="81">
        <v>714</v>
      </c>
      <c r="X266" s="81">
        <v>30143</v>
      </c>
      <c r="Y266" s="81">
        <v>36439</v>
      </c>
      <c r="Z266" s="81">
        <v>61576</v>
      </c>
      <c r="AA266" s="81">
        <v>20350</v>
      </c>
      <c r="AB266" s="81">
        <v>99773</v>
      </c>
      <c r="AC266" s="81">
        <v>0</v>
      </c>
      <c r="AD266" s="81">
        <v>15.856189611839996</v>
      </c>
      <c r="AE266" s="82"/>
      <c r="AF266" s="81">
        <v>200348253.00749743</v>
      </c>
      <c r="AG266" s="81">
        <v>6399513.8265281869</v>
      </c>
      <c r="AH266" s="81">
        <v>6230185.1424221769</v>
      </c>
      <c r="AI266" s="81">
        <v>191201996.22247013</v>
      </c>
      <c r="AJ266" s="81">
        <v>189163562.26057047</v>
      </c>
      <c r="AK266" s="81">
        <v>0</v>
      </c>
      <c r="AL266" s="81">
        <v>0</v>
      </c>
      <c r="AM266" s="81">
        <v>13697341.970613046</v>
      </c>
      <c r="AN266" s="81">
        <v>0</v>
      </c>
      <c r="AO266" s="81">
        <v>0</v>
      </c>
      <c r="AP266" s="82"/>
      <c r="AQ266" s="81">
        <v>1809</v>
      </c>
      <c r="AR266" s="81">
        <v>132</v>
      </c>
      <c r="AS266" s="81">
        <v>0</v>
      </c>
      <c r="AT266" s="81">
        <v>0</v>
      </c>
      <c r="AU266" s="81">
        <v>0</v>
      </c>
      <c r="AV266" s="81">
        <v>0</v>
      </c>
      <c r="AW266" s="81" t="s">
        <v>564</v>
      </c>
      <c r="AX266" s="82"/>
      <c r="AY266" s="81">
        <v>7489.7999999999993</v>
      </c>
      <c r="AZ266" s="81">
        <v>10649.1</v>
      </c>
      <c r="BA266" s="81">
        <v>0</v>
      </c>
      <c r="BB266" s="81">
        <v>0</v>
      </c>
      <c r="BC266" s="81">
        <v>0</v>
      </c>
      <c r="BD266" s="81">
        <v>0</v>
      </c>
      <c r="BE266" s="81" t="s">
        <v>564</v>
      </c>
      <c r="BF266" s="82"/>
      <c r="BG266" s="81">
        <v>0</v>
      </c>
      <c r="BH266" s="81">
        <v>0</v>
      </c>
      <c r="BI266" s="81">
        <v>91.668000000000006</v>
      </c>
      <c r="BJ266" s="81">
        <v>0</v>
      </c>
      <c r="BK266" s="81">
        <v>17.727</v>
      </c>
      <c r="BL266" s="81">
        <v>0</v>
      </c>
      <c r="BM266" s="82"/>
      <c r="BN266" s="81">
        <v>0</v>
      </c>
      <c r="BO266" s="81">
        <v>0</v>
      </c>
      <c r="BP266" s="81">
        <v>11</v>
      </c>
      <c r="BQ266" s="81">
        <v>0</v>
      </c>
      <c r="BR266" s="81">
        <v>2</v>
      </c>
      <c r="BS266" s="81">
        <v>0</v>
      </c>
      <c r="BT266"/>
      <c r="BU266" s="80">
        <v>109.395</v>
      </c>
      <c r="BV266" s="80">
        <v>0</v>
      </c>
      <c r="BW266" s="80">
        <v>0</v>
      </c>
      <c r="BX266" s="80">
        <v>0</v>
      </c>
      <c r="BY266" s="80">
        <v>0</v>
      </c>
      <c r="BZ266" s="80">
        <v>0</v>
      </c>
      <c r="CA266" s="80">
        <v>0</v>
      </c>
      <c r="CB266" s="80">
        <v>0</v>
      </c>
      <c r="CC266" s="80">
        <v>0</v>
      </c>
    </row>
    <row r="267" spans="1:81">
      <c r="A267" s="80" t="s">
        <v>2002</v>
      </c>
      <c r="B267" s="80">
        <v>148</v>
      </c>
      <c r="C267" s="80">
        <v>12</v>
      </c>
      <c r="D267" s="80">
        <v>9</v>
      </c>
      <c r="E267" s="80">
        <v>2015</v>
      </c>
      <c r="F267" s="80" t="s">
        <v>91</v>
      </c>
      <c r="G267" s="80" t="s">
        <v>1714</v>
      </c>
      <c r="H267" s="80" t="s">
        <v>1715</v>
      </c>
      <c r="I267" s="177"/>
      <c r="J267" s="81">
        <v>198.22559181004053</v>
      </c>
      <c r="K267" s="81">
        <v>9.2462943107610212</v>
      </c>
      <c r="L267" s="81">
        <v>28.897138020490072</v>
      </c>
      <c r="M267" s="81">
        <v>172.01622516296581</v>
      </c>
      <c r="N267" s="81">
        <v>190.60497263514884</v>
      </c>
      <c r="O267" s="81">
        <v>106.52635074507985</v>
      </c>
      <c r="P267" s="81">
        <v>100.45566462461558</v>
      </c>
      <c r="Q267" s="81">
        <v>7.1912756249518219</v>
      </c>
      <c r="R267" s="81">
        <v>0</v>
      </c>
      <c r="S267" s="81">
        <v>12.408322296887885</v>
      </c>
      <c r="T267" s="82"/>
      <c r="U267" s="81">
        <v>17966311</v>
      </c>
      <c r="V267" s="81">
        <v>3107</v>
      </c>
      <c r="W267" s="81">
        <v>714</v>
      </c>
      <c r="X267" s="81">
        <v>30143</v>
      </c>
      <c r="Y267" s="81">
        <v>36717</v>
      </c>
      <c r="Z267" s="81">
        <v>61891</v>
      </c>
      <c r="AA267" s="81">
        <v>19990</v>
      </c>
      <c r="AB267" s="81">
        <v>98975</v>
      </c>
      <c r="AC267" s="81">
        <v>0</v>
      </c>
      <c r="AD267" s="81">
        <v>12.408322296887885</v>
      </c>
      <c r="AE267" s="82"/>
      <c r="AF267" s="81">
        <v>169619859.49087769</v>
      </c>
      <c r="AG267" s="81">
        <v>6129131.40141486</v>
      </c>
      <c r="AH267" s="81">
        <v>4303858.8859381806</v>
      </c>
      <c r="AI267" s="81">
        <v>202582956.18045977</v>
      </c>
      <c r="AJ267" s="81">
        <v>218697025.33712414</v>
      </c>
      <c r="AK267" s="81">
        <v>0</v>
      </c>
      <c r="AL267" s="81">
        <v>0</v>
      </c>
      <c r="AM267" s="81">
        <v>13564108.565490387</v>
      </c>
      <c r="AN267" s="81">
        <v>0</v>
      </c>
      <c r="AO267" s="81">
        <v>0</v>
      </c>
      <c r="AP267" s="82"/>
      <c r="AQ267" s="81">
        <v>1960</v>
      </c>
      <c r="AR267" s="81">
        <v>238</v>
      </c>
      <c r="AS267" s="81">
        <v>0</v>
      </c>
      <c r="AT267" s="81">
        <v>0</v>
      </c>
      <c r="AU267" s="81">
        <v>0</v>
      </c>
      <c r="AV267" s="81">
        <v>0</v>
      </c>
      <c r="AW267" s="81" t="s">
        <v>564</v>
      </c>
      <c r="AX267" s="82"/>
      <c r="AY267" s="81">
        <v>8272.2999999999993</v>
      </c>
      <c r="AZ267" s="81">
        <v>17969</v>
      </c>
      <c r="BA267" s="81">
        <v>0</v>
      </c>
      <c r="BB267" s="81">
        <v>0</v>
      </c>
      <c r="BC267" s="81">
        <v>0</v>
      </c>
      <c r="BD267" s="81">
        <v>0</v>
      </c>
      <c r="BE267" s="81" t="s">
        <v>564</v>
      </c>
      <c r="BF267" s="82"/>
      <c r="BG267" s="81">
        <v>0</v>
      </c>
      <c r="BH267" s="81">
        <v>0</v>
      </c>
      <c r="BI267" s="81">
        <v>99.513999999999996</v>
      </c>
      <c r="BJ267" s="81">
        <v>0</v>
      </c>
      <c r="BK267" s="81">
        <v>16.324999999999999</v>
      </c>
      <c r="BL267" s="81">
        <v>0</v>
      </c>
      <c r="BM267" s="82"/>
      <c r="BN267" s="81">
        <v>0</v>
      </c>
      <c r="BO267" s="81">
        <v>0</v>
      </c>
      <c r="BP267" s="81">
        <v>11</v>
      </c>
      <c r="BQ267" s="81">
        <v>0</v>
      </c>
      <c r="BR267" s="81">
        <v>2</v>
      </c>
      <c r="BS267" s="81">
        <v>0</v>
      </c>
      <c r="BT267"/>
      <c r="BU267" s="80">
        <v>115.839</v>
      </c>
      <c r="BV267" s="80">
        <v>0</v>
      </c>
      <c r="BW267" s="80">
        <v>0</v>
      </c>
      <c r="BX267" s="80">
        <v>0</v>
      </c>
      <c r="BY267" s="80">
        <v>0</v>
      </c>
      <c r="BZ267" s="80">
        <v>0</v>
      </c>
      <c r="CA267" s="80">
        <v>0</v>
      </c>
      <c r="CB267" s="80">
        <v>0</v>
      </c>
      <c r="CC267" s="80">
        <v>0</v>
      </c>
    </row>
    <row r="268" spans="1:81">
      <c r="A268" s="80" t="s">
        <v>2003</v>
      </c>
      <c r="B268" s="80">
        <v>149</v>
      </c>
      <c r="C268" s="80">
        <v>13</v>
      </c>
      <c r="D268" s="80">
        <v>9</v>
      </c>
      <c r="E268" s="80">
        <v>2016</v>
      </c>
      <c r="F268" s="80" t="s">
        <v>92</v>
      </c>
      <c r="G268" s="80" t="s">
        <v>1714</v>
      </c>
      <c r="H268" s="80" t="s">
        <v>1715</v>
      </c>
      <c r="I268" s="177"/>
      <c r="J268" s="81">
        <v>198.18724897212502</v>
      </c>
      <c r="K268" s="81">
        <v>9.0381621113944099</v>
      </c>
      <c r="L268" s="81">
        <v>34.98433593482342</v>
      </c>
      <c r="M268" s="81">
        <v>137.31717671796866</v>
      </c>
      <c r="N268" s="81">
        <v>173.69287092190871</v>
      </c>
      <c r="O268" s="81">
        <v>105.92987327135793</v>
      </c>
      <c r="P268" s="81">
        <v>97.436809665653655</v>
      </c>
      <c r="Q268" s="81">
        <v>6.9261060190712227</v>
      </c>
      <c r="R268" s="81">
        <v>0</v>
      </c>
      <c r="S268" s="81">
        <v>12.030621627463281</v>
      </c>
      <c r="T268" s="82"/>
      <c r="U268" s="81">
        <v>18117369</v>
      </c>
      <c r="V268" s="81">
        <v>3107</v>
      </c>
      <c r="W268" s="81">
        <v>714</v>
      </c>
      <c r="X268" s="81">
        <v>30143</v>
      </c>
      <c r="Y268" s="81">
        <v>36909</v>
      </c>
      <c r="Z268" s="81">
        <v>62301</v>
      </c>
      <c r="AA268" s="81">
        <v>20054</v>
      </c>
      <c r="AB268" s="81">
        <v>98059</v>
      </c>
      <c r="AC268" s="81">
        <v>0</v>
      </c>
      <c r="AD268" s="81">
        <v>12.03062162746328</v>
      </c>
      <c r="AE268" s="82"/>
      <c r="AF268" s="81">
        <v>169277263.9532795</v>
      </c>
      <c r="AG268" s="81">
        <v>6024762.5567194009</v>
      </c>
      <c r="AH268" s="81">
        <v>4148529.5882647471</v>
      </c>
      <c r="AI268" s="81">
        <v>186047580.61243969</v>
      </c>
      <c r="AJ268" s="81">
        <v>181610332.57217339</v>
      </c>
      <c r="AK268" s="81">
        <v>0</v>
      </c>
      <c r="AL268" s="81">
        <v>0</v>
      </c>
      <c r="AM268" s="81">
        <v>13449015.061855139</v>
      </c>
      <c r="AN268" s="81">
        <v>0</v>
      </c>
      <c r="AO268" s="81">
        <v>0</v>
      </c>
      <c r="AP268" s="82"/>
      <c r="AQ268" s="81">
        <v>2118</v>
      </c>
      <c r="AR268" s="81">
        <v>370</v>
      </c>
      <c r="AS268" s="81">
        <v>0</v>
      </c>
      <c r="AT268" s="81">
        <v>0</v>
      </c>
      <c r="AU268" s="81">
        <v>0</v>
      </c>
      <c r="AV268" s="81">
        <v>1</v>
      </c>
      <c r="AW268" s="81" t="s">
        <v>564</v>
      </c>
      <c r="AX268" s="82"/>
      <c r="AY268" s="81">
        <v>9181.4</v>
      </c>
      <c r="AZ268" s="81">
        <v>24571.1</v>
      </c>
      <c r="BA268" s="81">
        <v>0</v>
      </c>
      <c r="BB268" s="81">
        <v>0</v>
      </c>
      <c r="BC268" s="81">
        <v>0</v>
      </c>
      <c r="BD268" s="81">
        <v>6250</v>
      </c>
      <c r="BE268" s="81" t="s">
        <v>564</v>
      </c>
      <c r="BF268" s="82"/>
      <c r="BG268" s="81">
        <v>0</v>
      </c>
      <c r="BH268" s="81">
        <v>0</v>
      </c>
      <c r="BI268" s="81">
        <v>86.775999999999996</v>
      </c>
      <c r="BJ268" s="81">
        <v>0</v>
      </c>
      <c r="BK268" s="81">
        <v>15.935</v>
      </c>
      <c r="BL268" s="81">
        <v>0</v>
      </c>
      <c r="BM268" s="82"/>
      <c r="BN268" s="81">
        <v>0</v>
      </c>
      <c r="BO268" s="81">
        <v>0</v>
      </c>
      <c r="BP268" s="81">
        <v>10</v>
      </c>
      <c r="BQ268" s="81">
        <v>0</v>
      </c>
      <c r="BR268" s="81">
        <v>2</v>
      </c>
      <c r="BS268" s="81">
        <v>0</v>
      </c>
      <c r="BT268"/>
      <c r="BU268" s="80">
        <v>102.711</v>
      </c>
      <c r="BV268" s="80">
        <v>0</v>
      </c>
      <c r="BW268" s="80">
        <v>0</v>
      </c>
      <c r="BX268" s="80">
        <v>0</v>
      </c>
      <c r="BY268" s="80">
        <v>0</v>
      </c>
      <c r="BZ268" s="80">
        <v>0</v>
      </c>
      <c r="CA268" s="80">
        <v>0</v>
      </c>
      <c r="CB268" s="80">
        <v>0</v>
      </c>
      <c r="CC268" s="80">
        <v>0</v>
      </c>
    </row>
    <row r="269" spans="1:81">
      <c r="A269" s="80" t="s">
        <v>2004</v>
      </c>
      <c r="B269" s="80">
        <v>150</v>
      </c>
      <c r="C269" s="80">
        <v>14</v>
      </c>
      <c r="D269" s="80">
        <v>9</v>
      </c>
      <c r="E269" s="80">
        <v>2017</v>
      </c>
      <c r="F269" s="80" t="s">
        <v>71</v>
      </c>
      <c r="G269" s="80" t="s">
        <v>1714</v>
      </c>
      <c r="H269" s="80" t="s">
        <v>1715</v>
      </c>
      <c r="I269" s="177"/>
      <c r="J269" s="81">
        <v>184.63702615279655</v>
      </c>
      <c r="K269" s="81">
        <v>9.1651110210486912</v>
      </c>
      <c r="L269" s="81">
        <v>31.119683346460583</v>
      </c>
      <c r="M269" s="81">
        <v>123.25369040355417</v>
      </c>
      <c r="N269" s="81">
        <v>172.71436257434641</v>
      </c>
      <c r="O269" s="81">
        <v>104.59941632739641</v>
      </c>
      <c r="P269" s="81">
        <v>95.390510944832869</v>
      </c>
      <c r="Q269" s="81">
        <v>6.6270080277379879</v>
      </c>
      <c r="R269" s="81">
        <v>0</v>
      </c>
      <c r="S269" s="81">
        <v>2.3593044472893374</v>
      </c>
      <c r="T269" s="82"/>
      <c r="U269" s="81">
        <v>19293257</v>
      </c>
      <c r="V269" s="81">
        <v>3107</v>
      </c>
      <c r="W269" s="81">
        <v>714</v>
      </c>
      <c r="X269" s="81">
        <v>30143</v>
      </c>
      <c r="Y269" s="81">
        <v>37070</v>
      </c>
      <c r="Z269" s="81">
        <v>62539</v>
      </c>
      <c r="AA269" s="81">
        <v>19758</v>
      </c>
      <c r="AB269" s="81">
        <v>97027</v>
      </c>
      <c r="AC269" s="81">
        <v>0</v>
      </c>
      <c r="AD269" s="81">
        <v>2.359304447289337</v>
      </c>
      <c r="AE269" s="82"/>
      <c r="AF269" s="81">
        <v>161730686.74976149</v>
      </c>
      <c r="AG269" s="81">
        <v>6127559.5779462745</v>
      </c>
      <c r="AH269" s="81">
        <v>4933061.8990539247</v>
      </c>
      <c r="AI269" s="81">
        <v>177656945.61671969</v>
      </c>
      <c r="AJ269" s="81">
        <v>207704649.513446</v>
      </c>
      <c r="AK269" s="81">
        <v>0</v>
      </c>
      <c r="AL269" s="81">
        <v>0</v>
      </c>
      <c r="AM269" s="81">
        <v>13328296.476835361</v>
      </c>
      <c r="AN269" s="81">
        <v>0</v>
      </c>
      <c r="AO269" s="81">
        <v>0</v>
      </c>
      <c r="AP269" s="82"/>
      <c r="AQ269" s="81">
        <v>2233</v>
      </c>
      <c r="AR269" s="81">
        <v>420</v>
      </c>
      <c r="AS269" s="81">
        <v>0</v>
      </c>
      <c r="AT269" s="81">
        <v>0</v>
      </c>
      <c r="AU269" s="81">
        <v>0</v>
      </c>
      <c r="AV269" s="81">
        <v>1</v>
      </c>
      <c r="AW269" s="81" t="s">
        <v>564</v>
      </c>
      <c r="AX269" s="82"/>
      <c r="AY269" s="81">
        <v>9803.6</v>
      </c>
      <c r="AZ269" s="81">
        <v>27725.3</v>
      </c>
      <c r="BA269" s="81">
        <v>0</v>
      </c>
      <c r="BB269" s="81">
        <v>0</v>
      </c>
      <c r="BC269" s="81">
        <v>0</v>
      </c>
      <c r="BD269" s="81">
        <v>6250</v>
      </c>
      <c r="BE269" s="81" t="s">
        <v>564</v>
      </c>
      <c r="BF269" s="82"/>
      <c r="BG269" s="81">
        <v>0</v>
      </c>
      <c r="BH269" s="81">
        <v>0</v>
      </c>
      <c r="BI269" s="81">
        <v>85.108000000000004</v>
      </c>
      <c r="BJ269" s="81">
        <v>0</v>
      </c>
      <c r="BK269" s="81">
        <v>15.21</v>
      </c>
      <c r="BL269" s="81">
        <v>0</v>
      </c>
      <c r="BM269" s="82"/>
      <c r="BN269" s="81">
        <v>0</v>
      </c>
      <c r="BO269" s="81">
        <v>0</v>
      </c>
      <c r="BP269" s="81">
        <v>9</v>
      </c>
      <c r="BQ269" s="81">
        <v>0</v>
      </c>
      <c r="BR269" s="81">
        <v>2</v>
      </c>
      <c r="BS269" s="81">
        <v>0</v>
      </c>
      <c r="BT269"/>
      <c r="BU269" s="80">
        <v>100.318</v>
      </c>
      <c r="BV269" s="80">
        <v>0</v>
      </c>
      <c r="BW269" s="80">
        <v>0</v>
      </c>
      <c r="BX269" s="80">
        <v>0</v>
      </c>
      <c r="BY269" s="80">
        <v>0</v>
      </c>
      <c r="BZ269" s="80">
        <v>0</v>
      </c>
      <c r="CA269" s="80">
        <v>0</v>
      </c>
      <c r="CB269" s="80">
        <v>0</v>
      </c>
      <c r="CC269" s="80">
        <v>0</v>
      </c>
    </row>
    <row r="270" spans="1:81">
      <c r="A270" s="80" t="s">
        <v>2005</v>
      </c>
      <c r="B270" s="80">
        <v>151</v>
      </c>
      <c r="C270" s="80">
        <v>15</v>
      </c>
      <c r="D270" s="80">
        <v>9</v>
      </c>
      <c r="E270" s="80">
        <v>2018</v>
      </c>
      <c r="F270" s="80" t="s">
        <v>93</v>
      </c>
      <c r="G270" s="80" t="s">
        <v>1714</v>
      </c>
      <c r="H270" s="80" t="s">
        <v>1715</v>
      </c>
      <c r="I270" s="177"/>
      <c r="J270" s="81">
        <v>227.4998599929767</v>
      </c>
      <c r="K270" s="81">
        <v>8.717252689651902</v>
      </c>
      <c r="L270" s="81">
        <v>28.496176379277447</v>
      </c>
      <c r="M270" s="81">
        <v>131.80977257691163</v>
      </c>
      <c r="N270" s="81">
        <v>160.78593606331447</v>
      </c>
      <c r="O270" s="81">
        <v>102.92305931013233</v>
      </c>
      <c r="P270" s="81">
        <v>94.182857358198547</v>
      </c>
      <c r="Q270" s="81">
        <v>6.0844381991268444</v>
      </c>
      <c r="R270" s="81">
        <v>0</v>
      </c>
      <c r="S270" s="81">
        <v>4.2839422834526326</v>
      </c>
      <c r="T270" s="82"/>
      <c r="U270" s="81">
        <v>24374980</v>
      </c>
      <c r="V270" s="81">
        <v>3107</v>
      </c>
      <c r="W270" s="81">
        <v>714</v>
      </c>
      <c r="X270" s="81">
        <v>30143</v>
      </c>
      <c r="Y270" s="81">
        <v>37372</v>
      </c>
      <c r="Z270" s="81">
        <v>62715</v>
      </c>
      <c r="AA270" s="81">
        <v>19704</v>
      </c>
      <c r="AB270" s="81">
        <v>96000</v>
      </c>
      <c r="AC270" s="81">
        <v>0</v>
      </c>
      <c r="AD270" s="81">
        <v>4.2839422834526326</v>
      </c>
      <c r="AE270" s="82"/>
      <c r="AF270" s="81">
        <v>211236451.09768799</v>
      </c>
      <c r="AG270" s="81">
        <v>5560350.8732361021</v>
      </c>
      <c r="AH270" s="81">
        <v>4662815.2688272288</v>
      </c>
      <c r="AI270" s="81">
        <v>182351126.13382009</v>
      </c>
      <c r="AJ270" s="81">
        <v>189637128.66389489</v>
      </c>
      <c r="AK270" s="81">
        <v>0</v>
      </c>
      <c r="AL270" s="81">
        <v>0</v>
      </c>
      <c r="AM270" s="81">
        <v>13214506.628318289</v>
      </c>
      <c r="AN270" s="81">
        <v>0</v>
      </c>
      <c r="AO270" s="81">
        <v>0</v>
      </c>
      <c r="AP270" s="82"/>
      <c r="AQ270" s="81">
        <v>2346</v>
      </c>
      <c r="AR270" s="81">
        <v>472</v>
      </c>
      <c r="AS270" s="81">
        <v>0</v>
      </c>
      <c r="AT270" s="81">
        <v>0</v>
      </c>
      <c r="AU270" s="81">
        <v>0</v>
      </c>
      <c r="AV270" s="81">
        <v>1</v>
      </c>
      <c r="AW270" s="81" t="s">
        <v>564</v>
      </c>
      <c r="AX270" s="82"/>
      <c r="AY270" s="81">
        <v>10470.799999999999</v>
      </c>
      <c r="AZ270" s="81">
        <v>33718.400000000001</v>
      </c>
      <c r="BA270" s="81">
        <v>0</v>
      </c>
      <c r="BB270" s="81">
        <v>0</v>
      </c>
      <c r="BC270" s="81">
        <v>0</v>
      </c>
      <c r="BD270" s="81">
        <v>6250</v>
      </c>
      <c r="BE270" s="81" t="s">
        <v>564</v>
      </c>
      <c r="BF270" s="82"/>
      <c r="BG270" s="81">
        <v>0</v>
      </c>
      <c r="BH270" s="81">
        <v>0</v>
      </c>
      <c r="BI270" s="81">
        <v>82.537000000000006</v>
      </c>
      <c r="BJ270" s="81">
        <v>0</v>
      </c>
      <c r="BK270" s="81">
        <v>14.227</v>
      </c>
      <c r="BL270" s="81">
        <v>0</v>
      </c>
      <c r="BM270" s="82"/>
      <c r="BN270" s="81">
        <v>0</v>
      </c>
      <c r="BO270" s="81">
        <v>0</v>
      </c>
      <c r="BP270" s="81">
        <v>8</v>
      </c>
      <c r="BQ270" s="81">
        <v>0</v>
      </c>
      <c r="BR270" s="81">
        <v>2</v>
      </c>
      <c r="BS270" s="81">
        <v>0</v>
      </c>
      <c r="BT270"/>
      <c r="BU270" s="80">
        <v>96.763999999999996</v>
      </c>
      <c r="BV270" s="80">
        <v>0</v>
      </c>
      <c r="BW270" s="80">
        <v>0</v>
      </c>
      <c r="BX270" s="80">
        <v>0</v>
      </c>
      <c r="BY270" s="80">
        <v>0</v>
      </c>
      <c r="BZ270" s="80">
        <v>0</v>
      </c>
      <c r="CA270" s="80">
        <v>0</v>
      </c>
      <c r="CB270" s="80">
        <v>0</v>
      </c>
      <c r="CC270" s="80">
        <v>0</v>
      </c>
    </row>
    <row r="271" spans="1:81">
      <c r="A271" s="80" t="s">
        <v>2006</v>
      </c>
      <c r="B271" s="80">
        <v>152</v>
      </c>
      <c r="C271" s="80">
        <v>16</v>
      </c>
      <c r="D271" s="80">
        <v>9</v>
      </c>
      <c r="E271" s="80">
        <v>2019</v>
      </c>
      <c r="F271" s="80" t="s">
        <v>73</v>
      </c>
      <c r="G271" s="80" t="s">
        <v>1714</v>
      </c>
      <c r="H271" s="80" t="s">
        <v>1715</v>
      </c>
      <c r="I271" s="177"/>
      <c r="J271" s="81">
        <v>205.19940745119774</v>
      </c>
      <c r="K271" s="81">
        <v>8.196689553098512</v>
      </c>
      <c r="L271" s="81">
        <v>28.769771977717554</v>
      </c>
      <c r="M271" s="81">
        <v>122.8122301821361</v>
      </c>
      <c r="N271" s="81">
        <v>151.28402669777844</v>
      </c>
      <c r="O271" s="81">
        <v>100.04815412612456</v>
      </c>
      <c r="P271" s="81">
        <v>92.759622838548836</v>
      </c>
      <c r="Q271" s="81">
        <v>5.8768366081065926</v>
      </c>
      <c r="R271" s="81">
        <v>0</v>
      </c>
      <c r="S271" s="81">
        <v>5.8285857147617408</v>
      </c>
      <c r="T271" s="82"/>
      <c r="U271" s="81">
        <v>23351568</v>
      </c>
      <c r="V271" s="81">
        <v>3107</v>
      </c>
      <c r="W271" s="81">
        <v>714</v>
      </c>
      <c r="X271" s="81">
        <v>30143</v>
      </c>
      <c r="Y271" s="81">
        <v>37774</v>
      </c>
      <c r="Z271" s="81">
        <v>62637</v>
      </c>
      <c r="AA271" s="81">
        <v>19261</v>
      </c>
      <c r="AB271" s="81">
        <v>95235</v>
      </c>
      <c r="AC271" s="81">
        <v>0</v>
      </c>
      <c r="AD271" s="81">
        <v>5.8285857147617408</v>
      </c>
      <c r="AE271" s="82"/>
      <c r="AF271" s="81">
        <v>202541943.00804919</v>
      </c>
      <c r="AG271" s="81">
        <v>5388364.8999873484</v>
      </c>
      <c r="AH271" s="81">
        <v>4965666.5463357829</v>
      </c>
      <c r="AI271" s="81">
        <v>174878287.5922485</v>
      </c>
      <c r="AJ271" s="81">
        <v>175258591.46215406</v>
      </c>
      <c r="AK271" s="81">
        <v>0</v>
      </c>
      <c r="AL271" s="81">
        <v>0</v>
      </c>
      <c r="AM271" s="81">
        <v>12970290.071303841</v>
      </c>
      <c r="AN271" s="81">
        <v>0</v>
      </c>
      <c r="AO271" s="81">
        <v>0</v>
      </c>
      <c r="AP271" s="82"/>
      <c r="AQ271" s="81">
        <v>2464</v>
      </c>
      <c r="AR271" s="81">
        <v>508</v>
      </c>
      <c r="AS271" s="81">
        <v>0</v>
      </c>
      <c r="AT271" s="81">
        <v>0</v>
      </c>
      <c r="AU271" s="81">
        <v>0</v>
      </c>
      <c r="AV271" s="81">
        <v>1</v>
      </c>
      <c r="AW271" s="81" t="s">
        <v>564</v>
      </c>
      <c r="AX271" s="82"/>
      <c r="AY271" s="81">
        <v>11126.899999999991</v>
      </c>
      <c r="AZ271" s="81">
        <v>37032.600000000013</v>
      </c>
      <c r="BA271" s="81">
        <v>0</v>
      </c>
      <c r="BB271" s="81">
        <v>0</v>
      </c>
      <c r="BC271" s="81">
        <v>0</v>
      </c>
      <c r="BD271" s="81">
        <v>6250</v>
      </c>
      <c r="BE271" s="81" t="s">
        <v>564</v>
      </c>
      <c r="BF271" s="82"/>
      <c r="BG271" s="81">
        <v>0</v>
      </c>
      <c r="BH271" s="81">
        <v>0</v>
      </c>
      <c r="BI271" s="81">
        <v>81.626000000000005</v>
      </c>
      <c r="BJ271" s="81">
        <v>0</v>
      </c>
      <c r="BK271" s="81">
        <v>14.244</v>
      </c>
      <c r="BL271" s="81">
        <v>0</v>
      </c>
      <c r="BM271" s="82"/>
      <c r="BN271" s="81">
        <v>0</v>
      </c>
      <c r="BO271" s="81">
        <v>0</v>
      </c>
      <c r="BP271" s="81">
        <v>8</v>
      </c>
      <c r="BQ271" s="81">
        <v>0</v>
      </c>
      <c r="BR271" s="81">
        <v>2</v>
      </c>
      <c r="BS271" s="81">
        <v>0</v>
      </c>
      <c r="BT271"/>
      <c r="BU271" s="80">
        <v>95.87</v>
      </c>
      <c r="BV271" s="80">
        <v>0</v>
      </c>
      <c r="BW271" s="80">
        <v>0</v>
      </c>
      <c r="BX271" s="80">
        <v>0</v>
      </c>
      <c r="BY271" s="80">
        <v>0</v>
      </c>
      <c r="BZ271" s="80">
        <v>0</v>
      </c>
      <c r="CA271" s="80">
        <v>0</v>
      </c>
      <c r="CB271" s="80">
        <v>0</v>
      </c>
      <c r="CC271" s="80">
        <v>0</v>
      </c>
    </row>
    <row r="272" spans="1:81">
      <c r="A272" s="80" t="s">
        <v>2007</v>
      </c>
      <c r="B272" s="80">
        <v>153</v>
      </c>
      <c r="C272" s="80">
        <v>17</v>
      </c>
      <c r="D272" s="80">
        <v>9</v>
      </c>
      <c r="E272" s="80">
        <v>2020</v>
      </c>
      <c r="F272" s="80" t="s">
        <v>218</v>
      </c>
      <c r="G272" s="80" t="s">
        <v>1714</v>
      </c>
      <c r="H272" s="80" t="s">
        <v>1715</v>
      </c>
      <c r="I272" s="177"/>
      <c r="J272" s="81">
        <v>249.81429844131549</v>
      </c>
      <c r="K272" s="81">
        <v>8.8293660025301364</v>
      </c>
      <c r="L272" s="81">
        <v>50.452023712187128</v>
      </c>
      <c r="M272" s="81">
        <v>106.88844217128501</v>
      </c>
      <c r="N272" s="81">
        <v>146.49439372123891</v>
      </c>
      <c r="O272" s="81">
        <v>88.182527118998678</v>
      </c>
      <c r="P272" s="81">
        <v>86.067522891260111</v>
      </c>
      <c r="Q272" s="81">
        <v>5.5683639478274793</v>
      </c>
      <c r="R272" s="81">
        <v>0</v>
      </c>
      <c r="S272" s="81">
        <v>6.4942645414627904</v>
      </c>
      <c r="T272" s="82"/>
      <c r="U272" s="81">
        <v>21926237</v>
      </c>
      <c r="V272" s="81">
        <v>2943</v>
      </c>
      <c r="W272" s="81">
        <v>1287</v>
      </c>
      <c r="X272" s="81">
        <v>29099</v>
      </c>
      <c r="Y272" s="81">
        <v>38085</v>
      </c>
      <c r="Z272" s="81">
        <v>63013</v>
      </c>
      <c r="AA272" s="81">
        <v>19417</v>
      </c>
      <c r="AB272" s="81">
        <v>94438</v>
      </c>
      <c r="AC272" s="81">
        <v>0</v>
      </c>
      <c r="AD272" s="81">
        <v>6.4942645414627904</v>
      </c>
      <c r="AE272" s="82"/>
      <c r="AF272" s="81">
        <v>182561094.00531849</v>
      </c>
      <c r="AG272" s="81">
        <v>5768469.0827060733</v>
      </c>
      <c r="AH272" s="81">
        <v>8824648.1901782807</v>
      </c>
      <c r="AI272" s="81">
        <v>161305044.28554523</v>
      </c>
      <c r="AJ272" s="81">
        <v>174881352.00445417</v>
      </c>
      <c r="AK272" s="81"/>
      <c r="AL272" s="81"/>
      <c r="AM272" s="81">
        <v>12325208.228063799</v>
      </c>
      <c r="AN272" s="81"/>
      <c r="AO272" s="81"/>
      <c r="AP272" s="82"/>
      <c r="AQ272" s="81">
        <v>2563</v>
      </c>
      <c r="AR272" s="81">
        <v>536</v>
      </c>
      <c r="AS272" s="81">
        <v>0</v>
      </c>
      <c r="AT272" s="81">
        <v>0</v>
      </c>
      <c r="AU272" s="81">
        <v>0</v>
      </c>
      <c r="AV272" s="81">
        <v>1</v>
      </c>
      <c r="AW272" s="81">
        <v>0</v>
      </c>
      <c r="AX272" s="82"/>
      <c r="AY272" s="81">
        <v>11711.999999999991</v>
      </c>
      <c r="AZ272" s="81">
        <v>39532.999999999978</v>
      </c>
      <c r="BA272" s="81">
        <v>0</v>
      </c>
      <c r="BB272" s="81">
        <v>0</v>
      </c>
      <c r="BC272" s="81">
        <v>0</v>
      </c>
      <c r="BD272" s="81">
        <v>6250</v>
      </c>
      <c r="BE272" s="81">
        <v>0</v>
      </c>
      <c r="BF272" s="82"/>
      <c r="BG272" s="81">
        <v>0</v>
      </c>
      <c r="BH272" s="81">
        <v>0</v>
      </c>
      <c r="BI272" s="81">
        <v>88.736999999999995</v>
      </c>
      <c r="BJ272" s="81">
        <v>0</v>
      </c>
      <c r="BK272" s="81">
        <v>12.173999999999999</v>
      </c>
      <c r="BL272" s="81">
        <v>0</v>
      </c>
      <c r="BM272" s="82"/>
      <c r="BN272" s="81">
        <v>0</v>
      </c>
      <c r="BO272" s="81">
        <v>0</v>
      </c>
      <c r="BP272" s="81">
        <v>9</v>
      </c>
      <c r="BQ272" s="81">
        <v>0</v>
      </c>
      <c r="BR272" s="81">
        <v>2</v>
      </c>
      <c r="BS272" s="81">
        <v>0</v>
      </c>
      <c r="BT272"/>
      <c r="BU272" s="80">
        <v>100.911</v>
      </c>
      <c r="BV272" s="80">
        <v>0</v>
      </c>
      <c r="BW272" s="80">
        <v>0</v>
      </c>
      <c r="BX272" s="80">
        <v>0</v>
      </c>
      <c r="BY272" s="80">
        <v>0</v>
      </c>
      <c r="BZ272" s="80">
        <v>0</v>
      </c>
      <c r="CA272" s="80">
        <v>0</v>
      </c>
      <c r="CB272" s="80">
        <v>0</v>
      </c>
      <c r="CC272" s="80">
        <v>0</v>
      </c>
    </row>
    <row r="273" spans="1:81">
      <c r="A273" s="80" t="s">
        <v>1717</v>
      </c>
      <c r="B273" s="80">
        <v>153</v>
      </c>
      <c r="C273" s="80">
        <v>18</v>
      </c>
      <c r="D273" s="80">
        <v>9</v>
      </c>
      <c r="E273" s="80">
        <v>2021</v>
      </c>
      <c r="F273" s="80" t="s">
        <v>75</v>
      </c>
      <c r="G273" s="174" t="s">
        <v>1714</v>
      </c>
      <c r="H273" s="80" t="s">
        <v>1715</v>
      </c>
      <c r="I273" s="177"/>
      <c r="J273" s="81">
        <v>246.52713346452703</v>
      </c>
      <c r="K273" s="81">
        <v>9.6307052879184756</v>
      </c>
      <c r="L273" s="81">
        <v>45.944249375192079</v>
      </c>
      <c r="M273" s="81">
        <v>119.57803880463042</v>
      </c>
      <c r="N273" s="81">
        <v>148.52656076396914</v>
      </c>
      <c r="O273" s="81">
        <v>85.329038896859103</v>
      </c>
      <c r="P273" s="81">
        <v>87.460506966482598</v>
      </c>
      <c r="Q273" s="81">
        <v>5.5787999463875968</v>
      </c>
      <c r="R273" s="81">
        <v>0</v>
      </c>
      <c r="S273" s="81">
        <v>7.5462222950717326</v>
      </c>
      <c r="T273" s="82"/>
      <c r="U273" s="81">
        <v>23348248</v>
      </c>
      <c r="V273" s="81">
        <v>2943</v>
      </c>
      <c r="W273" s="81">
        <v>1287</v>
      </c>
      <c r="X273" s="81">
        <v>29099</v>
      </c>
      <c r="Y273" s="81">
        <v>38478</v>
      </c>
      <c r="Z273" s="81">
        <v>62784</v>
      </c>
      <c r="AA273" s="81">
        <v>19242</v>
      </c>
      <c r="AB273" s="81">
        <v>93493</v>
      </c>
      <c r="AC273" s="81">
        <v>0</v>
      </c>
      <c r="AD273" s="81">
        <v>7.5462222950717326</v>
      </c>
      <c r="AE273" s="82"/>
      <c r="AF273" s="81">
        <v>177861659.96318305</v>
      </c>
      <c r="AG273" s="81">
        <v>6064374.0295906654</v>
      </c>
      <c r="AH273" s="81">
        <v>8072413.1268686727</v>
      </c>
      <c r="AI273" s="81">
        <v>176222505.30907041</v>
      </c>
      <c r="AJ273" s="81">
        <v>173136771.49355072</v>
      </c>
      <c r="AK273" s="81">
        <v>0</v>
      </c>
      <c r="AL273" s="81">
        <v>0</v>
      </c>
      <c r="AM273" s="81">
        <v>12272254.662814917</v>
      </c>
      <c r="AN273" s="81">
        <v>0</v>
      </c>
      <c r="AO273" s="81">
        <v>0</v>
      </c>
      <c r="AP273" s="82"/>
      <c r="AQ273" s="81">
        <v>2681</v>
      </c>
      <c r="AR273" s="81">
        <v>559</v>
      </c>
      <c r="AS273" s="81">
        <v>0</v>
      </c>
      <c r="AT273" s="81">
        <v>0</v>
      </c>
      <c r="AU273" s="81">
        <v>0</v>
      </c>
      <c r="AV273" s="81">
        <v>2</v>
      </c>
      <c r="AW273" s="81"/>
      <c r="AX273" s="82"/>
      <c r="AY273" s="81">
        <v>12408.49999999998</v>
      </c>
      <c r="AZ273" s="81">
        <v>40546.499999999978</v>
      </c>
      <c r="BA273" s="81">
        <v>0</v>
      </c>
      <c r="BB273" s="81">
        <v>0</v>
      </c>
      <c r="BC273" s="81">
        <v>0</v>
      </c>
      <c r="BD273" s="81">
        <v>6295</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1713</v>
      </c>
      <c r="B274" s="80">
        <v>153</v>
      </c>
      <c r="C274" s="80">
        <v>19</v>
      </c>
      <c r="D274" s="80">
        <v>9</v>
      </c>
      <c r="E274" s="80">
        <v>2022</v>
      </c>
      <c r="F274" s="80" t="s">
        <v>568</v>
      </c>
      <c r="G274" s="174" t="s">
        <v>1714</v>
      </c>
      <c r="H274" s="80" t="s">
        <v>1715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2849</v>
      </c>
      <c r="AR274" s="81">
        <v>588</v>
      </c>
      <c r="AS274" s="81">
        <v>0</v>
      </c>
      <c r="AT274" s="81">
        <v>1</v>
      </c>
      <c r="AU274" s="81">
        <v>0</v>
      </c>
      <c r="AV274" s="81">
        <v>2</v>
      </c>
      <c r="AW274" s="81"/>
      <c r="AX274" s="82"/>
      <c r="AY274" s="81">
        <v>13407.299999999967</v>
      </c>
      <c r="AZ274" s="81">
        <v>43708.799999999952</v>
      </c>
      <c r="BA274" s="81">
        <v>0</v>
      </c>
      <c r="BB274" s="81">
        <v>49.9</v>
      </c>
      <c r="BC274" s="81">
        <v>0</v>
      </c>
      <c r="BD274" s="81">
        <v>6605</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2008</v>
      </c>
      <c r="B275" s="80">
        <v>341</v>
      </c>
      <c r="C275" s="80">
        <v>1</v>
      </c>
      <c r="D275" s="80">
        <v>21</v>
      </c>
      <c r="E275" s="80">
        <v>1990</v>
      </c>
      <c r="F275" s="80" t="s">
        <v>562</v>
      </c>
      <c r="G275" s="80" t="s">
        <v>2009</v>
      </c>
      <c r="H275" s="80" t="s">
        <v>2010</v>
      </c>
      <c r="I275" s="177"/>
      <c r="J275" s="81">
        <v>310.41151205427934</v>
      </c>
      <c r="K275" s="81">
        <v>10.708126872912553</v>
      </c>
      <c r="L275" s="81">
        <v>1.7163290920592538</v>
      </c>
      <c r="M275" s="81">
        <v>46.305130015464492</v>
      </c>
      <c r="N275" s="81">
        <v>57.122883935421669</v>
      </c>
      <c r="O275" s="81">
        <v>50.4653777556438</v>
      </c>
      <c r="P275" s="81">
        <v>50.047136763965455</v>
      </c>
      <c r="Q275" s="81">
        <v>4.4635567618621925</v>
      </c>
      <c r="R275" s="81">
        <v>0</v>
      </c>
      <c r="S275" s="81">
        <v>5.1709287422656081</v>
      </c>
      <c r="T275" s="82"/>
      <c r="U275" s="81">
        <v>51324897</v>
      </c>
      <c r="V275" s="81">
        <v>3846</v>
      </c>
      <c r="W275" s="81">
        <v>18</v>
      </c>
      <c r="X275" s="81">
        <v>15869</v>
      </c>
      <c r="Y275" s="81">
        <v>22223</v>
      </c>
      <c r="Z275" s="81">
        <v>20757</v>
      </c>
      <c r="AA275" s="81">
        <v>12152</v>
      </c>
      <c r="AB275" s="81">
        <v>72473</v>
      </c>
      <c r="AC275" s="81">
        <v>0</v>
      </c>
      <c r="AD275" s="81">
        <v>5.1709287422656081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2011</v>
      </c>
      <c r="B276" s="80">
        <v>342</v>
      </c>
      <c r="C276" s="80">
        <v>2</v>
      </c>
      <c r="D276" s="80">
        <v>21</v>
      </c>
      <c r="E276" s="80">
        <v>2005</v>
      </c>
      <c r="F276" s="80" t="s">
        <v>565</v>
      </c>
      <c r="G276" s="80" t="s">
        <v>2009</v>
      </c>
      <c r="H276" s="80" t="s">
        <v>2010</v>
      </c>
      <c r="I276" s="177"/>
      <c r="J276" s="81">
        <v>231.17157723462356</v>
      </c>
      <c r="K276" s="81">
        <v>9.2047468268859198</v>
      </c>
      <c r="L276" s="81">
        <v>1.7202894180909343</v>
      </c>
      <c r="M276" s="81">
        <v>102.70750193265908</v>
      </c>
      <c r="N276" s="81">
        <v>86.978403337427508</v>
      </c>
      <c r="O276" s="81">
        <v>71.044982467177107</v>
      </c>
      <c r="P276" s="81">
        <v>70.119683956029178</v>
      </c>
      <c r="Q276" s="81">
        <v>4.441174586525646</v>
      </c>
      <c r="R276" s="81">
        <v>0</v>
      </c>
      <c r="S276" s="81">
        <v>13.14522053182575</v>
      </c>
      <c r="T276" s="82"/>
      <c r="U276" s="81">
        <v>35025950</v>
      </c>
      <c r="V276" s="81">
        <v>3900</v>
      </c>
      <c r="W276" s="81">
        <v>23</v>
      </c>
      <c r="X276" s="81">
        <v>19012</v>
      </c>
      <c r="Y276" s="81">
        <v>29184</v>
      </c>
      <c r="Z276" s="81">
        <v>33815</v>
      </c>
      <c r="AA276" s="81">
        <v>13944</v>
      </c>
      <c r="AB276" s="81">
        <v>75383</v>
      </c>
      <c r="AC276" s="81">
        <v>0</v>
      </c>
      <c r="AD276" s="81">
        <v>13.14522053182575</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2012</v>
      </c>
      <c r="B277" s="80">
        <v>343</v>
      </c>
      <c r="C277" s="80">
        <v>3</v>
      </c>
      <c r="D277" s="80">
        <v>21</v>
      </c>
      <c r="E277" s="80">
        <v>2006</v>
      </c>
      <c r="F277" s="80" t="s">
        <v>566</v>
      </c>
      <c r="G277" s="80" t="s">
        <v>2009</v>
      </c>
      <c r="H277" s="80" t="s">
        <v>2010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2013</v>
      </c>
      <c r="B278" s="80">
        <v>344</v>
      </c>
      <c r="C278" s="80">
        <v>4</v>
      </c>
      <c r="D278" s="80">
        <v>21</v>
      </c>
      <c r="E278" s="80">
        <v>2007</v>
      </c>
      <c r="F278" s="80" t="s">
        <v>567</v>
      </c>
      <c r="G278" s="80" t="s">
        <v>2009</v>
      </c>
      <c r="H278" s="80" t="s">
        <v>2010</v>
      </c>
      <c r="I278" s="177"/>
      <c r="J278" s="81">
        <v>237.40233875089473</v>
      </c>
      <c r="K278" s="81">
        <v>8.1955539340538781</v>
      </c>
      <c r="L278" s="81">
        <v>2.4380068001600566</v>
      </c>
      <c r="M278" s="81">
        <v>94.578633469618325</v>
      </c>
      <c r="N278" s="81">
        <v>98.183172562241282</v>
      </c>
      <c r="O278" s="81">
        <v>70.270033872313874</v>
      </c>
      <c r="P278" s="81">
        <v>71.419528725683563</v>
      </c>
      <c r="Q278" s="81">
        <v>4.8401326622979033</v>
      </c>
      <c r="R278" s="81">
        <v>0</v>
      </c>
      <c r="S278" s="81">
        <v>11.598233718364362</v>
      </c>
      <c r="T278" s="82"/>
      <c r="U278" s="81">
        <v>36879114</v>
      </c>
      <c r="V278" s="81">
        <v>3562</v>
      </c>
      <c r="W278" s="81">
        <v>31</v>
      </c>
      <c r="X278" s="81">
        <v>22065</v>
      </c>
      <c r="Y278" s="81">
        <v>31149</v>
      </c>
      <c r="Z278" s="81">
        <v>34769</v>
      </c>
      <c r="AA278" s="81">
        <v>13986</v>
      </c>
      <c r="AB278" s="81">
        <v>77810</v>
      </c>
      <c r="AC278" s="81">
        <v>0</v>
      </c>
      <c r="AD278" s="81">
        <v>11.598233718364362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2014</v>
      </c>
      <c r="B279" s="80">
        <v>345</v>
      </c>
      <c r="C279" s="80">
        <v>5</v>
      </c>
      <c r="D279" s="80">
        <v>21</v>
      </c>
      <c r="E279" s="80">
        <v>2008</v>
      </c>
      <c r="F279" s="80" t="s">
        <v>84</v>
      </c>
      <c r="G279" s="80" t="s">
        <v>2009</v>
      </c>
      <c r="H279" s="80" t="s">
        <v>2010</v>
      </c>
      <c r="I279" s="177"/>
      <c r="J279" s="81">
        <v>217.50277920665846</v>
      </c>
      <c r="K279" s="81">
        <v>6.5393818652545406</v>
      </c>
      <c r="L279" s="81">
        <v>2.2058846376843135</v>
      </c>
      <c r="M279" s="81">
        <v>99.785288657213371</v>
      </c>
      <c r="N279" s="81">
        <v>101.67985241272369</v>
      </c>
      <c r="O279" s="81">
        <v>67.666673105109723</v>
      </c>
      <c r="P279" s="81">
        <v>69.864038562025371</v>
      </c>
      <c r="Q279" s="81">
        <v>4.8541724958538843</v>
      </c>
      <c r="R279" s="81">
        <v>0</v>
      </c>
      <c r="S279" s="81">
        <v>11.153198569960484</v>
      </c>
      <c r="T279" s="82"/>
      <c r="U279" s="81">
        <v>37081940</v>
      </c>
      <c r="V279" s="81">
        <v>3562</v>
      </c>
      <c r="W279" s="81">
        <v>31</v>
      </c>
      <c r="X279" s="81">
        <v>22065</v>
      </c>
      <c r="Y279" s="81">
        <v>32133</v>
      </c>
      <c r="Z279" s="81">
        <v>34656</v>
      </c>
      <c r="AA279" s="81">
        <v>13697</v>
      </c>
      <c r="AB279" s="81">
        <v>79318</v>
      </c>
      <c r="AC279" s="81">
        <v>0</v>
      </c>
      <c r="AD279" s="81">
        <v>11.153198569960484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2015</v>
      </c>
      <c r="B280" s="80">
        <v>346</v>
      </c>
      <c r="C280" s="80">
        <v>6</v>
      </c>
      <c r="D280" s="80">
        <v>21</v>
      </c>
      <c r="E280" s="80">
        <v>2009</v>
      </c>
      <c r="F280" s="80" t="s">
        <v>85</v>
      </c>
      <c r="G280" s="80" t="s">
        <v>2009</v>
      </c>
      <c r="H280" s="80" t="s">
        <v>2010</v>
      </c>
      <c r="I280" s="177"/>
      <c r="J280" s="81">
        <v>206.95711430279562</v>
      </c>
      <c r="K280" s="81">
        <v>6.5731578675696651</v>
      </c>
      <c r="L280" s="81">
        <v>1.5634256486400484</v>
      </c>
      <c r="M280" s="81">
        <v>89.67910601228489</v>
      </c>
      <c r="N280" s="81">
        <v>96.420316417086553</v>
      </c>
      <c r="O280" s="81">
        <v>68.558507459913486</v>
      </c>
      <c r="P280" s="81">
        <v>67.218253107589121</v>
      </c>
      <c r="Q280" s="81">
        <v>4.6639740090548614</v>
      </c>
      <c r="R280" s="81">
        <v>0</v>
      </c>
      <c r="S280" s="81">
        <v>12.526241744541036</v>
      </c>
      <c r="T280" s="82"/>
      <c r="U280" s="81">
        <v>31499073</v>
      </c>
      <c r="V280" s="81">
        <v>4176</v>
      </c>
      <c r="W280" s="81">
        <v>24</v>
      </c>
      <c r="X280" s="81">
        <v>23392</v>
      </c>
      <c r="Y280" s="81">
        <v>32797</v>
      </c>
      <c r="Z280" s="81">
        <v>34658</v>
      </c>
      <c r="AA280" s="81">
        <v>13529</v>
      </c>
      <c r="AB280" s="81">
        <v>80002</v>
      </c>
      <c r="AC280" s="81">
        <v>0</v>
      </c>
      <c r="AD280" s="81">
        <v>12.526241744541036</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290.73500000000001</v>
      </c>
      <c r="BJ280" s="81">
        <v>0</v>
      </c>
      <c r="BK280" s="81">
        <v>0</v>
      </c>
      <c r="BL280" s="81">
        <v>0</v>
      </c>
      <c r="BM280" s="82"/>
      <c r="BN280" s="81">
        <v>0</v>
      </c>
      <c r="BO280" s="81">
        <v>0</v>
      </c>
      <c r="BP280" s="81">
        <v>6</v>
      </c>
      <c r="BQ280" s="81">
        <v>0</v>
      </c>
      <c r="BR280" s="81">
        <v>0</v>
      </c>
      <c r="BS280" s="81">
        <v>0</v>
      </c>
      <c r="BT280"/>
      <c r="BU280" s="80"/>
      <c r="BV280" s="80"/>
      <c r="BW280" s="80"/>
      <c r="BX280" s="80"/>
      <c r="BY280" s="80"/>
      <c r="BZ280" s="80"/>
      <c r="CA280" s="80"/>
      <c r="CB280" s="80"/>
      <c r="CC280" s="80"/>
    </row>
    <row r="281" spans="1:81">
      <c r="A281" s="80" t="s">
        <v>2016</v>
      </c>
      <c r="B281" s="80">
        <v>347</v>
      </c>
      <c r="C281" s="80">
        <v>7</v>
      </c>
      <c r="D281" s="80">
        <v>21</v>
      </c>
      <c r="E281" s="80">
        <v>2010</v>
      </c>
      <c r="F281" s="80" t="s">
        <v>86</v>
      </c>
      <c r="G281" s="80" t="s">
        <v>2009</v>
      </c>
      <c r="H281" s="80" t="s">
        <v>2010</v>
      </c>
      <c r="I281" s="177"/>
      <c r="J281" s="81">
        <v>193.08707099821623</v>
      </c>
      <c r="K281" s="81">
        <v>6.8879110966207673</v>
      </c>
      <c r="L281" s="81">
        <v>1.7448122372926462</v>
      </c>
      <c r="M281" s="81">
        <v>91.386834131529014</v>
      </c>
      <c r="N281" s="81">
        <v>107.35934557505293</v>
      </c>
      <c r="O281" s="81">
        <v>68.8734504987641</v>
      </c>
      <c r="P281" s="81">
        <v>69.474987854926994</v>
      </c>
      <c r="Q281" s="81">
        <v>4.8986351423341974</v>
      </c>
      <c r="R281" s="81">
        <v>0</v>
      </c>
      <c r="S281" s="81">
        <v>13.284093093819655</v>
      </c>
      <c r="T281" s="82"/>
      <c r="U281" s="81">
        <v>31724195</v>
      </c>
      <c r="V281" s="81">
        <v>4176</v>
      </c>
      <c r="W281" s="81">
        <v>24</v>
      </c>
      <c r="X281" s="81">
        <v>23392</v>
      </c>
      <c r="Y281" s="81">
        <v>33358</v>
      </c>
      <c r="Z281" s="81">
        <v>34979</v>
      </c>
      <c r="AA281" s="81">
        <v>13634</v>
      </c>
      <c r="AB281" s="81">
        <v>80515</v>
      </c>
      <c r="AC281" s="81">
        <v>0</v>
      </c>
      <c r="AD281" s="81">
        <v>13.284093093819655</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244.55</v>
      </c>
      <c r="BJ281" s="81">
        <v>0</v>
      </c>
      <c r="BK281" s="81">
        <v>0.121</v>
      </c>
      <c r="BL281" s="81">
        <v>0</v>
      </c>
      <c r="BM281" s="82"/>
      <c r="BN281" s="81">
        <v>0</v>
      </c>
      <c r="BO281" s="81">
        <v>0</v>
      </c>
      <c r="BP281" s="81">
        <v>7</v>
      </c>
      <c r="BQ281" s="81">
        <v>0</v>
      </c>
      <c r="BR281" s="81">
        <v>1</v>
      </c>
      <c r="BS281" s="81">
        <v>0</v>
      </c>
      <c r="BT281"/>
      <c r="BU281" s="80">
        <v>242.75</v>
      </c>
      <c r="BV281" s="80">
        <v>0</v>
      </c>
      <c r="BW281" s="80">
        <v>0</v>
      </c>
      <c r="BX281" s="80">
        <v>0</v>
      </c>
      <c r="BY281" s="80">
        <v>1.921</v>
      </c>
      <c r="BZ281" s="80">
        <v>0</v>
      </c>
      <c r="CA281" s="80">
        <v>0</v>
      </c>
      <c r="CB281" s="80">
        <v>0</v>
      </c>
      <c r="CC281" s="80">
        <v>0</v>
      </c>
    </row>
    <row r="282" spans="1:81">
      <c r="A282" s="80" t="s">
        <v>2017</v>
      </c>
      <c r="B282" s="80">
        <v>348</v>
      </c>
      <c r="C282" s="80">
        <v>8</v>
      </c>
      <c r="D282" s="80">
        <v>21</v>
      </c>
      <c r="E282" s="80">
        <v>2011</v>
      </c>
      <c r="F282" s="80" t="s">
        <v>87</v>
      </c>
      <c r="G282" s="80" t="s">
        <v>2009</v>
      </c>
      <c r="H282" s="80" t="s">
        <v>2010</v>
      </c>
      <c r="I282" s="177"/>
      <c r="J282" s="81">
        <v>236.00476908500715</v>
      </c>
      <c r="K282" s="81">
        <v>10.016950570114934</v>
      </c>
      <c r="L282" s="81">
        <v>0.98885910762242124</v>
      </c>
      <c r="M282" s="81">
        <v>115.95983194541137</v>
      </c>
      <c r="N282" s="81">
        <v>117.80232977956412</v>
      </c>
      <c r="O282" s="81">
        <v>68.229946213010948</v>
      </c>
      <c r="P282" s="81">
        <v>68.813249765230751</v>
      </c>
      <c r="Q282" s="81">
        <v>5.7198836269229361</v>
      </c>
      <c r="R282" s="81">
        <v>0</v>
      </c>
      <c r="S282" s="81">
        <v>15.623791777777731</v>
      </c>
      <c r="T282" s="82"/>
      <c r="U282" s="81">
        <v>33683052</v>
      </c>
      <c r="V282" s="81">
        <v>4176</v>
      </c>
      <c r="W282" s="81">
        <v>24</v>
      </c>
      <c r="X282" s="81">
        <v>23392</v>
      </c>
      <c r="Y282" s="81">
        <v>34245</v>
      </c>
      <c r="Z282" s="81">
        <v>35405</v>
      </c>
      <c r="AA282" s="81">
        <v>13906</v>
      </c>
      <c r="AB282" s="81">
        <v>81505</v>
      </c>
      <c r="AC282" s="81">
        <v>0</v>
      </c>
      <c r="AD282" s="81">
        <v>15.623791777777731</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248.28700000000001</v>
      </c>
      <c r="BJ282" s="81">
        <v>0</v>
      </c>
      <c r="BK282" s="81">
        <v>0</v>
      </c>
      <c r="BL282" s="81">
        <v>0</v>
      </c>
      <c r="BM282" s="82"/>
      <c r="BN282" s="81">
        <v>0</v>
      </c>
      <c r="BO282" s="81">
        <v>0</v>
      </c>
      <c r="BP282" s="81">
        <v>7</v>
      </c>
      <c r="BQ282" s="81">
        <v>0</v>
      </c>
      <c r="BR282" s="81">
        <v>0</v>
      </c>
      <c r="BS282" s="81">
        <v>0</v>
      </c>
      <c r="BT282"/>
      <c r="BU282" s="80">
        <v>242.92699999999999</v>
      </c>
      <c r="BV282" s="80">
        <v>0</v>
      </c>
      <c r="BW282" s="80">
        <v>3.73</v>
      </c>
      <c r="BX282" s="80">
        <v>0</v>
      </c>
      <c r="BY282" s="80">
        <v>1.63</v>
      </c>
      <c r="BZ282" s="80">
        <v>0</v>
      </c>
      <c r="CA282" s="80">
        <v>0</v>
      </c>
      <c r="CB282" s="80">
        <v>0</v>
      </c>
      <c r="CC282" s="80">
        <v>0</v>
      </c>
    </row>
    <row r="283" spans="1:81">
      <c r="A283" s="80" t="s">
        <v>2018</v>
      </c>
      <c r="B283" s="80">
        <v>349</v>
      </c>
      <c r="C283" s="80">
        <v>9</v>
      </c>
      <c r="D283" s="80">
        <v>21</v>
      </c>
      <c r="E283" s="80">
        <v>2012</v>
      </c>
      <c r="F283" s="80" t="s">
        <v>88</v>
      </c>
      <c r="G283" s="80" t="s">
        <v>2009</v>
      </c>
      <c r="H283" s="80" t="s">
        <v>2010</v>
      </c>
      <c r="I283" s="177"/>
      <c r="J283" s="81">
        <v>245.39667615432214</v>
      </c>
      <c r="K283" s="81">
        <v>9.7678729441921881</v>
      </c>
      <c r="L283" s="81">
        <v>0.98167315613871653</v>
      </c>
      <c r="M283" s="81">
        <v>119.87524605861938</v>
      </c>
      <c r="N283" s="81">
        <v>129.70692718799648</v>
      </c>
      <c r="O283" s="81">
        <v>69.224513605618796</v>
      </c>
      <c r="P283" s="81">
        <v>71.071000971620592</v>
      </c>
      <c r="Q283" s="81">
        <v>6.4273986435803945</v>
      </c>
      <c r="R283" s="81">
        <v>0</v>
      </c>
      <c r="S283" s="81">
        <v>17.290137636216084</v>
      </c>
      <c r="T283" s="82"/>
      <c r="U283" s="81">
        <v>33491593</v>
      </c>
      <c r="V283" s="81">
        <v>4176</v>
      </c>
      <c r="W283" s="81">
        <v>24</v>
      </c>
      <c r="X283" s="81">
        <v>23392</v>
      </c>
      <c r="Y283" s="81">
        <v>35820</v>
      </c>
      <c r="Z283" s="81">
        <v>36206</v>
      </c>
      <c r="AA283" s="81">
        <v>14281</v>
      </c>
      <c r="AB283" s="81">
        <v>84297</v>
      </c>
      <c r="AC283" s="81">
        <v>0</v>
      </c>
      <c r="AD283" s="81">
        <v>17.290137636216084</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254.84</v>
      </c>
      <c r="BJ283" s="81">
        <v>0</v>
      </c>
      <c r="BK283" s="81">
        <v>0</v>
      </c>
      <c r="BL283" s="81">
        <v>0</v>
      </c>
      <c r="BM283" s="82"/>
      <c r="BN283" s="81">
        <v>0</v>
      </c>
      <c r="BO283" s="81">
        <v>0</v>
      </c>
      <c r="BP283" s="81">
        <v>8</v>
      </c>
      <c r="BQ283" s="81">
        <v>0</v>
      </c>
      <c r="BR283" s="81">
        <v>0</v>
      </c>
      <c r="BS283" s="81">
        <v>0</v>
      </c>
      <c r="BT283"/>
      <c r="BU283" s="80">
        <v>254.84</v>
      </c>
      <c r="BV283" s="80">
        <v>0</v>
      </c>
      <c r="BW283" s="80">
        <v>0</v>
      </c>
      <c r="BX283" s="80">
        <v>0</v>
      </c>
      <c r="BY283" s="80">
        <v>0</v>
      </c>
      <c r="BZ283" s="80">
        <v>0</v>
      </c>
      <c r="CA283" s="80">
        <v>0</v>
      </c>
      <c r="CB283" s="80">
        <v>0</v>
      </c>
      <c r="CC283" s="80">
        <v>0</v>
      </c>
    </row>
    <row r="284" spans="1:81">
      <c r="A284" s="80" t="s">
        <v>2019</v>
      </c>
      <c r="B284" s="80">
        <v>350</v>
      </c>
      <c r="C284" s="80">
        <v>10</v>
      </c>
      <c r="D284" s="80">
        <v>21</v>
      </c>
      <c r="E284" s="80">
        <v>2013</v>
      </c>
      <c r="F284" s="80" t="s">
        <v>89</v>
      </c>
      <c r="G284" s="80" t="s">
        <v>2009</v>
      </c>
      <c r="H284" s="80" t="s">
        <v>2010</v>
      </c>
      <c r="I284" s="177"/>
      <c r="J284" s="81">
        <v>262.10045992447635</v>
      </c>
      <c r="K284" s="81">
        <v>8.420330909535906</v>
      </c>
      <c r="L284" s="81">
        <v>1.0124218457189693</v>
      </c>
      <c r="M284" s="81">
        <v>115.49009770924239</v>
      </c>
      <c r="N284" s="81">
        <v>131.61118878449071</v>
      </c>
      <c r="O284" s="81">
        <v>67.387805042815572</v>
      </c>
      <c r="P284" s="81">
        <v>72.252940414367131</v>
      </c>
      <c r="Q284" s="81">
        <v>6.5678521319201728</v>
      </c>
      <c r="R284" s="81">
        <v>0</v>
      </c>
      <c r="S284" s="81">
        <v>19.408596823901753</v>
      </c>
      <c r="T284" s="82"/>
      <c r="U284" s="81">
        <v>33101750</v>
      </c>
      <c r="V284" s="81">
        <v>4176</v>
      </c>
      <c r="W284" s="81">
        <v>24</v>
      </c>
      <c r="X284" s="81">
        <v>23392</v>
      </c>
      <c r="Y284" s="81">
        <v>36394</v>
      </c>
      <c r="Z284" s="81">
        <v>36819</v>
      </c>
      <c r="AA284" s="81">
        <v>14464</v>
      </c>
      <c r="AB284" s="81">
        <v>84904</v>
      </c>
      <c r="AC284" s="81">
        <v>0</v>
      </c>
      <c r="AD284" s="81">
        <v>19.408596823901753</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280.14600000000002</v>
      </c>
      <c r="BJ284" s="81">
        <v>0</v>
      </c>
      <c r="BK284" s="81">
        <v>0</v>
      </c>
      <c r="BL284" s="81">
        <v>0</v>
      </c>
      <c r="BM284" s="82"/>
      <c r="BN284" s="81">
        <v>0</v>
      </c>
      <c r="BO284" s="81">
        <v>0</v>
      </c>
      <c r="BP284" s="81">
        <v>6</v>
      </c>
      <c r="BQ284" s="81">
        <v>0</v>
      </c>
      <c r="BR284" s="81">
        <v>0</v>
      </c>
      <c r="BS284" s="81">
        <v>0</v>
      </c>
      <c r="BT284"/>
      <c r="BU284" s="80">
        <v>278.26900000000001</v>
      </c>
      <c r="BV284" s="80">
        <v>0</v>
      </c>
      <c r="BW284" s="80">
        <v>0</v>
      </c>
      <c r="BX284" s="80">
        <v>0</v>
      </c>
      <c r="BY284" s="80">
        <v>1.877</v>
      </c>
      <c r="BZ284" s="80">
        <v>0</v>
      </c>
      <c r="CA284" s="80">
        <v>0</v>
      </c>
      <c r="CB284" s="80">
        <v>0</v>
      </c>
      <c r="CC284" s="80">
        <v>0</v>
      </c>
    </row>
    <row r="285" spans="1:81">
      <c r="A285" s="80" t="s">
        <v>2020</v>
      </c>
      <c r="B285" s="80">
        <v>351</v>
      </c>
      <c r="C285" s="80">
        <v>11</v>
      </c>
      <c r="D285" s="80">
        <v>21</v>
      </c>
      <c r="E285" s="80">
        <v>2014</v>
      </c>
      <c r="F285" s="80" t="s">
        <v>90</v>
      </c>
      <c r="G285" s="80" t="s">
        <v>2009</v>
      </c>
      <c r="H285" s="80" t="s">
        <v>2010</v>
      </c>
      <c r="I285" s="177"/>
      <c r="J285" s="81">
        <v>263.91345833832531</v>
      </c>
      <c r="K285" s="81">
        <v>7.9128854970569069</v>
      </c>
      <c r="L285" s="81">
        <v>0.67347129216181767</v>
      </c>
      <c r="M285" s="81">
        <v>112.84579060933362</v>
      </c>
      <c r="N285" s="81">
        <v>116.69222989267779</v>
      </c>
      <c r="O285" s="81">
        <v>64.85554547030128</v>
      </c>
      <c r="P285" s="81">
        <v>74.305863319707896</v>
      </c>
      <c r="Q285" s="81">
        <v>6.3511363677819999</v>
      </c>
      <c r="R285" s="81">
        <v>0</v>
      </c>
      <c r="S285" s="81">
        <v>22.035577941602426</v>
      </c>
      <c r="T285" s="82"/>
      <c r="U285" s="81">
        <v>37038642</v>
      </c>
      <c r="V285" s="81">
        <v>3452</v>
      </c>
      <c r="W285" s="81">
        <v>15</v>
      </c>
      <c r="X285" s="81">
        <v>25035</v>
      </c>
      <c r="Y285" s="81">
        <v>37141</v>
      </c>
      <c r="Z285" s="81">
        <v>37321</v>
      </c>
      <c r="AA285" s="81">
        <v>14798</v>
      </c>
      <c r="AB285" s="81">
        <v>85572</v>
      </c>
      <c r="AC285" s="81">
        <v>0</v>
      </c>
      <c r="AD285" s="81">
        <v>22.035577941602426</v>
      </c>
      <c r="AE285" s="82"/>
      <c r="AF285" s="81">
        <v>293507482.70913565</v>
      </c>
      <c r="AG285" s="81">
        <v>7053437.7543759374</v>
      </c>
      <c r="AH285" s="81">
        <v>171135.38575385039</v>
      </c>
      <c r="AI285" s="81">
        <v>161745746.29241431</v>
      </c>
      <c r="AJ285" s="81">
        <v>165245239.05220726</v>
      </c>
      <c r="AK285" s="81">
        <v>0</v>
      </c>
      <c r="AL285" s="81">
        <v>0</v>
      </c>
      <c r="AM285" s="81">
        <v>11747756.879208798</v>
      </c>
      <c r="AN285" s="81">
        <v>0</v>
      </c>
      <c r="AO285" s="81">
        <v>0</v>
      </c>
      <c r="AP285" s="82"/>
      <c r="AQ285" s="81">
        <v>1335</v>
      </c>
      <c r="AR285" s="81">
        <v>119</v>
      </c>
      <c r="AS285" s="81">
        <v>0</v>
      </c>
      <c r="AT285" s="81">
        <v>0</v>
      </c>
      <c r="AU285" s="81">
        <v>0</v>
      </c>
      <c r="AV285" s="81">
        <v>0</v>
      </c>
      <c r="AW285" s="81" t="s">
        <v>564</v>
      </c>
      <c r="AX285" s="82"/>
      <c r="AY285" s="81">
        <v>4778.6000000000004</v>
      </c>
      <c r="AZ285" s="81">
        <v>4098.8</v>
      </c>
      <c r="BA285" s="81">
        <v>0</v>
      </c>
      <c r="BB285" s="81">
        <v>0</v>
      </c>
      <c r="BC285" s="81">
        <v>0</v>
      </c>
      <c r="BD285" s="81">
        <v>0</v>
      </c>
      <c r="BE285" s="81" t="s">
        <v>564</v>
      </c>
      <c r="BF285" s="82"/>
      <c r="BG285" s="81">
        <v>0</v>
      </c>
      <c r="BH285" s="81">
        <v>0</v>
      </c>
      <c r="BI285" s="81">
        <v>251.12</v>
      </c>
      <c r="BJ285" s="81">
        <v>0</v>
      </c>
      <c r="BK285" s="81">
        <v>0</v>
      </c>
      <c r="BL285" s="81">
        <v>0</v>
      </c>
      <c r="BM285" s="82"/>
      <c r="BN285" s="81">
        <v>0</v>
      </c>
      <c r="BO285" s="81">
        <v>0</v>
      </c>
      <c r="BP285" s="81">
        <v>6</v>
      </c>
      <c r="BQ285" s="81">
        <v>0</v>
      </c>
      <c r="BR285" s="81">
        <v>0</v>
      </c>
      <c r="BS285" s="81">
        <v>0</v>
      </c>
      <c r="BT285"/>
      <c r="BU285" s="80">
        <v>249.393</v>
      </c>
      <c r="BV285" s="80">
        <v>0</v>
      </c>
      <c r="BW285" s="80">
        <v>0</v>
      </c>
      <c r="BX285" s="80">
        <v>0</v>
      </c>
      <c r="BY285" s="80">
        <v>1.7270000000000001</v>
      </c>
      <c r="BZ285" s="80">
        <v>0</v>
      </c>
      <c r="CA285" s="80">
        <v>0</v>
      </c>
      <c r="CB285" s="80">
        <v>0</v>
      </c>
      <c r="CC285" s="80">
        <v>0</v>
      </c>
    </row>
    <row r="286" spans="1:81">
      <c r="A286" s="80" t="s">
        <v>2021</v>
      </c>
      <c r="B286" s="80">
        <v>352</v>
      </c>
      <c r="C286" s="80">
        <v>12</v>
      </c>
      <c r="D286" s="80">
        <v>21</v>
      </c>
      <c r="E286" s="80">
        <v>2015</v>
      </c>
      <c r="F286" s="80" t="s">
        <v>91</v>
      </c>
      <c r="G286" s="80" t="s">
        <v>2009</v>
      </c>
      <c r="H286" s="80" t="s">
        <v>2010</v>
      </c>
      <c r="I286" s="177"/>
      <c r="J286" s="81">
        <v>246.12064026708876</v>
      </c>
      <c r="K286" s="81">
        <v>7.557818765646843</v>
      </c>
      <c r="L286" s="81">
        <v>0.74252677108864273</v>
      </c>
      <c r="M286" s="81">
        <v>118.25230951951282</v>
      </c>
      <c r="N286" s="81">
        <v>118.35757645878624</v>
      </c>
      <c r="O286" s="81">
        <v>64.811519240373912</v>
      </c>
      <c r="P286" s="81">
        <v>75.263856382334552</v>
      </c>
      <c r="Q286" s="81">
        <v>6.2585713542015666</v>
      </c>
      <c r="R286" s="81">
        <v>0</v>
      </c>
      <c r="S286" s="81">
        <v>20.224311060877024</v>
      </c>
      <c r="T286" s="82"/>
      <c r="U286" s="81">
        <v>37093531</v>
      </c>
      <c r="V286" s="81">
        <v>3452</v>
      </c>
      <c r="W286" s="81">
        <v>15</v>
      </c>
      <c r="X286" s="81">
        <v>25035</v>
      </c>
      <c r="Y286" s="81">
        <v>38032</v>
      </c>
      <c r="Z286" s="81">
        <v>37655</v>
      </c>
      <c r="AA286" s="81">
        <v>14977</v>
      </c>
      <c r="AB286" s="81">
        <v>86138</v>
      </c>
      <c r="AC286" s="81">
        <v>0</v>
      </c>
      <c r="AD286" s="81">
        <v>20.224311060877024</v>
      </c>
      <c r="AE286" s="82"/>
      <c r="AF286" s="81">
        <v>280904519.67379254</v>
      </c>
      <c r="AG286" s="81">
        <v>6241671.0466205822</v>
      </c>
      <c r="AH286" s="81">
        <v>156397.35266599758</v>
      </c>
      <c r="AI286" s="81">
        <v>177033979.28508279</v>
      </c>
      <c r="AJ286" s="81">
        <v>175672366.07399145</v>
      </c>
      <c r="AK286" s="81">
        <v>0</v>
      </c>
      <c r="AL286" s="81">
        <v>0</v>
      </c>
      <c r="AM286" s="81">
        <v>11804851.564680081</v>
      </c>
      <c r="AN286" s="81">
        <v>0</v>
      </c>
      <c r="AO286" s="81">
        <v>0</v>
      </c>
      <c r="AP286" s="82"/>
      <c r="AQ286" s="81">
        <v>1458</v>
      </c>
      <c r="AR286" s="81">
        <v>168</v>
      </c>
      <c r="AS286" s="81">
        <v>0</v>
      </c>
      <c r="AT286" s="81">
        <v>0</v>
      </c>
      <c r="AU286" s="81">
        <v>0</v>
      </c>
      <c r="AV286" s="81">
        <v>0</v>
      </c>
      <c r="AW286" s="81" t="s">
        <v>564</v>
      </c>
      <c r="AX286" s="82"/>
      <c r="AY286" s="81">
        <v>5340</v>
      </c>
      <c r="AZ286" s="81">
        <v>5932.5</v>
      </c>
      <c r="BA286" s="81">
        <v>0</v>
      </c>
      <c r="BB286" s="81">
        <v>0</v>
      </c>
      <c r="BC286" s="81">
        <v>0</v>
      </c>
      <c r="BD286" s="81">
        <v>0</v>
      </c>
      <c r="BE286" s="81" t="s">
        <v>564</v>
      </c>
      <c r="BF286" s="82"/>
      <c r="BG286" s="81">
        <v>0</v>
      </c>
      <c r="BH286" s="81">
        <v>0</v>
      </c>
      <c r="BI286" s="81">
        <v>265.416</v>
      </c>
      <c r="BJ286" s="81">
        <v>0</v>
      </c>
      <c r="BK286" s="81">
        <v>0.105</v>
      </c>
      <c r="BL286" s="81">
        <v>0</v>
      </c>
      <c r="BM286" s="82"/>
      <c r="BN286" s="81">
        <v>0</v>
      </c>
      <c r="BO286" s="81">
        <v>0</v>
      </c>
      <c r="BP286" s="81">
        <v>7</v>
      </c>
      <c r="BQ286" s="81">
        <v>0</v>
      </c>
      <c r="BR286" s="81">
        <v>1</v>
      </c>
      <c r="BS286" s="81">
        <v>0</v>
      </c>
      <c r="BT286"/>
      <c r="BU286" s="80">
        <v>257.05500000000001</v>
      </c>
      <c r="BV286" s="80">
        <v>0</v>
      </c>
      <c r="BW286" s="80">
        <v>0</v>
      </c>
      <c r="BX286" s="80">
        <v>0</v>
      </c>
      <c r="BY286" s="80">
        <v>8.4659999999999993</v>
      </c>
      <c r="BZ286" s="80">
        <v>0</v>
      </c>
      <c r="CA286" s="80">
        <v>0</v>
      </c>
      <c r="CB286" s="80">
        <v>0</v>
      </c>
      <c r="CC286" s="80">
        <v>0</v>
      </c>
    </row>
    <row r="287" spans="1:81">
      <c r="A287" s="80" t="s">
        <v>2022</v>
      </c>
      <c r="B287" s="80">
        <v>353</v>
      </c>
      <c r="C287" s="80">
        <v>13</v>
      </c>
      <c r="D287" s="80">
        <v>21</v>
      </c>
      <c r="E287" s="80">
        <v>2016</v>
      </c>
      <c r="F287" s="80" t="s">
        <v>92</v>
      </c>
      <c r="G287" s="80" t="s">
        <v>2009</v>
      </c>
      <c r="H287" s="80" t="s">
        <v>2010</v>
      </c>
      <c r="I287" s="177"/>
      <c r="J287" s="81">
        <v>238.54516363182069</v>
      </c>
      <c r="K287" s="81">
        <v>7.5486758639374401</v>
      </c>
      <c r="L287" s="81">
        <v>0.8699967397487699</v>
      </c>
      <c r="M287" s="81">
        <v>103.49024455419574</v>
      </c>
      <c r="N287" s="81">
        <v>107.25090613239425</v>
      </c>
      <c r="O287" s="81">
        <v>64.75050856197899</v>
      </c>
      <c r="P287" s="81">
        <v>74.955503276754698</v>
      </c>
      <c r="Q287" s="81">
        <v>6.1526853140994211</v>
      </c>
      <c r="R287" s="81">
        <v>0</v>
      </c>
      <c r="S287" s="81">
        <v>12.343280187797669</v>
      </c>
      <c r="T287" s="82"/>
      <c r="U287" s="81">
        <v>37586436</v>
      </c>
      <c r="V287" s="81">
        <v>3452</v>
      </c>
      <c r="W287" s="81">
        <v>15</v>
      </c>
      <c r="X287" s="81">
        <v>25035</v>
      </c>
      <c r="Y287" s="81">
        <v>39181</v>
      </c>
      <c r="Z287" s="81">
        <v>38082</v>
      </c>
      <c r="AA287" s="81">
        <v>15427</v>
      </c>
      <c r="AB287" s="81">
        <v>87109</v>
      </c>
      <c r="AC287" s="81">
        <v>0</v>
      </c>
      <c r="AD287" s="81">
        <v>12.343280187797671</v>
      </c>
      <c r="AE287" s="82"/>
      <c r="AF287" s="81">
        <v>277428589.42483592</v>
      </c>
      <c r="AG287" s="81">
        <v>6000328.4658305543</v>
      </c>
      <c r="AH287" s="81">
        <v>136173.84349773271</v>
      </c>
      <c r="AI287" s="81">
        <v>165357578.8031944</v>
      </c>
      <c r="AJ287" s="81">
        <v>154154362.68306011</v>
      </c>
      <c r="AK287" s="81">
        <v>0</v>
      </c>
      <c r="AL287" s="81">
        <v>0</v>
      </c>
      <c r="AM287" s="81">
        <v>11947197.636352999</v>
      </c>
      <c r="AN287" s="81">
        <v>0</v>
      </c>
      <c r="AO287" s="81">
        <v>0</v>
      </c>
      <c r="AP287" s="82"/>
      <c r="AQ287" s="81">
        <v>1578</v>
      </c>
      <c r="AR287" s="81">
        <v>202</v>
      </c>
      <c r="AS287" s="81">
        <v>0</v>
      </c>
      <c r="AT287" s="81">
        <v>0</v>
      </c>
      <c r="AU287" s="81">
        <v>0</v>
      </c>
      <c r="AV287" s="81">
        <v>0</v>
      </c>
      <c r="AW287" s="81" t="s">
        <v>564</v>
      </c>
      <c r="AX287" s="82"/>
      <c r="AY287" s="81">
        <v>5845.6</v>
      </c>
      <c r="AZ287" s="81">
        <v>6531.5999999999995</v>
      </c>
      <c r="BA287" s="81">
        <v>0</v>
      </c>
      <c r="BB287" s="81">
        <v>0</v>
      </c>
      <c r="BC287" s="81">
        <v>0</v>
      </c>
      <c r="BD287" s="81">
        <v>0</v>
      </c>
      <c r="BE287" s="81" t="s">
        <v>564</v>
      </c>
      <c r="BF287" s="82"/>
      <c r="BG287" s="81">
        <v>0</v>
      </c>
      <c r="BH287" s="81">
        <v>0</v>
      </c>
      <c r="BI287" s="81">
        <v>234.53700000000001</v>
      </c>
      <c r="BJ287" s="81">
        <v>0</v>
      </c>
      <c r="BK287" s="81">
        <v>0</v>
      </c>
      <c r="BL287" s="81">
        <v>0</v>
      </c>
      <c r="BM287" s="82"/>
      <c r="BN287" s="81">
        <v>0</v>
      </c>
      <c r="BO287" s="81">
        <v>0</v>
      </c>
      <c r="BP287" s="81">
        <v>7</v>
      </c>
      <c r="BQ287" s="81">
        <v>0</v>
      </c>
      <c r="BR287" s="81">
        <v>0</v>
      </c>
      <c r="BS287" s="81">
        <v>0</v>
      </c>
      <c r="BT287"/>
      <c r="BU287" s="80">
        <v>223.63200000000001</v>
      </c>
      <c r="BV287" s="80">
        <v>0</v>
      </c>
      <c r="BW287" s="80">
        <v>0</v>
      </c>
      <c r="BX287" s="80">
        <v>4.1100000000000003</v>
      </c>
      <c r="BY287" s="80">
        <v>6.7949999999999999</v>
      </c>
      <c r="BZ287" s="80">
        <v>0</v>
      </c>
      <c r="CA287" s="80">
        <v>0</v>
      </c>
      <c r="CB287" s="80">
        <v>0</v>
      </c>
      <c r="CC287" s="80">
        <v>0</v>
      </c>
    </row>
    <row r="288" spans="1:81">
      <c r="A288" s="80" t="s">
        <v>2023</v>
      </c>
      <c r="B288" s="80">
        <v>354</v>
      </c>
      <c r="C288" s="80">
        <v>14</v>
      </c>
      <c r="D288" s="80">
        <v>21</v>
      </c>
      <c r="E288" s="80">
        <v>2017</v>
      </c>
      <c r="F288" s="80" t="s">
        <v>71</v>
      </c>
      <c r="G288" s="80" t="s">
        <v>2009</v>
      </c>
      <c r="H288" s="80" t="s">
        <v>2010</v>
      </c>
      <c r="I288" s="177"/>
      <c r="J288" s="81">
        <v>227.00569027964116</v>
      </c>
      <c r="K288" s="81">
        <v>7.8631305498090542</v>
      </c>
      <c r="L288" s="81">
        <v>0.76112838007152184</v>
      </c>
      <c r="M288" s="81">
        <v>99.820882100693836</v>
      </c>
      <c r="N288" s="81">
        <v>120.99430524357757</v>
      </c>
      <c r="O288" s="81">
        <v>64.501774743216927</v>
      </c>
      <c r="P288" s="81">
        <v>75.687672845538245</v>
      </c>
      <c r="Q288" s="81">
        <v>6.0724749784094021</v>
      </c>
      <c r="R288" s="81">
        <v>0</v>
      </c>
      <c r="S288" s="81">
        <v>11.499533977522145</v>
      </c>
      <c r="T288" s="82"/>
      <c r="U288" s="81">
        <v>38879359</v>
      </c>
      <c r="V288" s="81">
        <v>3452</v>
      </c>
      <c r="W288" s="81">
        <v>15</v>
      </c>
      <c r="X288" s="81">
        <v>25035</v>
      </c>
      <c r="Y288" s="81">
        <v>40850</v>
      </c>
      <c r="Z288" s="81">
        <v>38565</v>
      </c>
      <c r="AA288" s="81">
        <v>15677</v>
      </c>
      <c r="AB288" s="81">
        <v>88908</v>
      </c>
      <c r="AC288" s="81">
        <v>0</v>
      </c>
      <c r="AD288" s="81">
        <v>11.499533977522139</v>
      </c>
      <c r="AE288" s="82"/>
      <c r="AF288" s="81">
        <v>270466200.30655748</v>
      </c>
      <c r="AG288" s="81">
        <v>6225993.2185865967</v>
      </c>
      <c r="AH288" s="81">
        <v>162760.41959838849</v>
      </c>
      <c r="AI288" s="81">
        <v>165743761.06301731</v>
      </c>
      <c r="AJ288" s="81">
        <v>177623881.68483841</v>
      </c>
      <c r="AK288" s="81">
        <v>0</v>
      </c>
      <c r="AL288" s="81">
        <v>0</v>
      </c>
      <c r="AM288" s="81">
        <v>12213014.760453049</v>
      </c>
      <c r="AN288" s="81">
        <v>0</v>
      </c>
      <c r="AO288" s="81">
        <v>0</v>
      </c>
      <c r="AP288" s="82"/>
      <c r="AQ288" s="81">
        <v>1682</v>
      </c>
      <c r="AR288" s="81">
        <v>223</v>
      </c>
      <c r="AS288" s="81">
        <v>0</v>
      </c>
      <c r="AT288" s="81">
        <v>0</v>
      </c>
      <c r="AU288" s="81">
        <v>0</v>
      </c>
      <c r="AV288" s="81">
        <v>0</v>
      </c>
      <c r="AW288" s="81" t="s">
        <v>564</v>
      </c>
      <c r="AX288" s="82"/>
      <c r="AY288" s="81">
        <v>6315.4</v>
      </c>
      <c r="AZ288" s="81">
        <v>6955.4</v>
      </c>
      <c r="BA288" s="81">
        <v>0</v>
      </c>
      <c r="BB288" s="81">
        <v>0</v>
      </c>
      <c r="BC288" s="81">
        <v>0</v>
      </c>
      <c r="BD288" s="81">
        <v>0</v>
      </c>
      <c r="BE288" s="81" t="s">
        <v>564</v>
      </c>
      <c r="BF288" s="82"/>
      <c r="BG288" s="81">
        <v>0</v>
      </c>
      <c r="BH288" s="81">
        <v>0</v>
      </c>
      <c r="BI288" s="81">
        <v>235.28800000000001</v>
      </c>
      <c r="BJ288" s="81">
        <v>0</v>
      </c>
      <c r="BK288" s="81">
        <v>0</v>
      </c>
      <c r="BL288" s="81">
        <v>0</v>
      </c>
      <c r="BM288" s="82"/>
      <c r="BN288" s="81">
        <v>0</v>
      </c>
      <c r="BO288" s="81">
        <v>0</v>
      </c>
      <c r="BP288" s="81">
        <v>5</v>
      </c>
      <c r="BQ288" s="81">
        <v>0</v>
      </c>
      <c r="BR288" s="81">
        <v>0</v>
      </c>
      <c r="BS288" s="81">
        <v>0</v>
      </c>
      <c r="BT288"/>
      <c r="BU288" s="80">
        <v>224.04400000000001</v>
      </c>
      <c r="BV288" s="80">
        <v>0</v>
      </c>
      <c r="BW288" s="80">
        <v>3.194</v>
      </c>
      <c r="BX288" s="80">
        <v>4.9249999999999998</v>
      </c>
      <c r="BY288" s="80">
        <v>3.125</v>
      </c>
      <c r="BZ288" s="80">
        <v>0</v>
      </c>
      <c r="CA288" s="80">
        <v>0</v>
      </c>
      <c r="CB288" s="80">
        <v>0</v>
      </c>
      <c r="CC288" s="80">
        <v>0</v>
      </c>
    </row>
    <row r="289" spans="1:81">
      <c r="A289" s="80" t="s">
        <v>2024</v>
      </c>
      <c r="B289" s="80">
        <v>355</v>
      </c>
      <c r="C289" s="80">
        <v>15</v>
      </c>
      <c r="D289" s="80">
        <v>21</v>
      </c>
      <c r="E289" s="80">
        <v>2018</v>
      </c>
      <c r="F289" s="80" t="s">
        <v>93</v>
      </c>
      <c r="G289" s="80" t="s">
        <v>2009</v>
      </c>
      <c r="H289" s="80" t="s">
        <v>2010</v>
      </c>
      <c r="I289" s="177"/>
      <c r="J289" s="81">
        <v>220.37014779824253</v>
      </c>
      <c r="K289" s="81">
        <v>7.3933394833374733</v>
      </c>
      <c r="L289" s="81">
        <v>0.71303802711133357</v>
      </c>
      <c r="M289" s="81">
        <v>98.690281791420574</v>
      </c>
      <c r="N289" s="81">
        <v>118.57587283916401</v>
      </c>
      <c r="O289" s="81">
        <v>64.057972957863285</v>
      </c>
      <c r="P289" s="81">
        <v>76.239168436016385</v>
      </c>
      <c r="Q289" s="81">
        <v>5.7596813102484496</v>
      </c>
      <c r="R289" s="81">
        <v>0</v>
      </c>
      <c r="S289" s="81">
        <v>12.045602017375318</v>
      </c>
      <c r="T289" s="82"/>
      <c r="U289" s="81">
        <v>40157167</v>
      </c>
      <c r="V289" s="81">
        <v>3452</v>
      </c>
      <c r="W289" s="81">
        <v>15</v>
      </c>
      <c r="X289" s="81">
        <v>25035</v>
      </c>
      <c r="Y289" s="81">
        <v>42487</v>
      </c>
      <c r="Z289" s="81">
        <v>39033</v>
      </c>
      <c r="AA289" s="81">
        <v>15950</v>
      </c>
      <c r="AB289" s="81">
        <v>90876</v>
      </c>
      <c r="AC289" s="81">
        <v>0</v>
      </c>
      <c r="AD289" s="81">
        <v>12.04560201737532</v>
      </c>
      <c r="AE289" s="82"/>
      <c r="AF289" s="81">
        <v>267299594.27391809</v>
      </c>
      <c r="AG289" s="81">
        <v>5622443.1070237476</v>
      </c>
      <c r="AH289" s="81">
        <v>155342.82279039029</v>
      </c>
      <c r="AI289" s="81">
        <v>161513464.11595309</v>
      </c>
      <c r="AJ289" s="81">
        <v>182832347.93400121</v>
      </c>
      <c r="AK289" s="81">
        <v>0</v>
      </c>
      <c r="AL289" s="81">
        <v>0</v>
      </c>
      <c r="AM289" s="81">
        <v>12509182.3370318</v>
      </c>
      <c r="AN289" s="81">
        <v>0</v>
      </c>
      <c r="AO289" s="81">
        <v>0</v>
      </c>
      <c r="AP289" s="82"/>
      <c r="AQ289" s="81">
        <v>1794</v>
      </c>
      <c r="AR289" s="81">
        <v>236</v>
      </c>
      <c r="AS289" s="81">
        <v>0</v>
      </c>
      <c r="AT289" s="81">
        <v>0</v>
      </c>
      <c r="AU289" s="81">
        <v>0</v>
      </c>
      <c r="AV289" s="81">
        <v>0</v>
      </c>
      <c r="AW289" s="81" t="s">
        <v>564</v>
      </c>
      <c r="AX289" s="82"/>
      <c r="AY289" s="81">
        <v>6825.2999999999993</v>
      </c>
      <c r="AZ289" s="81">
        <v>7195.7</v>
      </c>
      <c r="BA289" s="81">
        <v>0</v>
      </c>
      <c r="BB289" s="81">
        <v>0</v>
      </c>
      <c r="BC289" s="81">
        <v>0</v>
      </c>
      <c r="BD289" s="81">
        <v>0</v>
      </c>
      <c r="BE289" s="81" t="s">
        <v>564</v>
      </c>
      <c r="BF289" s="82"/>
      <c r="BG289" s="81">
        <v>0</v>
      </c>
      <c r="BH289" s="81">
        <v>0</v>
      </c>
      <c r="BI289" s="81">
        <v>239.12299999999999</v>
      </c>
      <c r="BJ289" s="81">
        <v>0</v>
      </c>
      <c r="BK289" s="81">
        <v>0</v>
      </c>
      <c r="BL289" s="81">
        <v>0</v>
      </c>
      <c r="BM289" s="82"/>
      <c r="BN289" s="81">
        <v>0</v>
      </c>
      <c r="BO289" s="81">
        <v>0</v>
      </c>
      <c r="BP289" s="81">
        <v>5</v>
      </c>
      <c r="BQ289" s="81">
        <v>0</v>
      </c>
      <c r="BR289" s="81">
        <v>0</v>
      </c>
      <c r="BS289" s="81">
        <v>0</v>
      </c>
      <c r="BT289"/>
      <c r="BU289" s="80">
        <v>230.09</v>
      </c>
      <c r="BV289" s="80">
        <v>0</v>
      </c>
      <c r="BW289" s="80">
        <v>3.05</v>
      </c>
      <c r="BX289" s="80">
        <v>3.573</v>
      </c>
      <c r="BY289" s="80">
        <v>2.41</v>
      </c>
      <c r="BZ289" s="80">
        <v>0</v>
      </c>
      <c r="CA289" s="80">
        <v>0</v>
      </c>
      <c r="CB289" s="80">
        <v>0</v>
      </c>
      <c r="CC289" s="80">
        <v>0</v>
      </c>
    </row>
    <row r="290" spans="1:81">
      <c r="A290" s="80" t="s">
        <v>2025</v>
      </c>
      <c r="B290" s="80">
        <v>356</v>
      </c>
      <c r="C290" s="80">
        <v>16</v>
      </c>
      <c r="D290" s="80">
        <v>21</v>
      </c>
      <c r="E290" s="80">
        <v>2019</v>
      </c>
      <c r="F290" s="80" t="s">
        <v>73</v>
      </c>
      <c r="G290" s="80" t="s">
        <v>2009</v>
      </c>
      <c r="H290" s="80" t="s">
        <v>2010</v>
      </c>
      <c r="I290" s="177"/>
      <c r="J290" s="81">
        <v>213.24464843544746</v>
      </c>
      <c r="K290" s="81">
        <v>6.5271085126103934</v>
      </c>
      <c r="L290" s="81">
        <v>0.71904042318873929</v>
      </c>
      <c r="M290" s="81">
        <v>93.445191238048039</v>
      </c>
      <c r="N290" s="81">
        <v>105.84030136899322</v>
      </c>
      <c r="O290" s="81">
        <v>62.795043365973171</v>
      </c>
      <c r="P290" s="81">
        <v>77.040428147462023</v>
      </c>
      <c r="Q290" s="81">
        <v>5.6852925241924552</v>
      </c>
      <c r="R290" s="81">
        <v>0</v>
      </c>
      <c r="S290" s="81">
        <v>11.951378031815299</v>
      </c>
      <c r="T290" s="82"/>
      <c r="U290" s="81">
        <v>40611862</v>
      </c>
      <c r="V290" s="81">
        <v>3452</v>
      </c>
      <c r="W290" s="81">
        <v>15</v>
      </c>
      <c r="X290" s="81">
        <v>25035</v>
      </c>
      <c r="Y290" s="81">
        <v>43624</v>
      </c>
      <c r="Z290" s="81">
        <v>39314</v>
      </c>
      <c r="AA290" s="81">
        <v>15997</v>
      </c>
      <c r="AB290" s="81">
        <v>92131</v>
      </c>
      <c r="AC290" s="81">
        <v>0</v>
      </c>
      <c r="AD290" s="81">
        <v>11.951378031815301</v>
      </c>
      <c r="AE290" s="82"/>
      <c r="AF290" s="81">
        <v>264417106.78864011</v>
      </c>
      <c r="AG290" s="81">
        <v>5250412.0645236271</v>
      </c>
      <c r="AH290" s="81">
        <v>164711.81053643639</v>
      </c>
      <c r="AI290" s="81">
        <v>159308068.11258689</v>
      </c>
      <c r="AJ290" s="81">
        <v>163939576.84736723</v>
      </c>
      <c r="AK290" s="81">
        <v>0</v>
      </c>
      <c r="AL290" s="81">
        <v>0</v>
      </c>
      <c r="AM290" s="81">
        <v>12547548.63820333</v>
      </c>
      <c r="AN290" s="81">
        <v>0</v>
      </c>
      <c r="AO290" s="81">
        <v>0</v>
      </c>
      <c r="AP290" s="82"/>
      <c r="AQ290" s="81">
        <v>1907</v>
      </c>
      <c r="AR290" s="81">
        <v>243</v>
      </c>
      <c r="AS290" s="81">
        <v>0</v>
      </c>
      <c r="AT290" s="81">
        <v>0</v>
      </c>
      <c r="AU290" s="81">
        <v>0</v>
      </c>
      <c r="AV290" s="81">
        <v>0</v>
      </c>
      <c r="AW290" s="81" t="s">
        <v>564</v>
      </c>
      <c r="AX290" s="82"/>
      <c r="AY290" s="81">
        <v>7331.7000000000016</v>
      </c>
      <c r="AZ290" s="81">
        <v>7400.7999999999975</v>
      </c>
      <c r="BA290" s="81">
        <v>0</v>
      </c>
      <c r="BB290" s="81">
        <v>0</v>
      </c>
      <c r="BC290" s="81">
        <v>0</v>
      </c>
      <c r="BD290" s="81">
        <v>0</v>
      </c>
      <c r="BE290" s="81" t="s">
        <v>564</v>
      </c>
      <c r="BF290" s="82"/>
      <c r="BG290" s="81">
        <v>0</v>
      </c>
      <c r="BH290" s="81">
        <v>0</v>
      </c>
      <c r="BI290" s="81">
        <v>227.172</v>
      </c>
      <c r="BJ290" s="81">
        <v>0</v>
      </c>
      <c r="BK290" s="81">
        <v>0</v>
      </c>
      <c r="BL290" s="81">
        <v>0</v>
      </c>
      <c r="BM290" s="82"/>
      <c r="BN290" s="81">
        <v>0</v>
      </c>
      <c r="BO290" s="81">
        <v>0</v>
      </c>
      <c r="BP290" s="81">
        <v>5</v>
      </c>
      <c r="BQ290" s="81">
        <v>0</v>
      </c>
      <c r="BR290" s="81">
        <v>0</v>
      </c>
      <c r="BS290" s="81">
        <v>0</v>
      </c>
      <c r="BT290"/>
      <c r="BU290" s="80">
        <v>227.172</v>
      </c>
      <c r="BV290" s="80">
        <v>0</v>
      </c>
      <c r="BW290" s="80">
        <v>0</v>
      </c>
      <c r="BX290" s="80">
        <v>0</v>
      </c>
      <c r="BY290" s="80">
        <v>0</v>
      </c>
      <c r="BZ290" s="80">
        <v>0</v>
      </c>
      <c r="CA290" s="80">
        <v>0</v>
      </c>
      <c r="CB290" s="80">
        <v>0</v>
      </c>
      <c r="CC290" s="80">
        <v>0</v>
      </c>
    </row>
    <row r="291" spans="1:81">
      <c r="A291" s="80" t="s">
        <v>2026</v>
      </c>
      <c r="B291" s="80">
        <v>357</v>
      </c>
      <c r="C291" s="80">
        <v>17</v>
      </c>
      <c r="D291" s="80">
        <v>21</v>
      </c>
      <c r="E291" s="80">
        <v>2020</v>
      </c>
      <c r="F291" s="80" t="s">
        <v>218</v>
      </c>
      <c r="G291" s="80" t="s">
        <v>2009</v>
      </c>
      <c r="H291" s="80" t="s">
        <v>2010</v>
      </c>
      <c r="I291" s="177"/>
      <c r="J291" s="81">
        <v>204.31247031909271</v>
      </c>
      <c r="K291" s="81">
        <v>8.5572318772113096</v>
      </c>
      <c r="L291" s="81">
        <v>1.9755050152466973</v>
      </c>
      <c r="M291" s="81">
        <v>94.625658221081068</v>
      </c>
      <c r="N291" s="81">
        <v>111.87355781648114</v>
      </c>
      <c r="O291" s="81">
        <v>55.612102981636937</v>
      </c>
      <c r="P291" s="81">
        <v>72.831821013869032</v>
      </c>
      <c r="Q291" s="81">
        <v>5.4551546594072589</v>
      </c>
      <c r="R291" s="81">
        <v>0</v>
      </c>
      <c r="S291" s="81">
        <v>13.35509256192177</v>
      </c>
      <c r="T291" s="82"/>
      <c r="U291" s="81">
        <v>36578236</v>
      </c>
      <c r="V291" s="81">
        <v>4132</v>
      </c>
      <c r="W291" s="81">
        <v>42</v>
      </c>
      <c r="X291" s="81">
        <v>27980</v>
      </c>
      <c r="Y291" s="81">
        <v>44279</v>
      </c>
      <c r="Z291" s="81">
        <v>39739</v>
      </c>
      <c r="AA291" s="81">
        <v>16431</v>
      </c>
      <c r="AB291" s="81">
        <v>92518</v>
      </c>
      <c r="AC291" s="81">
        <v>0</v>
      </c>
      <c r="AD291" s="81">
        <v>13.35509256192177</v>
      </c>
      <c r="AE291" s="82"/>
      <c r="AF291" s="81">
        <v>256357274.7092891</v>
      </c>
      <c r="AG291" s="81">
        <v>6526439.0440907301</v>
      </c>
      <c r="AH291" s="81">
        <v>465880.30651340907</v>
      </c>
      <c r="AI291" s="81">
        <v>161562273.18759254</v>
      </c>
      <c r="AJ291" s="81">
        <v>179591310.13984528</v>
      </c>
      <c r="AK291" s="81"/>
      <c r="AL291" s="81"/>
      <c r="AM291" s="81">
        <v>12074626.896418883</v>
      </c>
      <c r="AN291" s="81"/>
      <c r="AO291" s="81"/>
      <c r="AP291" s="82"/>
      <c r="AQ291" s="81">
        <v>1993</v>
      </c>
      <c r="AR291" s="81">
        <v>253</v>
      </c>
      <c r="AS291" s="81">
        <v>0</v>
      </c>
      <c r="AT291" s="81">
        <v>0</v>
      </c>
      <c r="AU291" s="81">
        <v>0</v>
      </c>
      <c r="AV291" s="81">
        <v>0</v>
      </c>
      <c r="AW291" s="81">
        <v>0</v>
      </c>
      <c r="AX291" s="82"/>
      <c r="AY291" s="81">
        <v>7721.0000000000036</v>
      </c>
      <c r="AZ291" s="81">
        <v>7545.699999999998</v>
      </c>
      <c r="BA291" s="81">
        <v>0</v>
      </c>
      <c r="BB291" s="81">
        <v>0</v>
      </c>
      <c r="BC291" s="81">
        <v>0</v>
      </c>
      <c r="BD291" s="81">
        <v>0</v>
      </c>
      <c r="BE291" s="81">
        <v>0</v>
      </c>
      <c r="BF291" s="82"/>
      <c r="BG291" s="81">
        <v>0</v>
      </c>
      <c r="BH291" s="81">
        <v>0</v>
      </c>
      <c r="BI291" s="81">
        <v>214.84</v>
      </c>
      <c r="BJ291" s="81">
        <v>0</v>
      </c>
      <c r="BK291" s="81">
        <v>0</v>
      </c>
      <c r="BL291" s="81">
        <v>0</v>
      </c>
      <c r="BM291" s="82"/>
      <c r="BN291" s="81">
        <v>0</v>
      </c>
      <c r="BO291" s="81">
        <v>0</v>
      </c>
      <c r="BP291" s="81">
        <v>5</v>
      </c>
      <c r="BQ291" s="81">
        <v>0</v>
      </c>
      <c r="BR291" s="81">
        <v>0</v>
      </c>
      <c r="BS291" s="81">
        <v>0</v>
      </c>
      <c r="BT291"/>
      <c r="BU291" s="80">
        <v>214.84</v>
      </c>
      <c r="BV291" s="80">
        <v>0</v>
      </c>
      <c r="BW291" s="80">
        <v>0</v>
      </c>
      <c r="BX291" s="80">
        <v>0</v>
      </c>
      <c r="BY291" s="80">
        <v>0</v>
      </c>
      <c r="BZ291" s="80">
        <v>0</v>
      </c>
      <c r="CA291" s="80">
        <v>0</v>
      </c>
      <c r="CB291" s="80">
        <v>0</v>
      </c>
      <c r="CC291" s="80">
        <v>0</v>
      </c>
    </row>
    <row r="292" spans="1:81">
      <c r="A292" s="80" t="s">
        <v>2027</v>
      </c>
      <c r="B292" s="80">
        <v>357</v>
      </c>
      <c r="C292" s="80">
        <v>18</v>
      </c>
      <c r="D292" s="80">
        <v>21</v>
      </c>
      <c r="E292" s="80">
        <v>2021</v>
      </c>
      <c r="F292" s="80" t="s">
        <v>75</v>
      </c>
      <c r="G292" s="174" t="s">
        <v>2009</v>
      </c>
      <c r="H292" s="80" t="s">
        <v>2010</v>
      </c>
      <c r="I292" s="177"/>
      <c r="J292" s="81">
        <v>191.8219789130859</v>
      </c>
      <c r="K292" s="81">
        <v>9.5279730599820542</v>
      </c>
      <c r="L292" s="81">
        <v>1.8163566696896298</v>
      </c>
      <c r="M292" s="81">
        <v>106.6873601522838</v>
      </c>
      <c r="N292" s="81">
        <v>105.19576846391986</v>
      </c>
      <c r="O292" s="81">
        <v>54.426074981900157</v>
      </c>
      <c r="P292" s="81">
        <v>74.970044792909462</v>
      </c>
      <c r="Q292" s="81">
        <v>5.501168265617375</v>
      </c>
      <c r="R292" s="81">
        <v>0</v>
      </c>
      <c r="S292" s="81">
        <v>12.45430528997751</v>
      </c>
      <c r="T292" s="82"/>
      <c r="U292" s="81">
        <v>39673883</v>
      </c>
      <c r="V292" s="81">
        <v>4132</v>
      </c>
      <c r="W292" s="81">
        <v>42</v>
      </c>
      <c r="X292" s="81">
        <v>27980</v>
      </c>
      <c r="Y292" s="81">
        <v>44546</v>
      </c>
      <c r="Z292" s="81">
        <v>40046</v>
      </c>
      <c r="AA292" s="81">
        <v>16494</v>
      </c>
      <c r="AB292" s="81">
        <v>92192</v>
      </c>
      <c r="AC292" s="81">
        <v>0</v>
      </c>
      <c r="AD292" s="81">
        <v>12.45430528997751</v>
      </c>
      <c r="AE292" s="82"/>
      <c r="AF292" s="81">
        <v>242420964.96576217</v>
      </c>
      <c r="AG292" s="81">
        <v>7346235.4012213703</v>
      </c>
      <c r="AH292" s="81">
        <v>410241.56533202791</v>
      </c>
      <c r="AI292" s="81">
        <v>179982424.20655304</v>
      </c>
      <c r="AJ292" s="81">
        <v>157352230.5865131</v>
      </c>
      <c r="AK292" s="81">
        <v>0</v>
      </c>
      <c r="AL292" s="81">
        <v>0</v>
      </c>
      <c r="AM292" s="81">
        <v>12101480.344776966</v>
      </c>
      <c r="AN292" s="81">
        <v>0</v>
      </c>
      <c r="AO292" s="81">
        <v>0</v>
      </c>
      <c r="AP292" s="82"/>
      <c r="AQ292" s="81">
        <v>2080</v>
      </c>
      <c r="AR292" s="81">
        <v>252</v>
      </c>
      <c r="AS292" s="81">
        <v>0</v>
      </c>
      <c r="AT292" s="81">
        <v>0</v>
      </c>
      <c r="AU292" s="81">
        <v>0</v>
      </c>
      <c r="AV292" s="81">
        <v>0</v>
      </c>
      <c r="AW292" s="81"/>
      <c r="AX292" s="82"/>
      <c r="AY292" s="81">
        <v>8201.6999999999971</v>
      </c>
      <c r="AZ292" s="81">
        <v>7504.699999999998</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2028</v>
      </c>
      <c r="B293" s="80">
        <v>357</v>
      </c>
      <c r="C293" s="80">
        <v>19</v>
      </c>
      <c r="D293" s="80">
        <v>21</v>
      </c>
      <c r="E293" s="80">
        <v>2022</v>
      </c>
      <c r="F293" s="80" t="s">
        <v>568</v>
      </c>
      <c r="G293" s="174" t="s">
        <v>2009</v>
      </c>
      <c r="H293" s="80" t="s">
        <v>2010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2245</v>
      </c>
      <c r="AR293" s="81">
        <v>252</v>
      </c>
      <c r="AS293" s="81">
        <v>0</v>
      </c>
      <c r="AT293" s="81">
        <v>0</v>
      </c>
      <c r="AU293" s="81">
        <v>0</v>
      </c>
      <c r="AV293" s="81">
        <v>0</v>
      </c>
      <c r="AW293" s="81"/>
      <c r="AX293" s="82"/>
      <c r="AY293" s="81">
        <v>8878.4999999999964</v>
      </c>
      <c r="AZ293" s="81">
        <v>7504.699999999998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2029</v>
      </c>
      <c r="B294" s="80">
        <v>154</v>
      </c>
      <c r="C294" s="80">
        <v>1</v>
      </c>
      <c r="D294" s="80">
        <v>10</v>
      </c>
      <c r="E294" s="80">
        <v>1990</v>
      </c>
      <c r="F294" s="80" t="s">
        <v>562</v>
      </c>
      <c r="G294" s="80" t="s">
        <v>2030</v>
      </c>
      <c r="H294" s="80" t="s">
        <v>2031</v>
      </c>
      <c r="I294" s="177"/>
      <c r="J294" s="81">
        <v>142.47947918220015</v>
      </c>
      <c r="K294" s="81">
        <v>25.470675400675997</v>
      </c>
      <c r="L294" s="81">
        <v>50.767351112898957</v>
      </c>
      <c r="M294" s="81">
        <v>77.203884221862907</v>
      </c>
      <c r="N294" s="81">
        <v>81.851401512525015</v>
      </c>
      <c r="O294" s="81">
        <v>68.471187249226588</v>
      </c>
      <c r="P294" s="81">
        <v>113.24853248317331</v>
      </c>
      <c r="Q294" s="81">
        <v>6.5550656558789742</v>
      </c>
      <c r="R294" s="81">
        <v>12.901540291894102</v>
      </c>
      <c r="S294" s="81">
        <v>5.2363199676052821</v>
      </c>
      <c r="T294" s="82"/>
      <c r="U294" s="81">
        <v>14890201</v>
      </c>
      <c r="V294" s="81">
        <v>6337</v>
      </c>
      <c r="W294" s="81">
        <v>560</v>
      </c>
      <c r="X294" s="81">
        <v>28834</v>
      </c>
      <c r="Y294" s="81">
        <v>38787</v>
      </c>
      <c r="Z294" s="81">
        <v>28163</v>
      </c>
      <c r="AA294" s="81">
        <v>27498</v>
      </c>
      <c r="AB294" s="81">
        <v>106432</v>
      </c>
      <c r="AC294" s="81">
        <v>2234570</v>
      </c>
      <c r="AD294" s="81">
        <v>5.2363199676052821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2032</v>
      </c>
      <c r="B295" s="80">
        <v>155</v>
      </c>
      <c r="C295" s="80">
        <v>2</v>
      </c>
      <c r="D295" s="80">
        <v>10</v>
      </c>
      <c r="E295" s="80">
        <v>2005</v>
      </c>
      <c r="F295" s="80" t="s">
        <v>565</v>
      </c>
      <c r="G295" s="80" t="s">
        <v>2030</v>
      </c>
      <c r="H295" s="80" t="s">
        <v>2031</v>
      </c>
      <c r="I295" s="177"/>
      <c r="J295" s="81">
        <v>167.25357977066267</v>
      </c>
      <c r="K295" s="81">
        <v>14.61663507195091</v>
      </c>
      <c r="L295" s="81">
        <v>25.197872154119413</v>
      </c>
      <c r="M295" s="81">
        <v>120.19297387249476</v>
      </c>
      <c r="N295" s="81">
        <v>111.81667351804012</v>
      </c>
      <c r="O295" s="81">
        <v>112.8462828122002</v>
      </c>
      <c r="P295" s="81">
        <v>122.26189587083601</v>
      </c>
      <c r="Q295" s="81">
        <v>6.0998619471910889</v>
      </c>
      <c r="R295" s="81">
        <v>14.397908518208778</v>
      </c>
      <c r="S295" s="81">
        <v>4.7565750479999993</v>
      </c>
      <c r="T295" s="82"/>
      <c r="U295" s="81">
        <v>18060334</v>
      </c>
      <c r="V295" s="81">
        <v>5431</v>
      </c>
      <c r="W295" s="81">
        <v>268</v>
      </c>
      <c r="X295" s="81">
        <v>25766</v>
      </c>
      <c r="Y295" s="81">
        <v>44788</v>
      </c>
      <c r="Z295" s="81">
        <v>53711</v>
      </c>
      <c r="AA295" s="81">
        <v>24313</v>
      </c>
      <c r="AB295" s="81">
        <v>103537</v>
      </c>
      <c r="AC295" s="81">
        <v>2545972</v>
      </c>
      <c r="AD295" s="81">
        <v>4.7565750479999993</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2033</v>
      </c>
      <c r="B296" s="80">
        <v>156</v>
      </c>
      <c r="C296" s="80">
        <v>3</v>
      </c>
      <c r="D296" s="80">
        <v>10</v>
      </c>
      <c r="E296" s="80">
        <v>2006</v>
      </c>
      <c r="F296" s="80" t="s">
        <v>566</v>
      </c>
      <c r="G296" s="80" t="s">
        <v>2030</v>
      </c>
      <c r="H296" s="80" t="s">
        <v>2031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2034</v>
      </c>
      <c r="B297" s="80">
        <v>157</v>
      </c>
      <c r="C297" s="80">
        <v>4</v>
      </c>
      <c r="D297" s="80">
        <v>10</v>
      </c>
      <c r="E297" s="80">
        <v>2007</v>
      </c>
      <c r="F297" s="80" t="s">
        <v>567</v>
      </c>
      <c r="G297" s="80" t="s">
        <v>2030</v>
      </c>
      <c r="H297" s="80" t="s">
        <v>2031</v>
      </c>
      <c r="I297" s="177"/>
      <c r="J297" s="81">
        <v>147.59518749837409</v>
      </c>
      <c r="K297" s="81">
        <v>12.592986266144353</v>
      </c>
      <c r="L297" s="81">
        <v>19.519750649315725</v>
      </c>
      <c r="M297" s="81">
        <v>123.78196144382301</v>
      </c>
      <c r="N297" s="81">
        <v>111.58378699796303</v>
      </c>
      <c r="O297" s="81">
        <v>110.52337059856069</v>
      </c>
      <c r="P297" s="81">
        <v>119.27765994383788</v>
      </c>
      <c r="Q297" s="81">
        <v>6.3263849396437948</v>
      </c>
      <c r="R297" s="81">
        <v>14.654097359275417</v>
      </c>
      <c r="S297" s="81">
        <v>5.3793418795800001</v>
      </c>
      <c r="T297" s="82"/>
      <c r="U297" s="81">
        <v>19910352</v>
      </c>
      <c r="V297" s="81">
        <v>4829</v>
      </c>
      <c r="W297" s="81">
        <v>279</v>
      </c>
      <c r="X297" s="81">
        <v>31068</v>
      </c>
      <c r="Y297" s="81">
        <v>44984</v>
      </c>
      <c r="Z297" s="81">
        <v>54686</v>
      </c>
      <c r="AA297" s="81">
        <v>23358</v>
      </c>
      <c r="AB297" s="81">
        <v>101703</v>
      </c>
      <c r="AC297" s="81">
        <v>2665624</v>
      </c>
      <c r="AD297" s="81">
        <v>5.3793418795800001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2035</v>
      </c>
      <c r="B298" s="80">
        <v>158</v>
      </c>
      <c r="C298" s="80">
        <v>5</v>
      </c>
      <c r="D298" s="80">
        <v>10</v>
      </c>
      <c r="E298" s="80">
        <v>2008</v>
      </c>
      <c r="F298" s="80" t="s">
        <v>84</v>
      </c>
      <c r="G298" s="80" t="s">
        <v>2030</v>
      </c>
      <c r="H298" s="80" t="s">
        <v>2031</v>
      </c>
      <c r="I298" s="177"/>
      <c r="J298" s="81">
        <v>139.20963442109317</v>
      </c>
      <c r="K298" s="81">
        <v>9.82310855859855</v>
      </c>
      <c r="L298" s="81">
        <v>18.444970348186601</v>
      </c>
      <c r="M298" s="81">
        <v>131.76909424999417</v>
      </c>
      <c r="N298" s="81">
        <v>100.87464322912372</v>
      </c>
      <c r="O298" s="81">
        <v>107.54697660729884</v>
      </c>
      <c r="P298" s="81">
        <v>116.77500904132356</v>
      </c>
      <c r="Q298" s="81">
        <v>6.1904499668815154</v>
      </c>
      <c r="R298" s="81">
        <v>13.259044107619436</v>
      </c>
      <c r="S298" s="81">
        <v>6.0735272520799972</v>
      </c>
      <c r="T298" s="82"/>
      <c r="U298" s="81">
        <v>20310572</v>
      </c>
      <c r="V298" s="81">
        <v>4829</v>
      </c>
      <c r="W298" s="81">
        <v>305</v>
      </c>
      <c r="X298" s="81">
        <v>31068</v>
      </c>
      <c r="Y298" s="81">
        <v>45170</v>
      </c>
      <c r="Z298" s="81">
        <v>55081</v>
      </c>
      <c r="AA298" s="81">
        <v>22894</v>
      </c>
      <c r="AB298" s="81">
        <v>101153</v>
      </c>
      <c r="AC298" s="81">
        <v>2504451</v>
      </c>
      <c r="AD298" s="81">
        <v>6.0735272520799972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2036</v>
      </c>
      <c r="B299" s="80">
        <v>159</v>
      </c>
      <c r="C299" s="80">
        <v>6</v>
      </c>
      <c r="D299" s="80">
        <v>10</v>
      </c>
      <c r="E299" s="80">
        <v>2009</v>
      </c>
      <c r="F299" s="80" t="s">
        <v>85</v>
      </c>
      <c r="G299" s="80" t="s">
        <v>2030</v>
      </c>
      <c r="H299" s="80" t="s">
        <v>2031</v>
      </c>
      <c r="I299" s="177"/>
      <c r="J299" s="81">
        <v>112.70651452312813</v>
      </c>
      <c r="K299" s="81">
        <v>10.131279248139128</v>
      </c>
      <c r="L299" s="81">
        <v>20.61594627915273</v>
      </c>
      <c r="M299" s="81">
        <v>122.04905890191387</v>
      </c>
      <c r="N299" s="81">
        <v>95.037116419849923</v>
      </c>
      <c r="O299" s="81">
        <v>109.94325368210895</v>
      </c>
      <c r="P299" s="81">
        <v>112.01386032305393</v>
      </c>
      <c r="Q299" s="81">
        <v>5.8691147644757518</v>
      </c>
      <c r="R299" s="81">
        <v>13.117500853695795</v>
      </c>
      <c r="S299" s="81">
        <v>6.7201122879000001</v>
      </c>
      <c r="T299" s="82"/>
      <c r="U299" s="81">
        <v>15631256</v>
      </c>
      <c r="V299" s="81">
        <v>4698</v>
      </c>
      <c r="W299" s="81">
        <v>504</v>
      </c>
      <c r="X299" s="81">
        <v>32072</v>
      </c>
      <c r="Y299" s="81">
        <v>45311</v>
      </c>
      <c r="Z299" s="81">
        <v>55579</v>
      </c>
      <c r="AA299" s="81">
        <v>22545</v>
      </c>
      <c r="AB299" s="81">
        <v>100674</v>
      </c>
      <c r="AC299" s="81">
        <v>2417210</v>
      </c>
      <c r="AD299" s="81">
        <v>6.7201122879000001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246.68300000000002</v>
      </c>
      <c r="BJ299" s="81">
        <v>33.546999999999997</v>
      </c>
      <c r="BK299" s="81">
        <v>12.940000000000001</v>
      </c>
      <c r="BL299" s="81">
        <v>0</v>
      </c>
      <c r="BM299" s="82"/>
      <c r="BN299" s="81">
        <v>0</v>
      </c>
      <c r="BO299" s="81">
        <v>0</v>
      </c>
      <c r="BP299" s="81">
        <v>6</v>
      </c>
      <c r="BQ299" s="81">
        <v>2</v>
      </c>
      <c r="BR299" s="81">
        <v>2</v>
      </c>
      <c r="BS299" s="81">
        <v>0</v>
      </c>
      <c r="BT299"/>
      <c r="BU299" s="80"/>
      <c r="BV299" s="80"/>
      <c r="BW299" s="80"/>
      <c r="BX299" s="80"/>
      <c r="BY299" s="80"/>
      <c r="BZ299" s="80"/>
      <c r="CA299" s="80"/>
      <c r="CB299" s="80"/>
      <c r="CC299" s="80"/>
    </row>
    <row r="300" spans="1:81">
      <c r="A300" s="80" t="s">
        <v>2037</v>
      </c>
      <c r="B300" s="80">
        <v>160</v>
      </c>
      <c r="C300" s="80">
        <v>7</v>
      </c>
      <c r="D300" s="80">
        <v>10</v>
      </c>
      <c r="E300" s="80">
        <v>2010</v>
      </c>
      <c r="F300" s="80" t="s">
        <v>86</v>
      </c>
      <c r="G300" s="80" t="s">
        <v>2030</v>
      </c>
      <c r="H300" s="80" t="s">
        <v>2031</v>
      </c>
      <c r="I300" s="177"/>
      <c r="J300" s="81">
        <v>137.21649371899088</v>
      </c>
      <c r="K300" s="81">
        <v>10.765314030838237</v>
      </c>
      <c r="L300" s="81">
        <v>18.979686710554578</v>
      </c>
      <c r="M300" s="81">
        <v>131.54330164814832</v>
      </c>
      <c r="N300" s="81">
        <v>112.76221556533162</v>
      </c>
      <c r="O300" s="81">
        <v>110.555090157083</v>
      </c>
      <c r="P300" s="81">
        <v>113.37457861113911</v>
      </c>
      <c r="Q300" s="81">
        <v>6.1010412321056782</v>
      </c>
      <c r="R300" s="81">
        <v>13.867015328370083</v>
      </c>
      <c r="S300" s="81">
        <v>7.2216216310600005</v>
      </c>
      <c r="T300" s="82"/>
      <c r="U300" s="81">
        <v>20029152</v>
      </c>
      <c r="V300" s="81">
        <v>4698</v>
      </c>
      <c r="W300" s="81">
        <v>504</v>
      </c>
      <c r="X300" s="81">
        <v>32072</v>
      </c>
      <c r="Y300" s="81">
        <v>45617</v>
      </c>
      <c r="Z300" s="81">
        <v>56148</v>
      </c>
      <c r="AA300" s="81">
        <v>22249</v>
      </c>
      <c r="AB300" s="81">
        <v>100278</v>
      </c>
      <c r="AC300" s="81">
        <v>2421577</v>
      </c>
      <c r="AD300" s="81">
        <v>7.2216216310600005</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248.69200000000001</v>
      </c>
      <c r="BJ300" s="81">
        <v>44.19</v>
      </c>
      <c r="BK300" s="81">
        <v>12.641999999999999</v>
      </c>
      <c r="BL300" s="81">
        <v>0</v>
      </c>
      <c r="BM300" s="82"/>
      <c r="BN300" s="81">
        <v>0</v>
      </c>
      <c r="BO300" s="81">
        <v>0</v>
      </c>
      <c r="BP300" s="81">
        <v>6</v>
      </c>
      <c r="BQ300" s="81">
        <v>2</v>
      </c>
      <c r="BR300" s="81">
        <v>2</v>
      </c>
      <c r="BS300" s="81">
        <v>0</v>
      </c>
      <c r="BT300"/>
      <c r="BU300" s="80">
        <v>289.25299999999999</v>
      </c>
      <c r="BV300" s="80">
        <v>9.3070000000000004</v>
      </c>
      <c r="BW300" s="80">
        <v>0</v>
      </c>
      <c r="BX300" s="80">
        <v>0</v>
      </c>
      <c r="BY300" s="80">
        <v>0</v>
      </c>
      <c r="BZ300" s="80">
        <v>0</v>
      </c>
      <c r="CA300" s="80">
        <v>0</v>
      </c>
      <c r="CB300" s="80">
        <v>6.9640000000000004</v>
      </c>
      <c r="CC300" s="80">
        <v>0</v>
      </c>
    </row>
    <row r="301" spans="1:81">
      <c r="A301" s="80" t="s">
        <v>2038</v>
      </c>
      <c r="B301" s="80">
        <v>161</v>
      </c>
      <c r="C301" s="80">
        <v>8</v>
      </c>
      <c r="D301" s="80">
        <v>10</v>
      </c>
      <c r="E301" s="80">
        <v>2011</v>
      </c>
      <c r="F301" s="80" t="s">
        <v>87</v>
      </c>
      <c r="G301" s="80" t="s">
        <v>2030</v>
      </c>
      <c r="H301" s="80" t="s">
        <v>2031</v>
      </c>
      <c r="I301" s="177"/>
      <c r="J301" s="81">
        <v>158.78256526674406</v>
      </c>
      <c r="K301" s="81">
        <v>14.241558523107726</v>
      </c>
      <c r="L301" s="81">
        <v>25.537368458505231</v>
      </c>
      <c r="M301" s="81">
        <v>156.57444083358658</v>
      </c>
      <c r="N301" s="81">
        <v>139.00810931201002</v>
      </c>
      <c r="O301" s="81">
        <v>109.80772024339397</v>
      </c>
      <c r="P301" s="81">
        <v>109.14317825556807</v>
      </c>
      <c r="Q301" s="81">
        <v>6.994181484694443</v>
      </c>
      <c r="R301" s="81">
        <v>15.278775898541026</v>
      </c>
      <c r="S301" s="81">
        <v>7.0737956175800001</v>
      </c>
      <c r="T301" s="82"/>
      <c r="U301" s="81">
        <v>19532712</v>
      </c>
      <c r="V301" s="81">
        <v>4698</v>
      </c>
      <c r="W301" s="81">
        <v>504</v>
      </c>
      <c r="X301" s="81">
        <v>32072</v>
      </c>
      <c r="Y301" s="81">
        <v>45670</v>
      </c>
      <c r="Z301" s="81">
        <v>56980</v>
      </c>
      <c r="AA301" s="81">
        <v>22056</v>
      </c>
      <c r="AB301" s="81">
        <v>99663</v>
      </c>
      <c r="AC301" s="81">
        <v>2663698</v>
      </c>
      <c r="AD301" s="81">
        <v>7.0737956175800001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223.36199999999999</v>
      </c>
      <c r="BJ301" s="81">
        <v>114.684</v>
      </c>
      <c r="BK301" s="81">
        <v>12.856</v>
      </c>
      <c r="BL301" s="81">
        <v>0</v>
      </c>
      <c r="BM301" s="82"/>
      <c r="BN301" s="81">
        <v>0</v>
      </c>
      <c r="BO301" s="81">
        <v>0</v>
      </c>
      <c r="BP301" s="81">
        <v>6</v>
      </c>
      <c r="BQ301" s="81">
        <v>3</v>
      </c>
      <c r="BR301" s="81">
        <v>2</v>
      </c>
      <c r="BS301" s="81">
        <v>0</v>
      </c>
      <c r="BT301"/>
      <c r="BU301" s="80">
        <v>328.87099999999998</v>
      </c>
      <c r="BV301" s="80">
        <v>9.4359999999999999</v>
      </c>
      <c r="BW301" s="80">
        <v>0</v>
      </c>
      <c r="BX301" s="80">
        <v>0</v>
      </c>
      <c r="BY301" s="80">
        <v>0</v>
      </c>
      <c r="BZ301" s="80">
        <v>0</v>
      </c>
      <c r="CA301" s="80">
        <v>0</v>
      </c>
      <c r="CB301" s="80">
        <v>12.595000000000001</v>
      </c>
      <c r="CC301" s="80">
        <v>0</v>
      </c>
    </row>
    <row r="302" spans="1:81">
      <c r="A302" s="80" t="s">
        <v>2039</v>
      </c>
      <c r="B302" s="80">
        <v>162</v>
      </c>
      <c r="C302" s="80">
        <v>9</v>
      </c>
      <c r="D302" s="80">
        <v>10</v>
      </c>
      <c r="E302" s="80">
        <v>2012</v>
      </c>
      <c r="F302" s="80" t="s">
        <v>88</v>
      </c>
      <c r="G302" s="80" t="s">
        <v>2030</v>
      </c>
      <c r="H302" s="80" t="s">
        <v>2031</v>
      </c>
      <c r="I302" s="177"/>
      <c r="J302" s="81">
        <v>149.12489359467097</v>
      </c>
      <c r="K302" s="81">
        <v>14.585300797407234</v>
      </c>
      <c r="L302" s="81">
        <v>25.87964325043562</v>
      </c>
      <c r="M302" s="81">
        <v>175.13888765326371</v>
      </c>
      <c r="N302" s="81">
        <v>143.96164801290413</v>
      </c>
      <c r="O302" s="81">
        <v>110.53055105620126</v>
      </c>
      <c r="P302" s="81">
        <v>108.73400323709393</v>
      </c>
      <c r="Q302" s="81">
        <v>7.5661485248558042</v>
      </c>
      <c r="R302" s="81">
        <v>17.764540028840376</v>
      </c>
      <c r="S302" s="81">
        <v>6.2063880557099997</v>
      </c>
      <c r="T302" s="82"/>
      <c r="U302" s="81">
        <v>17808123</v>
      </c>
      <c r="V302" s="81">
        <v>4698</v>
      </c>
      <c r="W302" s="81">
        <v>504</v>
      </c>
      <c r="X302" s="81">
        <v>32072</v>
      </c>
      <c r="Y302" s="81">
        <v>45887</v>
      </c>
      <c r="Z302" s="81">
        <v>57810</v>
      </c>
      <c r="AA302" s="81">
        <v>21849</v>
      </c>
      <c r="AB302" s="81">
        <v>99232</v>
      </c>
      <c r="AC302" s="81">
        <v>3016849</v>
      </c>
      <c r="AD302" s="81">
        <v>6.2063880557099997</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250.46199999999999</v>
      </c>
      <c r="BJ302" s="81">
        <v>194.34100000000001</v>
      </c>
      <c r="BK302" s="81">
        <v>15.221</v>
      </c>
      <c r="BL302" s="81">
        <v>0</v>
      </c>
      <c r="BM302" s="82"/>
      <c r="BN302" s="81">
        <v>0</v>
      </c>
      <c r="BO302" s="81">
        <v>0</v>
      </c>
      <c r="BP302" s="81">
        <v>6</v>
      </c>
      <c r="BQ302" s="81">
        <v>3</v>
      </c>
      <c r="BR302" s="81">
        <v>2</v>
      </c>
      <c r="BS302" s="81">
        <v>0</v>
      </c>
      <c r="BT302"/>
      <c r="BU302" s="80">
        <v>442.41899999999998</v>
      </c>
      <c r="BV302" s="80">
        <v>10.173</v>
      </c>
      <c r="BW302" s="80">
        <v>0</v>
      </c>
      <c r="BX302" s="80">
        <v>0</v>
      </c>
      <c r="BY302" s="80">
        <v>0</v>
      </c>
      <c r="BZ302" s="80">
        <v>0</v>
      </c>
      <c r="CA302" s="80">
        <v>0</v>
      </c>
      <c r="CB302" s="80">
        <v>7.4320000000000004</v>
      </c>
      <c r="CC302" s="80">
        <v>0</v>
      </c>
    </row>
    <row r="303" spans="1:81">
      <c r="A303" s="80" t="s">
        <v>2040</v>
      </c>
      <c r="B303" s="80">
        <v>163</v>
      </c>
      <c r="C303" s="80">
        <v>10</v>
      </c>
      <c r="D303" s="80">
        <v>10</v>
      </c>
      <c r="E303" s="80">
        <v>2013</v>
      </c>
      <c r="F303" s="80" t="s">
        <v>89</v>
      </c>
      <c r="G303" s="80" t="s">
        <v>2030</v>
      </c>
      <c r="H303" s="80" t="s">
        <v>2031</v>
      </c>
      <c r="I303" s="177"/>
      <c r="J303" s="81">
        <v>173.51078618712162</v>
      </c>
      <c r="K303" s="81">
        <v>12.843177714548913</v>
      </c>
      <c r="L303" s="81">
        <v>23.687205374140472</v>
      </c>
      <c r="M303" s="81">
        <v>175.42301419319929</v>
      </c>
      <c r="N303" s="81">
        <v>154.99396448956074</v>
      </c>
      <c r="O303" s="81">
        <v>106.99980603528299</v>
      </c>
      <c r="P303" s="81">
        <v>107.11058824425193</v>
      </c>
      <c r="Q303" s="81">
        <v>7.6689405052094362</v>
      </c>
      <c r="R303" s="81">
        <v>18.375006009804469</v>
      </c>
      <c r="S303" s="81">
        <v>6.9877627837800009</v>
      </c>
      <c r="T303" s="82"/>
      <c r="U303" s="81">
        <v>18620507</v>
      </c>
      <c r="V303" s="81">
        <v>4698</v>
      </c>
      <c r="W303" s="81">
        <v>504</v>
      </c>
      <c r="X303" s="81">
        <v>32072</v>
      </c>
      <c r="Y303" s="81">
        <v>46036</v>
      </c>
      <c r="Z303" s="81">
        <v>58462</v>
      </c>
      <c r="AA303" s="81">
        <v>21442</v>
      </c>
      <c r="AB303" s="81">
        <v>99138</v>
      </c>
      <c r="AC303" s="81">
        <v>3046058</v>
      </c>
      <c r="AD303" s="81">
        <v>6.9877627837800009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240.31800000000001</v>
      </c>
      <c r="BJ303" s="81">
        <v>180.018</v>
      </c>
      <c r="BK303" s="81">
        <v>17.207999999999998</v>
      </c>
      <c r="BL303" s="81">
        <v>0</v>
      </c>
      <c r="BM303" s="82"/>
      <c r="BN303" s="81">
        <v>0</v>
      </c>
      <c r="BO303" s="81">
        <v>0</v>
      </c>
      <c r="BP303" s="81">
        <v>5</v>
      </c>
      <c r="BQ303" s="81">
        <v>3</v>
      </c>
      <c r="BR303" s="81">
        <v>2</v>
      </c>
      <c r="BS303" s="81">
        <v>0</v>
      </c>
      <c r="BT303"/>
      <c r="BU303" s="80">
        <v>420.66699999999997</v>
      </c>
      <c r="BV303" s="80">
        <v>11.356999999999999</v>
      </c>
      <c r="BW303" s="80">
        <v>0</v>
      </c>
      <c r="BX303" s="80">
        <v>0</v>
      </c>
      <c r="BY303" s="80">
        <v>0</v>
      </c>
      <c r="BZ303" s="80">
        <v>0</v>
      </c>
      <c r="CA303" s="80">
        <v>0</v>
      </c>
      <c r="CB303" s="80">
        <v>5.52</v>
      </c>
      <c r="CC303" s="80">
        <v>0</v>
      </c>
    </row>
    <row r="304" spans="1:81">
      <c r="A304" s="80" t="s">
        <v>2041</v>
      </c>
      <c r="B304" s="80">
        <v>164</v>
      </c>
      <c r="C304" s="80">
        <v>11</v>
      </c>
      <c r="D304" s="80">
        <v>10</v>
      </c>
      <c r="E304" s="80">
        <v>2014</v>
      </c>
      <c r="F304" s="80" t="s">
        <v>90</v>
      </c>
      <c r="G304" s="80" t="s">
        <v>2030</v>
      </c>
      <c r="H304" s="80" t="s">
        <v>2031</v>
      </c>
      <c r="I304" s="177"/>
      <c r="J304" s="81">
        <v>155.72703499003572</v>
      </c>
      <c r="K304" s="81">
        <v>13.96198796736787</v>
      </c>
      <c r="L304" s="81">
        <v>26.488423584678564</v>
      </c>
      <c r="M304" s="81">
        <v>159.71651015798582</v>
      </c>
      <c r="N304" s="81">
        <v>148.34558247405275</v>
      </c>
      <c r="O304" s="81">
        <v>102.67998218707139</v>
      </c>
      <c r="P304" s="81">
        <v>106.49268477391301</v>
      </c>
      <c r="Q304" s="81">
        <v>7.2992942593635348</v>
      </c>
      <c r="R304" s="81">
        <v>16.621854369161774</v>
      </c>
      <c r="S304" s="81">
        <v>8.904407602500001</v>
      </c>
      <c r="T304" s="82"/>
      <c r="U304" s="81">
        <v>19403507</v>
      </c>
      <c r="V304" s="81">
        <v>4459</v>
      </c>
      <c r="W304" s="81">
        <v>567</v>
      </c>
      <c r="X304" s="81">
        <v>31459</v>
      </c>
      <c r="Y304" s="81">
        <v>45972</v>
      </c>
      <c r="Z304" s="81">
        <v>59087</v>
      </c>
      <c r="AA304" s="81">
        <v>21208</v>
      </c>
      <c r="AB304" s="81">
        <v>98347</v>
      </c>
      <c r="AC304" s="81">
        <v>2764099</v>
      </c>
      <c r="AD304" s="81">
        <v>8.904407602500001</v>
      </c>
      <c r="AE304" s="82"/>
      <c r="AF304" s="81">
        <v>187075300.23598474</v>
      </c>
      <c r="AG304" s="81">
        <v>11400720.996318983</v>
      </c>
      <c r="AH304" s="81">
        <v>5574328.0722347498</v>
      </c>
      <c r="AI304" s="81">
        <v>186331436.92177653</v>
      </c>
      <c r="AJ304" s="81">
        <v>205252503.75546721</v>
      </c>
      <c r="AK304" s="81">
        <v>0</v>
      </c>
      <c r="AL304" s="81">
        <v>0</v>
      </c>
      <c r="AM304" s="81">
        <v>13501573.479637589</v>
      </c>
      <c r="AN304" s="81">
        <v>0</v>
      </c>
      <c r="AO304" s="81">
        <v>0</v>
      </c>
      <c r="AP304" s="82"/>
      <c r="AQ304" s="81">
        <v>3029</v>
      </c>
      <c r="AR304" s="81">
        <v>579</v>
      </c>
      <c r="AS304" s="81">
        <v>1</v>
      </c>
      <c r="AT304" s="81">
        <v>0</v>
      </c>
      <c r="AU304" s="81">
        <v>0</v>
      </c>
      <c r="AV304" s="81">
        <v>0</v>
      </c>
      <c r="AW304" s="81" t="s">
        <v>564</v>
      </c>
      <c r="AX304" s="82"/>
      <c r="AY304" s="81">
        <v>13601.075999999999</v>
      </c>
      <c r="AZ304" s="81">
        <v>43227.7</v>
      </c>
      <c r="BA304" s="81">
        <v>27600</v>
      </c>
      <c r="BB304" s="81">
        <v>0</v>
      </c>
      <c r="BC304" s="81">
        <v>0</v>
      </c>
      <c r="BD304" s="81">
        <v>0</v>
      </c>
      <c r="BE304" s="81" t="s">
        <v>564</v>
      </c>
      <c r="BF304" s="82"/>
      <c r="BG304" s="81">
        <v>0</v>
      </c>
      <c r="BH304" s="81">
        <v>0</v>
      </c>
      <c r="BI304" s="81">
        <v>241.58</v>
      </c>
      <c r="BJ304" s="81">
        <v>162.96299999999999</v>
      </c>
      <c r="BK304" s="81">
        <v>17.308</v>
      </c>
      <c r="BL304" s="81">
        <v>0</v>
      </c>
      <c r="BM304" s="82"/>
      <c r="BN304" s="81">
        <v>0</v>
      </c>
      <c r="BO304" s="81">
        <v>0</v>
      </c>
      <c r="BP304" s="81">
        <v>5</v>
      </c>
      <c r="BQ304" s="81">
        <v>3</v>
      </c>
      <c r="BR304" s="81">
        <v>2</v>
      </c>
      <c r="BS304" s="81">
        <v>0</v>
      </c>
      <c r="BT304"/>
      <c r="BU304" s="80">
        <v>404.07100000000003</v>
      </c>
      <c r="BV304" s="80">
        <v>11.619</v>
      </c>
      <c r="BW304" s="80">
        <v>0</v>
      </c>
      <c r="BX304" s="80">
        <v>0</v>
      </c>
      <c r="BY304" s="80">
        <v>0</v>
      </c>
      <c r="BZ304" s="80">
        <v>0</v>
      </c>
      <c r="CA304" s="80">
        <v>0</v>
      </c>
      <c r="CB304" s="80">
        <v>6.1609999999999996</v>
      </c>
      <c r="CC304" s="80">
        <v>0</v>
      </c>
    </row>
    <row r="305" spans="1:81">
      <c r="A305" s="80" t="s">
        <v>2042</v>
      </c>
      <c r="B305" s="80">
        <v>165</v>
      </c>
      <c r="C305" s="80">
        <v>12</v>
      </c>
      <c r="D305" s="80">
        <v>10</v>
      </c>
      <c r="E305" s="80">
        <v>2015</v>
      </c>
      <c r="F305" s="80" t="s">
        <v>91</v>
      </c>
      <c r="G305" s="80" t="s">
        <v>2030</v>
      </c>
      <c r="H305" s="80" t="s">
        <v>2031</v>
      </c>
      <c r="I305" s="177"/>
      <c r="J305" s="81">
        <v>133.59577515015269</v>
      </c>
      <c r="K305" s="81">
        <v>11.67442567204708</v>
      </c>
      <c r="L305" s="81">
        <v>28.444441629228901</v>
      </c>
      <c r="M305" s="81">
        <v>159.86459232968201</v>
      </c>
      <c r="N305" s="81">
        <v>129.25719510483492</v>
      </c>
      <c r="O305" s="81">
        <v>102.08911540842644</v>
      </c>
      <c r="P305" s="81">
        <v>104.85279851888966</v>
      </c>
      <c r="Q305" s="81">
        <v>7.093987238371267</v>
      </c>
      <c r="R305" s="81">
        <v>15.981548955987723</v>
      </c>
      <c r="S305" s="81">
        <v>7.1999638776800001</v>
      </c>
      <c r="T305" s="82"/>
      <c r="U305" s="81">
        <v>19128713</v>
      </c>
      <c r="V305" s="81">
        <v>4459</v>
      </c>
      <c r="W305" s="81">
        <v>567</v>
      </c>
      <c r="X305" s="81">
        <v>31459</v>
      </c>
      <c r="Y305" s="81">
        <v>45906</v>
      </c>
      <c r="Z305" s="81">
        <v>59313</v>
      </c>
      <c r="AA305" s="81">
        <v>20865</v>
      </c>
      <c r="AB305" s="81">
        <v>97636</v>
      </c>
      <c r="AC305" s="81">
        <v>2737684</v>
      </c>
      <c r="AD305" s="81">
        <v>7.1999638776800001</v>
      </c>
      <c r="AE305" s="82"/>
      <c r="AF305" s="81">
        <v>180814836.85729575</v>
      </c>
      <c r="AG305" s="81">
        <v>10020775.468288224</v>
      </c>
      <c r="AH305" s="81">
        <v>4757001.7782607609</v>
      </c>
      <c r="AI305" s="81">
        <v>193236947.12567061</v>
      </c>
      <c r="AJ305" s="81">
        <v>189450011.51007599</v>
      </c>
      <c r="AK305" s="81">
        <v>0</v>
      </c>
      <c r="AL305" s="81">
        <v>0</v>
      </c>
      <c r="AM305" s="81">
        <v>13380604.23238413</v>
      </c>
      <c r="AN305" s="81">
        <v>0</v>
      </c>
      <c r="AO305" s="81">
        <v>0</v>
      </c>
      <c r="AP305" s="82"/>
      <c r="AQ305" s="81">
        <v>3247</v>
      </c>
      <c r="AR305" s="81">
        <v>785</v>
      </c>
      <c r="AS305" s="81">
        <v>1</v>
      </c>
      <c r="AT305" s="81">
        <v>0</v>
      </c>
      <c r="AU305" s="81">
        <v>0</v>
      </c>
      <c r="AV305" s="81">
        <v>1</v>
      </c>
      <c r="AW305" s="81" t="s">
        <v>564</v>
      </c>
      <c r="AX305" s="82"/>
      <c r="AY305" s="81">
        <v>14821.446</v>
      </c>
      <c r="AZ305" s="81">
        <v>67592.399999999994</v>
      </c>
      <c r="BA305" s="81">
        <v>27600</v>
      </c>
      <c r="BB305" s="81">
        <v>0</v>
      </c>
      <c r="BC305" s="81">
        <v>0</v>
      </c>
      <c r="BD305" s="81">
        <v>23700</v>
      </c>
      <c r="BE305" s="81" t="s">
        <v>564</v>
      </c>
      <c r="BF305" s="82"/>
      <c r="BG305" s="81">
        <v>0</v>
      </c>
      <c r="BH305" s="81">
        <v>0</v>
      </c>
      <c r="BI305" s="81">
        <v>228.155</v>
      </c>
      <c r="BJ305" s="81">
        <v>94.358999999999995</v>
      </c>
      <c r="BK305" s="81">
        <v>17.263999999999999</v>
      </c>
      <c r="BL305" s="81">
        <v>0</v>
      </c>
      <c r="BM305" s="82"/>
      <c r="BN305" s="81">
        <v>0</v>
      </c>
      <c r="BO305" s="81">
        <v>0</v>
      </c>
      <c r="BP305" s="81">
        <v>4</v>
      </c>
      <c r="BQ305" s="81">
        <v>3</v>
      </c>
      <c r="BR305" s="81">
        <v>2</v>
      </c>
      <c r="BS305" s="81">
        <v>0</v>
      </c>
      <c r="BT305"/>
      <c r="BU305" s="80">
        <v>320.95499999999998</v>
      </c>
      <c r="BV305" s="80">
        <v>11.801</v>
      </c>
      <c r="BW305" s="80">
        <v>0</v>
      </c>
      <c r="BX305" s="80">
        <v>0</v>
      </c>
      <c r="BY305" s="80">
        <v>0</v>
      </c>
      <c r="BZ305" s="80">
        <v>0</v>
      </c>
      <c r="CA305" s="80">
        <v>0</v>
      </c>
      <c r="CB305" s="80">
        <v>7.0220000000000002</v>
      </c>
      <c r="CC305" s="80">
        <v>0</v>
      </c>
    </row>
    <row r="306" spans="1:81">
      <c r="A306" s="80" t="s">
        <v>2043</v>
      </c>
      <c r="B306" s="80">
        <v>166</v>
      </c>
      <c r="C306" s="80">
        <v>13</v>
      </c>
      <c r="D306" s="80">
        <v>10</v>
      </c>
      <c r="E306" s="80">
        <v>2016</v>
      </c>
      <c r="F306" s="80" t="s">
        <v>92</v>
      </c>
      <c r="G306" s="80" t="s">
        <v>2030</v>
      </c>
      <c r="H306" s="80" t="s">
        <v>2031</v>
      </c>
      <c r="I306" s="177"/>
      <c r="J306" s="81">
        <v>126.84189871679973</v>
      </c>
      <c r="K306" s="81">
        <v>11.293574430651633</v>
      </c>
      <c r="L306" s="81">
        <v>25.111760022411456</v>
      </c>
      <c r="M306" s="81">
        <v>124.23940345807651</v>
      </c>
      <c r="N306" s="81">
        <v>119.09584434241805</v>
      </c>
      <c r="O306" s="81">
        <v>101.23876846797313</v>
      </c>
      <c r="P306" s="81">
        <v>104.0738238275806</v>
      </c>
      <c r="Q306" s="81">
        <v>6.8552620951363625</v>
      </c>
      <c r="R306" s="81">
        <v>15.1583494877998</v>
      </c>
      <c r="S306" s="81">
        <v>5.9783605695999995</v>
      </c>
      <c r="T306" s="82"/>
      <c r="U306" s="81">
        <v>19467324</v>
      </c>
      <c r="V306" s="81">
        <v>4459</v>
      </c>
      <c r="W306" s="81">
        <v>567</v>
      </c>
      <c r="X306" s="81">
        <v>31459</v>
      </c>
      <c r="Y306" s="81">
        <v>46012</v>
      </c>
      <c r="Z306" s="81">
        <v>59542</v>
      </c>
      <c r="AA306" s="81">
        <v>21420</v>
      </c>
      <c r="AB306" s="81">
        <v>97056</v>
      </c>
      <c r="AC306" s="81">
        <v>2588896.881605471</v>
      </c>
      <c r="AD306" s="81">
        <v>5.9783605696000004</v>
      </c>
      <c r="AE306" s="82"/>
      <c r="AF306" s="81">
        <v>177023434.3456091</v>
      </c>
      <c r="AG306" s="81">
        <v>9656733.5527577475</v>
      </c>
      <c r="AH306" s="81">
        <v>4008895.332114154</v>
      </c>
      <c r="AI306" s="81">
        <v>194491387.56980631</v>
      </c>
      <c r="AJ306" s="81">
        <v>193142338.44483399</v>
      </c>
      <c r="AK306" s="81">
        <v>0</v>
      </c>
      <c r="AL306" s="81">
        <v>0</v>
      </c>
      <c r="AM306" s="81">
        <v>13311451.328724669</v>
      </c>
      <c r="AN306" s="81">
        <v>0</v>
      </c>
      <c r="AO306" s="81">
        <v>0</v>
      </c>
      <c r="AP306" s="82"/>
      <c r="AQ306" s="81">
        <v>3456</v>
      </c>
      <c r="AR306" s="81">
        <v>894</v>
      </c>
      <c r="AS306" s="81">
        <v>1</v>
      </c>
      <c r="AT306" s="81">
        <v>0</v>
      </c>
      <c r="AU306" s="81">
        <v>0</v>
      </c>
      <c r="AV306" s="81">
        <v>1</v>
      </c>
      <c r="AW306" s="81" t="s">
        <v>564</v>
      </c>
      <c r="AX306" s="82"/>
      <c r="AY306" s="81">
        <v>15977.495999999999</v>
      </c>
      <c r="AZ306" s="81">
        <v>79961.5</v>
      </c>
      <c r="BA306" s="81">
        <v>27600</v>
      </c>
      <c r="BB306" s="81">
        <v>0</v>
      </c>
      <c r="BC306" s="81">
        <v>0</v>
      </c>
      <c r="BD306" s="81">
        <v>23700</v>
      </c>
      <c r="BE306" s="81" t="s">
        <v>564</v>
      </c>
      <c r="BF306" s="82"/>
      <c r="BG306" s="81">
        <v>0</v>
      </c>
      <c r="BH306" s="81">
        <v>0</v>
      </c>
      <c r="BI306" s="81">
        <v>266.73200000000003</v>
      </c>
      <c r="BJ306" s="81">
        <v>37.365000000000002</v>
      </c>
      <c r="BK306" s="81">
        <v>16.774000000000001</v>
      </c>
      <c r="BL306" s="81">
        <v>0</v>
      </c>
      <c r="BM306" s="82"/>
      <c r="BN306" s="81">
        <v>0</v>
      </c>
      <c r="BO306" s="81">
        <v>0</v>
      </c>
      <c r="BP306" s="81">
        <v>4</v>
      </c>
      <c r="BQ306" s="81">
        <v>3</v>
      </c>
      <c r="BR306" s="81">
        <v>2</v>
      </c>
      <c r="BS306" s="81">
        <v>0</v>
      </c>
      <c r="BT306"/>
      <c r="BU306" s="80">
        <v>301.97899999999998</v>
      </c>
      <c r="BV306" s="80">
        <v>11.396000000000001</v>
      </c>
      <c r="BW306" s="80">
        <v>0</v>
      </c>
      <c r="BX306" s="80">
        <v>0</v>
      </c>
      <c r="BY306" s="80">
        <v>0</v>
      </c>
      <c r="BZ306" s="80">
        <v>0</v>
      </c>
      <c r="CA306" s="80">
        <v>0</v>
      </c>
      <c r="CB306" s="80">
        <v>7.4960000000000004</v>
      </c>
      <c r="CC306" s="80">
        <v>0</v>
      </c>
    </row>
    <row r="307" spans="1:81">
      <c r="A307" s="80" t="s">
        <v>2044</v>
      </c>
      <c r="B307" s="80">
        <v>167</v>
      </c>
      <c r="C307" s="80">
        <v>14</v>
      </c>
      <c r="D307" s="80">
        <v>10</v>
      </c>
      <c r="E307" s="80">
        <v>2017</v>
      </c>
      <c r="F307" s="80" t="s">
        <v>71</v>
      </c>
      <c r="G307" s="80" t="s">
        <v>2030</v>
      </c>
      <c r="H307" s="80" t="s">
        <v>2031</v>
      </c>
      <c r="I307" s="177"/>
      <c r="J307" s="81">
        <v>123.01629189400418</v>
      </c>
      <c r="K307" s="81">
        <v>11.71708822674668</v>
      </c>
      <c r="L307" s="81">
        <v>22.913174354483967</v>
      </c>
      <c r="M307" s="81">
        <v>112.52867351439681</v>
      </c>
      <c r="N307" s="81">
        <v>122.81658137763368</v>
      </c>
      <c r="O307" s="81">
        <v>100.25581178939215</v>
      </c>
      <c r="P307" s="81">
        <v>102.26067478097502</v>
      </c>
      <c r="Q307" s="81">
        <v>6.5709331868094534</v>
      </c>
      <c r="R307" s="81">
        <v>14.012884196258769</v>
      </c>
      <c r="S307" s="81">
        <v>11.86918460663</v>
      </c>
      <c r="T307" s="82"/>
      <c r="U307" s="81">
        <v>21768327</v>
      </c>
      <c r="V307" s="81">
        <v>4459</v>
      </c>
      <c r="W307" s="81">
        <v>567</v>
      </c>
      <c r="X307" s="81">
        <v>31459</v>
      </c>
      <c r="Y307" s="81">
        <v>46009</v>
      </c>
      <c r="Z307" s="81">
        <v>59942</v>
      </c>
      <c r="AA307" s="81">
        <v>21181</v>
      </c>
      <c r="AB307" s="81">
        <v>96206</v>
      </c>
      <c r="AC307" s="81">
        <v>2440750</v>
      </c>
      <c r="AD307" s="81">
        <v>11.86918460663</v>
      </c>
      <c r="AE307" s="82"/>
      <c r="AF307" s="81">
        <v>184147933.8071689</v>
      </c>
      <c r="AG307" s="81">
        <v>10041833.114774231</v>
      </c>
      <c r="AH307" s="81">
        <v>4714934.6450114949</v>
      </c>
      <c r="AI307" s="81">
        <v>185868813.637373</v>
      </c>
      <c r="AJ307" s="81">
        <v>215976901.776438</v>
      </c>
      <c r="AK307" s="81">
        <v>0</v>
      </c>
      <c r="AL307" s="81">
        <v>0</v>
      </c>
      <c r="AM307" s="81">
        <v>13215518.266569329</v>
      </c>
      <c r="AN307" s="81">
        <v>0</v>
      </c>
      <c r="AO307" s="81">
        <v>0</v>
      </c>
      <c r="AP307" s="82"/>
      <c r="AQ307" s="81">
        <v>3665</v>
      </c>
      <c r="AR307" s="81">
        <v>956</v>
      </c>
      <c r="AS307" s="81">
        <v>6</v>
      </c>
      <c r="AT307" s="81">
        <v>0</v>
      </c>
      <c r="AU307" s="81">
        <v>0</v>
      </c>
      <c r="AV307" s="81">
        <v>1</v>
      </c>
      <c r="AW307" s="81" t="s">
        <v>564</v>
      </c>
      <c r="AX307" s="82"/>
      <c r="AY307" s="81">
        <v>17187.856</v>
      </c>
      <c r="AZ307" s="81">
        <v>84068.799999999974</v>
      </c>
      <c r="BA307" s="81">
        <v>27687.4</v>
      </c>
      <c r="BB307" s="81">
        <v>0</v>
      </c>
      <c r="BC307" s="81">
        <v>0</v>
      </c>
      <c r="BD307" s="81">
        <v>23700</v>
      </c>
      <c r="BE307" s="81" t="s">
        <v>564</v>
      </c>
      <c r="BF307" s="82"/>
      <c r="BG307" s="81">
        <v>0</v>
      </c>
      <c r="BH307" s="81">
        <v>0</v>
      </c>
      <c r="BI307" s="81">
        <v>242.46100000000001</v>
      </c>
      <c r="BJ307" s="81">
        <v>42.265999999999998</v>
      </c>
      <c r="BK307" s="81">
        <v>16.365000000000002</v>
      </c>
      <c r="BL307" s="81">
        <v>0</v>
      </c>
      <c r="BM307" s="82"/>
      <c r="BN307" s="81">
        <v>0</v>
      </c>
      <c r="BO307" s="81">
        <v>0</v>
      </c>
      <c r="BP307" s="81">
        <v>4</v>
      </c>
      <c r="BQ307" s="81">
        <v>3</v>
      </c>
      <c r="BR307" s="81">
        <v>2</v>
      </c>
      <c r="BS307" s="81">
        <v>0</v>
      </c>
      <c r="BT307"/>
      <c r="BU307" s="80">
        <v>274.12799999999999</v>
      </c>
      <c r="BV307" s="80">
        <v>11.586</v>
      </c>
      <c r="BW307" s="80">
        <v>0</v>
      </c>
      <c r="BX307" s="80">
        <v>5.0999999999999996</v>
      </c>
      <c r="BY307" s="80">
        <v>0.69299999999999995</v>
      </c>
      <c r="BZ307" s="80">
        <v>0</v>
      </c>
      <c r="CA307" s="80">
        <v>0</v>
      </c>
      <c r="CB307" s="80">
        <v>9.5850000000000009</v>
      </c>
      <c r="CC307" s="80">
        <v>0</v>
      </c>
    </row>
    <row r="308" spans="1:81">
      <c r="A308" s="80" t="s">
        <v>2045</v>
      </c>
      <c r="B308" s="80">
        <v>168</v>
      </c>
      <c r="C308" s="80">
        <v>15</v>
      </c>
      <c r="D308" s="80">
        <v>10</v>
      </c>
      <c r="E308" s="80">
        <v>2018</v>
      </c>
      <c r="F308" s="80" t="s">
        <v>93</v>
      </c>
      <c r="G308" s="80" t="s">
        <v>2030</v>
      </c>
      <c r="H308" s="80" t="s">
        <v>2031</v>
      </c>
      <c r="I308" s="177"/>
      <c r="J308" s="81">
        <v>106.64842744135412</v>
      </c>
      <c r="K308" s="81">
        <v>10.174917453726934</v>
      </c>
      <c r="L308" s="81">
        <v>20.372898261890686</v>
      </c>
      <c r="M308" s="81">
        <v>100.59524899604716</v>
      </c>
      <c r="N308" s="81">
        <v>87.014240623999001</v>
      </c>
      <c r="O308" s="81">
        <v>99.166527654852217</v>
      </c>
      <c r="P308" s="81">
        <v>100.42060750296353</v>
      </c>
      <c r="Q308" s="81">
        <v>6.051797723371112</v>
      </c>
      <c r="R308" s="81">
        <v>14.005371864817368</v>
      </c>
      <c r="S308" s="81">
        <v>8.7905064284800005</v>
      </c>
      <c r="T308" s="82"/>
      <c r="U308" s="81">
        <v>21980262</v>
      </c>
      <c r="V308" s="81">
        <v>4459</v>
      </c>
      <c r="W308" s="81">
        <v>567</v>
      </c>
      <c r="X308" s="81">
        <v>31459</v>
      </c>
      <c r="Y308" s="81">
        <v>46139</v>
      </c>
      <c r="Z308" s="81">
        <v>60426</v>
      </c>
      <c r="AA308" s="81">
        <v>21009</v>
      </c>
      <c r="AB308" s="81">
        <v>95485</v>
      </c>
      <c r="AC308" s="81">
        <v>2429881</v>
      </c>
      <c r="AD308" s="81">
        <v>8.7905064284800005</v>
      </c>
      <c r="AE308" s="82"/>
      <c r="AF308" s="81">
        <v>189550375.70126131</v>
      </c>
      <c r="AG308" s="81">
        <v>9205952.0606070086</v>
      </c>
      <c r="AH308" s="81">
        <v>4184706.0732484972</v>
      </c>
      <c r="AI308" s="81">
        <v>177894855.5961076</v>
      </c>
      <c r="AJ308" s="81">
        <v>206640184.28903899</v>
      </c>
      <c r="AK308" s="81">
        <v>0</v>
      </c>
      <c r="AL308" s="81">
        <v>0</v>
      </c>
      <c r="AM308" s="81">
        <v>13143616.306301789</v>
      </c>
      <c r="AN308" s="81">
        <v>0</v>
      </c>
      <c r="AO308" s="81">
        <v>0</v>
      </c>
      <c r="AP308" s="82"/>
      <c r="AQ308" s="81">
        <v>3847</v>
      </c>
      <c r="AR308" s="81">
        <v>1072</v>
      </c>
      <c r="AS308" s="81">
        <v>6</v>
      </c>
      <c r="AT308" s="81">
        <v>0</v>
      </c>
      <c r="AU308" s="81">
        <v>0</v>
      </c>
      <c r="AV308" s="81">
        <v>1</v>
      </c>
      <c r="AW308" s="81" t="s">
        <v>564</v>
      </c>
      <c r="AX308" s="82"/>
      <c r="AY308" s="81">
        <v>18187.50599999999</v>
      </c>
      <c r="AZ308" s="81">
        <v>91199</v>
      </c>
      <c r="BA308" s="81">
        <v>27687</v>
      </c>
      <c r="BB308" s="81">
        <v>0</v>
      </c>
      <c r="BC308" s="81">
        <v>0</v>
      </c>
      <c r="BD308" s="81">
        <v>23700</v>
      </c>
      <c r="BE308" s="81" t="s">
        <v>564</v>
      </c>
      <c r="BF308" s="82"/>
      <c r="BG308" s="81">
        <v>0</v>
      </c>
      <c r="BH308" s="81">
        <v>0</v>
      </c>
      <c r="BI308" s="81">
        <v>227.30699999999999</v>
      </c>
      <c r="BJ308" s="81">
        <v>21.765999999999998</v>
      </c>
      <c r="BK308" s="81">
        <v>16.393000000000001</v>
      </c>
      <c r="BL308" s="81">
        <v>0</v>
      </c>
      <c r="BM308" s="82"/>
      <c r="BN308" s="81">
        <v>0</v>
      </c>
      <c r="BO308" s="81">
        <v>0</v>
      </c>
      <c r="BP308" s="81">
        <v>4</v>
      </c>
      <c r="BQ308" s="81">
        <v>3</v>
      </c>
      <c r="BR308" s="81">
        <v>2</v>
      </c>
      <c r="BS308" s="81">
        <v>0</v>
      </c>
      <c r="BT308"/>
      <c r="BU308" s="80">
        <v>247.92599999999999</v>
      </c>
      <c r="BV308" s="80">
        <v>11.896000000000001</v>
      </c>
      <c r="BW308" s="80">
        <v>0</v>
      </c>
      <c r="BX308" s="80">
        <v>4.9589999999999996</v>
      </c>
      <c r="BY308" s="80">
        <v>0.68500000000000005</v>
      </c>
      <c r="BZ308" s="80">
        <v>0</v>
      </c>
      <c r="CA308" s="80">
        <v>0</v>
      </c>
      <c r="CB308" s="80">
        <v>0</v>
      </c>
      <c r="CC308" s="80">
        <v>0</v>
      </c>
    </row>
    <row r="309" spans="1:81">
      <c r="A309" s="80" t="s">
        <v>2046</v>
      </c>
      <c r="B309" s="80">
        <v>169</v>
      </c>
      <c r="C309" s="80">
        <v>16</v>
      </c>
      <c r="D309" s="80">
        <v>10</v>
      </c>
      <c r="E309" s="80">
        <v>2019</v>
      </c>
      <c r="F309" s="80" t="s">
        <v>73</v>
      </c>
      <c r="G309" s="80" t="s">
        <v>2030</v>
      </c>
      <c r="H309" s="80" t="s">
        <v>2031</v>
      </c>
      <c r="I309" s="177"/>
      <c r="J309" s="81">
        <v>104.0187691082679</v>
      </c>
      <c r="K309" s="81">
        <v>9.7227863965587069</v>
      </c>
      <c r="L309" s="81">
        <v>20.808691459329438</v>
      </c>
      <c r="M309" s="81">
        <v>108.61892075251453</v>
      </c>
      <c r="N309" s="81">
        <v>95.802734402279626</v>
      </c>
      <c r="O309" s="81">
        <v>96.875977392013993</v>
      </c>
      <c r="P309" s="81">
        <v>97.223989713131417</v>
      </c>
      <c r="Q309" s="81">
        <v>5.8322828617837814</v>
      </c>
      <c r="R309" s="81">
        <v>13.062503442313163</v>
      </c>
      <c r="S309" s="81">
        <v>6.6336041054999999</v>
      </c>
      <c r="T309" s="82"/>
      <c r="U309" s="81">
        <v>20141039</v>
      </c>
      <c r="V309" s="81">
        <v>4459</v>
      </c>
      <c r="W309" s="81">
        <v>567</v>
      </c>
      <c r="X309" s="81">
        <v>31459</v>
      </c>
      <c r="Y309" s="81">
        <v>46147</v>
      </c>
      <c r="Z309" s="81">
        <v>60651</v>
      </c>
      <c r="AA309" s="81">
        <v>20188</v>
      </c>
      <c r="AB309" s="81">
        <v>94513</v>
      </c>
      <c r="AC309" s="81">
        <v>2303416</v>
      </c>
      <c r="AD309" s="81">
        <v>6.6336041054999999</v>
      </c>
      <c r="AE309" s="82"/>
      <c r="AF309" s="81">
        <v>180455145.15397879</v>
      </c>
      <c r="AG309" s="81">
        <v>8976230.5178812798</v>
      </c>
      <c r="AH309" s="81">
        <v>4840422.2337672031</v>
      </c>
      <c r="AI309" s="81">
        <v>179727308.13417679</v>
      </c>
      <c r="AJ309" s="81">
        <v>208475959.17497802</v>
      </c>
      <c r="AK309" s="81">
        <v>0</v>
      </c>
      <c r="AL309" s="81">
        <v>0</v>
      </c>
      <c r="AM309" s="81">
        <v>12871959.106516931</v>
      </c>
      <c r="AN309" s="81">
        <v>0</v>
      </c>
      <c r="AO309" s="81">
        <v>0</v>
      </c>
      <c r="AP309" s="82"/>
      <c r="AQ309" s="81">
        <v>4068</v>
      </c>
      <c r="AR309" s="81">
        <v>1160</v>
      </c>
      <c r="AS309" s="81">
        <v>6</v>
      </c>
      <c r="AT309" s="81">
        <v>0</v>
      </c>
      <c r="AU309" s="81">
        <v>0</v>
      </c>
      <c r="AV309" s="81">
        <v>1</v>
      </c>
      <c r="AW309" s="81" t="s">
        <v>564</v>
      </c>
      <c r="AX309" s="82"/>
      <c r="AY309" s="81">
        <v>19430.17599999997</v>
      </c>
      <c r="AZ309" s="81">
        <v>103294.5000000001</v>
      </c>
      <c r="BA309" s="81">
        <v>27687.4</v>
      </c>
      <c r="BB309" s="81">
        <v>0</v>
      </c>
      <c r="BC309" s="81">
        <v>0</v>
      </c>
      <c r="BD309" s="81">
        <v>23700</v>
      </c>
      <c r="BE309" s="81" t="s">
        <v>564</v>
      </c>
      <c r="BF309" s="82"/>
      <c r="BG309" s="81">
        <v>0</v>
      </c>
      <c r="BH309" s="81">
        <v>0</v>
      </c>
      <c r="BI309" s="81">
        <v>188.709</v>
      </c>
      <c r="BJ309" s="81">
        <v>16.140999999999998</v>
      </c>
      <c r="BK309" s="81">
        <v>15.756</v>
      </c>
      <c r="BL309" s="81">
        <v>0</v>
      </c>
      <c r="BM309" s="82"/>
      <c r="BN309" s="81">
        <v>0</v>
      </c>
      <c r="BO309" s="81">
        <v>0</v>
      </c>
      <c r="BP309" s="81">
        <v>4</v>
      </c>
      <c r="BQ309" s="81">
        <v>3</v>
      </c>
      <c r="BR309" s="81">
        <v>2</v>
      </c>
      <c r="BS309" s="81">
        <v>0</v>
      </c>
      <c r="BT309"/>
      <c r="BU309" s="80">
        <v>208.46899999999999</v>
      </c>
      <c r="BV309" s="80">
        <v>12.137</v>
      </c>
      <c r="BW309" s="80">
        <v>0</v>
      </c>
      <c r="BX309" s="80">
        <v>0</v>
      </c>
      <c r="BY309" s="80">
        <v>0</v>
      </c>
      <c r="BZ309" s="80">
        <v>0</v>
      </c>
      <c r="CA309" s="80">
        <v>0</v>
      </c>
      <c r="CB309" s="80">
        <v>0</v>
      </c>
      <c r="CC309" s="80">
        <v>0</v>
      </c>
    </row>
    <row r="310" spans="1:81">
      <c r="A310" s="80" t="s">
        <v>2047</v>
      </c>
      <c r="B310" s="80">
        <v>170</v>
      </c>
      <c r="C310" s="80">
        <v>17</v>
      </c>
      <c r="D310" s="80">
        <v>10</v>
      </c>
      <c r="E310" s="80">
        <v>2020</v>
      </c>
      <c r="F310" s="80" t="s">
        <v>218</v>
      </c>
      <c r="G310" s="80" t="s">
        <v>2030</v>
      </c>
      <c r="H310" s="80" t="s">
        <v>2031</v>
      </c>
      <c r="I310" s="177"/>
      <c r="J310" s="81">
        <v>104.6481098882452</v>
      </c>
      <c r="K310" s="81">
        <v>10.323041973664242</v>
      </c>
      <c r="L310" s="81">
        <v>24.93165866897327</v>
      </c>
      <c r="M310" s="81">
        <v>104.51747998932464</v>
      </c>
      <c r="N310" s="81">
        <v>93.256577003906926</v>
      </c>
      <c r="O310" s="81">
        <v>85.18633918060857</v>
      </c>
      <c r="P310" s="81">
        <v>92.118002818466707</v>
      </c>
      <c r="Q310" s="81">
        <v>5.5178325102357455</v>
      </c>
      <c r="R310" s="81">
        <v>12.59220718836141</v>
      </c>
      <c r="S310" s="81">
        <v>10.727386399589999</v>
      </c>
      <c r="T310" s="82"/>
      <c r="U310" s="81">
        <v>20766635</v>
      </c>
      <c r="V310" s="81">
        <v>4199</v>
      </c>
      <c r="W310" s="81">
        <v>593</v>
      </c>
      <c r="X310" s="81">
        <v>30945</v>
      </c>
      <c r="Y310" s="81">
        <v>46039</v>
      </c>
      <c r="Z310" s="81">
        <v>60872</v>
      </c>
      <c r="AA310" s="81">
        <v>20782</v>
      </c>
      <c r="AB310" s="81">
        <v>93581</v>
      </c>
      <c r="AC310" s="81">
        <v>2232069</v>
      </c>
      <c r="AD310" s="81">
        <v>10.727386399589999</v>
      </c>
      <c r="AE310" s="82"/>
      <c r="AF310" s="81">
        <v>175540771.18048751</v>
      </c>
      <c r="AG310" s="81">
        <v>8857392.6822220795</v>
      </c>
      <c r="AH310" s="81">
        <v>6719070.2571861735</v>
      </c>
      <c r="AI310" s="81">
        <v>166590085.66723344</v>
      </c>
      <c r="AJ310" s="81">
        <v>191805125.72237036</v>
      </c>
      <c r="AK310" s="81"/>
      <c r="AL310" s="81"/>
      <c r="AM310" s="81">
        <v>12213360.206595208</v>
      </c>
      <c r="AN310" s="81"/>
      <c r="AO310" s="81"/>
      <c r="AP310" s="82"/>
      <c r="AQ310" s="81">
        <v>4266</v>
      </c>
      <c r="AR310" s="81">
        <v>1282</v>
      </c>
      <c r="AS310" s="81">
        <v>6</v>
      </c>
      <c r="AT310" s="81">
        <v>0</v>
      </c>
      <c r="AU310" s="81">
        <v>0</v>
      </c>
      <c r="AV310" s="81">
        <v>1</v>
      </c>
      <c r="AW310" s="81">
        <v>6</v>
      </c>
      <c r="AX310" s="82"/>
      <c r="AY310" s="81">
        <v>20486.00099999996</v>
      </c>
      <c r="AZ310" s="81">
        <v>117015.8999999997</v>
      </c>
      <c r="BA310" s="81">
        <v>27687.4</v>
      </c>
      <c r="BB310" s="81">
        <v>0</v>
      </c>
      <c r="BC310" s="81">
        <v>0</v>
      </c>
      <c r="BD310" s="81">
        <v>23700</v>
      </c>
      <c r="BE310" s="81">
        <v>27687.4</v>
      </c>
      <c r="BF310" s="82"/>
      <c r="BG310" s="81">
        <v>0</v>
      </c>
      <c r="BH310" s="81">
        <v>0</v>
      </c>
      <c r="BI310" s="81">
        <v>206.119</v>
      </c>
      <c r="BJ310" s="81">
        <v>43.718000000000004</v>
      </c>
      <c r="BK310" s="81">
        <v>16.175999999999998</v>
      </c>
      <c r="BL310" s="81">
        <v>0</v>
      </c>
      <c r="BM310" s="82"/>
      <c r="BN310" s="81">
        <v>0</v>
      </c>
      <c r="BO310" s="81">
        <v>0</v>
      </c>
      <c r="BP310" s="81">
        <v>4</v>
      </c>
      <c r="BQ310" s="81">
        <v>3</v>
      </c>
      <c r="BR310" s="81">
        <v>2</v>
      </c>
      <c r="BS310" s="81">
        <v>0</v>
      </c>
      <c r="BT310"/>
      <c r="BU310" s="80">
        <v>249.21700000000001</v>
      </c>
      <c r="BV310" s="80">
        <v>11.882999999999999</v>
      </c>
      <c r="BW310" s="80">
        <v>0</v>
      </c>
      <c r="BX310" s="80">
        <v>4.9130000000000003</v>
      </c>
      <c r="BY310" s="80">
        <v>0</v>
      </c>
      <c r="BZ310" s="80">
        <v>0</v>
      </c>
      <c r="CA310" s="80">
        <v>0</v>
      </c>
      <c r="CB310" s="80">
        <v>0</v>
      </c>
      <c r="CC310" s="80">
        <v>0</v>
      </c>
    </row>
    <row r="311" spans="1:81">
      <c r="A311" s="80" t="s">
        <v>2048</v>
      </c>
      <c r="B311" s="80">
        <v>170</v>
      </c>
      <c r="C311" s="80">
        <v>18</v>
      </c>
      <c r="D311" s="80">
        <v>10</v>
      </c>
      <c r="E311" s="80">
        <v>2021</v>
      </c>
      <c r="F311" s="80" t="s">
        <v>75</v>
      </c>
      <c r="G311" s="174" t="s">
        <v>2030</v>
      </c>
      <c r="H311" s="80" t="s">
        <v>2031</v>
      </c>
      <c r="I311" s="177"/>
      <c r="J311" s="81">
        <v>107.62821893270043</v>
      </c>
      <c r="K311" s="81">
        <v>10.476006544687252</v>
      </c>
      <c r="L311" s="81">
        <v>21.818658297118805</v>
      </c>
      <c r="M311" s="81">
        <v>97.852644850641326</v>
      </c>
      <c r="N311" s="81">
        <v>77.946953908406499</v>
      </c>
      <c r="O311" s="81">
        <v>83.056642218795446</v>
      </c>
      <c r="P311" s="81">
        <v>94.060270822388063</v>
      </c>
      <c r="Q311" s="81">
        <v>5.5598843101046134</v>
      </c>
      <c r="R311" s="81">
        <v>13.82043428230517</v>
      </c>
      <c r="S311" s="81">
        <v>9.5137988345296023</v>
      </c>
      <c r="T311" s="82"/>
      <c r="U311" s="81">
        <v>27727340</v>
      </c>
      <c r="V311" s="81">
        <v>4199</v>
      </c>
      <c r="W311" s="81">
        <v>593</v>
      </c>
      <c r="X311" s="81">
        <v>30945</v>
      </c>
      <c r="Y311" s="81">
        <v>46260</v>
      </c>
      <c r="Z311" s="81">
        <v>61112</v>
      </c>
      <c r="AA311" s="81">
        <v>20694</v>
      </c>
      <c r="AB311" s="81">
        <v>93176</v>
      </c>
      <c r="AC311" s="81">
        <v>2374484.9999999995</v>
      </c>
      <c r="AD311" s="81">
        <v>9.5137988345296023</v>
      </c>
      <c r="AE311" s="82"/>
      <c r="AF311" s="81">
        <v>206290055.30164233</v>
      </c>
      <c r="AG311" s="81">
        <v>8985701.7242533192</v>
      </c>
      <c r="AH311" s="81">
        <v>6199933.0059854332</v>
      </c>
      <c r="AI311" s="81">
        <v>185789248.31515175</v>
      </c>
      <c r="AJ311" s="81">
        <v>195824115.84371656</v>
      </c>
      <c r="AK311" s="81">
        <v>0</v>
      </c>
      <c r="AL311" s="81">
        <v>0</v>
      </c>
      <c r="AM311" s="81">
        <v>12230644.010379845</v>
      </c>
      <c r="AN311" s="81">
        <v>0</v>
      </c>
      <c r="AO311" s="81">
        <v>0</v>
      </c>
      <c r="AP311" s="82"/>
      <c r="AQ311" s="81">
        <v>4482</v>
      </c>
      <c r="AR311" s="81">
        <v>1365</v>
      </c>
      <c r="AS311" s="81">
        <v>3</v>
      </c>
      <c r="AT311" s="81">
        <v>1</v>
      </c>
      <c r="AU311" s="81">
        <v>0</v>
      </c>
      <c r="AV311" s="81">
        <v>1</v>
      </c>
      <c r="AW311" s="81"/>
      <c r="AX311" s="82"/>
      <c r="AY311" s="81">
        <v>21727.460999999948</v>
      </c>
      <c r="AZ311" s="81">
        <v>122465.8999999997</v>
      </c>
      <c r="BA311" s="81">
        <v>27638.400000000001</v>
      </c>
      <c r="BB311" s="81">
        <v>28</v>
      </c>
      <c r="BC311" s="81">
        <v>0</v>
      </c>
      <c r="BD311" s="81">
        <v>23700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2049</v>
      </c>
      <c r="B312" s="80">
        <v>170</v>
      </c>
      <c r="C312" s="80">
        <v>19</v>
      </c>
      <c r="D312" s="80">
        <v>10</v>
      </c>
      <c r="E312" s="80">
        <v>2022</v>
      </c>
      <c r="F312" s="80" t="s">
        <v>568</v>
      </c>
      <c r="G312" s="174" t="s">
        <v>2030</v>
      </c>
      <c r="H312" s="80" t="s">
        <v>2031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4701</v>
      </c>
      <c r="AR312" s="81">
        <v>1395</v>
      </c>
      <c r="AS312" s="81">
        <v>3</v>
      </c>
      <c r="AT312" s="81">
        <v>1</v>
      </c>
      <c r="AU312" s="81">
        <v>0</v>
      </c>
      <c r="AV312" s="81">
        <v>1</v>
      </c>
      <c r="AW312" s="81"/>
      <c r="AX312" s="82"/>
      <c r="AY312" s="81">
        <v>22995.040999999925</v>
      </c>
      <c r="AZ312" s="81">
        <v>128231.39999999966</v>
      </c>
      <c r="BA312" s="81">
        <v>27638.400000000001</v>
      </c>
      <c r="BB312" s="81">
        <v>28</v>
      </c>
      <c r="BC312" s="81">
        <v>0</v>
      </c>
      <c r="BD312" s="81">
        <v>23700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2050</v>
      </c>
      <c r="B313" s="80">
        <v>239</v>
      </c>
      <c r="C313" s="80">
        <v>1</v>
      </c>
      <c r="D313" s="80">
        <v>15</v>
      </c>
      <c r="E313" s="80">
        <v>1990</v>
      </c>
      <c r="F313" s="80" t="s">
        <v>562</v>
      </c>
      <c r="G313" s="80" t="s">
        <v>1711</v>
      </c>
      <c r="H313" s="80" t="s">
        <v>1712</v>
      </c>
      <c r="I313" s="177"/>
      <c r="J313" s="81">
        <v>356.03852474471785</v>
      </c>
      <c r="K313" s="81">
        <v>14.892272669043958</v>
      </c>
      <c r="L313" s="81">
        <v>30.859622321804874</v>
      </c>
      <c r="M313" s="81">
        <v>58.478593038789256</v>
      </c>
      <c r="N313" s="81">
        <v>94.83988768665985</v>
      </c>
      <c r="O313" s="81">
        <v>60.730099289792662</v>
      </c>
      <c r="P313" s="81">
        <v>82.780402316960632</v>
      </c>
      <c r="Q313" s="81">
        <v>5.105870912917907</v>
      </c>
      <c r="R313" s="81">
        <v>0</v>
      </c>
      <c r="S313" s="81">
        <v>4.6599692282741252</v>
      </c>
      <c r="T313" s="82"/>
      <c r="U313" s="81">
        <v>26504627</v>
      </c>
      <c r="V313" s="81">
        <v>4346</v>
      </c>
      <c r="W313" s="81">
        <v>333</v>
      </c>
      <c r="X313" s="81">
        <v>21995</v>
      </c>
      <c r="Y313" s="81">
        <v>24608</v>
      </c>
      <c r="Z313" s="81">
        <v>24979</v>
      </c>
      <c r="AA313" s="81">
        <v>20100</v>
      </c>
      <c r="AB313" s="81">
        <v>82902</v>
      </c>
      <c r="AC313" s="81">
        <v>0</v>
      </c>
      <c r="AD313" s="81">
        <v>4.6599692282741252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2051</v>
      </c>
      <c r="B314" s="80">
        <v>240</v>
      </c>
      <c r="C314" s="80">
        <v>2</v>
      </c>
      <c r="D314" s="80">
        <v>15</v>
      </c>
      <c r="E314" s="80">
        <v>2005</v>
      </c>
      <c r="F314" s="80" t="s">
        <v>565</v>
      </c>
      <c r="G314" s="80" t="s">
        <v>1711</v>
      </c>
      <c r="H314" s="80" t="s">
        <v>1712</v>
      </c>
      <c r="I314" s="177"/>
      <c r="J314" s="81">
        <v>464.20232866109387</v>
      </c>
      <c r="K314" s="81">
        <v>15.195721588785501</v>
      </c>
      <c r="L314" s="81">
        <v>29.38639577068329</v>
      </c>
      <c r="M314" s="81">
        <v>167.10575675774473</v>
      </c>
      <c r="N314" s="81">
        <v>187.03025260465586</v>
      </c>
      <c r="O314" s="81">
        <v>109.95952232395825</v>
      </c>
      <c r="P314" s="81">
        <v>88.227901248460412</v>
      </c>
      <c r="Q314" s="81">
        <v>5.4954549843060008</v>
      </c>
      <c r="R314" s="81">
        <v>0</v>
      </c>
      <c r="S314" s="81">
        <v>6.9081315639999996</v>
      </c>
      <c r="T314" s="82"/>
      <c r="U314" s="81">
        <v>37486928</v>
      </c>
      <c r="V314" s="81">
        <v>4717</v>
      </c>
      <c r="W314" s="81">
        <v>293</v>
      </c>
      <c r="X314" s="81">
        <v>26449</v>
      </c>
      <c r="Y314" s="81">
        <v>32478</v>
      </c>
      <c r="Z314" s="81">
        <v>52337</v>
      </c>
      <c r="AA314" s="81">
        <v>17545</v>
      </c>
      <c r="AB314" s="81">
        <v>93278</v>
      </c>
      <c r="AC314" s="81">
        <v>0</v>
      </c>
      <c r="AD314" s="81">
        <v>6.9081315639999996</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2052</v>
      </c>
      <c r="B315" s="80">
        <v>241</v>
      </c>
      <c r="C315" s="80">
        <v>3</v>
      </c>
      <c r="D315" s="80">
        <v>15</v>
      </c>
      <c r="E315" s="80">
        <v>2006</v>
      </c>
      <c r="F315" s="80" t="s">
        <v>566</v>
      </c>
      <c r="G315" s="80" t="s">
        <v>1711</v>
      </c>
      <c r="H315" s="80" t="s">
        <v>1712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2053</v>
      </c>
      <c r="B316" s="80">
        <v>242</v>
      </c>
      <c r="C316" s="80">
        <v>4</v>
      </c>
      <c r="D316" s="80">
        <v>15</v>
      </c>
      <c r="E316" s="80">
        <v>2007</v>
      </c>
      <c r="F316" s="80" t="s">
        <v>567</v>
      </c>
      <c r="G316" s="80" t="s">
        <v>1711</v>
      </c>
      <c r="H316" s="80" t="s">
        <v>1712</v>
      </c>
      <c r="I316" s="177"/>
      <c r="J316" s="81">
        <v>555.44676039131525</v>
      </c>
      <c r="K316" s="81">
        <v>12.876930860655449</v>
      </c>
      <c r="L316" s="81">
        <v>29.574074464671419</v>
      </c>
      <c r="M316" s="81">
        <v>152.94343394324247</v>
      </c>
      <c r="N316" s="81">
        <v>192.10204311746145</v>
      </c>
      <c r="O316" s="81">
        <v>108.20926352663457</v>
      </c>
      <c r="P316" s="81">
        <v>88.173959853165869</v>
      </c>
      <c r="Q316" s="81">
        <v>5.8366488588023682</v>
      </c>
      <c r="R316" s="81">
        <v>0</v>
      </c>
      <c r="S316" s="81">
        <v>7.2344085689999993</v>
      </c>
      <c r="T316" s="82"/>
      <c r="U316" s="81">
        <v>50357653</v>
      </c>
      <c r="V316" s="81">
        <v>4255</v>
      </c>
      <c r="W316" s="81">
        <v>387</v>
      </c>
      <c r="X316" s="81">
        <v>32501</v>
      </c>
      <c r="Y316" s="81">
        <v>33469</v>
      </c>
      <c r="Z316" s="81">
        <v>53541</v>
      </c>
      <c r="AA316" s="81">
        <v>17267</v>
      </c>
      <c r="AB316" s="81">
        <v>93830</v>
      </c>
      <c r="AC316" s="81">
        <v>0</v>
      </c>
      <c r="AD316" s="81">
        <v>7.2344085689999993</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2054</v>
      </c>
      <c r="B317" s="80">
        <v>243</v>
      </c>
      <c r="C317" s="80">
        <v>5</v>
      </c>
      <c r="D317" s="80">
        <v>15</v>
      </c>
      <c r="E317" s="80">
        <v>2008</v>
      </c>
      <c r="F317" s="80" t="s">
        <v>84</v>
      </c>
      <c r="G317" s="80" t="s">
        <v>1711</v>
      </c>
      <c r="H317" s="80" t="s">
        <v>1712</v>
      </c>
      <c r="I317" s="177"/>
      <c r="J317" s="81">
        <v>513.38419647680803</v>
      </c>
      <c r="K317" s="81">
        <v>9.3595051420966477</v>
      </c>
      <c r="L317" s="81">
        <v>26.0470776172623</v>
      </c>
      <c r="M317" s="81">
        <v>160.40634549447577</v>
      </c>
      <c r="N317" s="81">
        <v>159.25951394339336</v>
      </c>
      <c r="O317" s="81">
        <v>105.32500425060405</v>
      </c>
      <c r="P317" s="81">
        <v>86.334140081831166</v>
      </c>
      <c r="Q317" s="81">
        <v>5.7293776304161081</v>
      </c>
      <c r="R317" s="81">
        <v>0</v>
      </c>
      <c r="S317" s="81">
        <v>6.8125929663999996</v>
      </c>
      <c r="T317" s="82"/>
      <c r="U317" s="81">
        <v>50248289</v>
      </c>
      <c r="V317" s="81">
        <v>4255</v>
      </c>
      <c r="W317" s="81">
        <v>387</v>
      </c>
      <c r="X317" s="81">
        <v>32501</v>
      </c>
      <c r="Y317" s="81">
        <v>33701</v>
      </c>
      <c r="Z317" s="81">
        <v>53943</v>
      </c>
      <c r="AA317" s="81">
        <v>16926</v>
      </c>
      <c r="AB317" s="81">
        <v>93619</v>
      </c>
      <c r="AC317" s="81">
        <v>0</v>
      </c>
      <c r="AD317" s="81">
        <v>6.8125929663999996</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2055</v>
      </c>
      <c r="B318" s="80">
        <v>244</v>
      </c>
      <c r="C318" s="80">
        <v>6</v>
      </c>
      <c r="D318" s="80">
        <v>15</v>
      </c>
      <c r="E318" s="80">
        <v>2009</v>
      </c>
      <c r="F318" s="80" t="s">
        <v>85</v>
      </c>
      <c r="G318" s="80" t="s">
        <v>1711</v>
      </c>
      <c r="H318" s="80" t="s">
        <v>1712</v>
      </c>
      <c r="I318" s="177"/>
      <c r="J318" s="81">
        <v>486.86923058601553</v>
      </c>
      <c r="K318" s="81">
        <v>10.779369073718694</v>
      </c>
      <c r="L318" s="81">
        <v>22.75654379336347</v>
      </c>
      <c r="M318" s="81">
        <v>165.21498961430464</v>
      </c>
      <c r="N318" s="81">
        <v>151.93950545856038</v>
      </c>
      <c r="O318" s="81">
        <v>107.14418021982671</v>
      </c>
      <c r="P318" s="81">
        <v>82.35714121600985</v>
      </c>
      <c r="Q318" s="81">
        <v>5.4149133507042659</v>
      </c>
      <c r="R318" s="81">
        <v>0</v>
      </c>
      <c r="S318" s="81">
        <v>6.7918114939999992</v>
      </c>
      <c r="T318" s="82"/>
      <c r="U318" s="81">
        <v>36398035</v>
      </c>
      <c r="V318" s="81">
        <v>3967</v>
      </c>
      <c r="W318" s="81">
        <v>463</v>
      </c>
      <c r="X318" s="81">
        <v>33622</v>
      </c>
      <c r="Y318" s="81">
        <v>33754</v>
      </c>
      <c r="Z318" s="81">
        <v>54164</v>
      </c>
      <c r="AA318" s="81">
        <v>16576</v>
      </c>
      <c r="AB318" s="81">
        <v>92883</v>
      </c>
      <c r="AC318" s="81">
        <v>0</v>
      </c>
      <c r="AD318" s="81">
        <v>6.7918114939999992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714.851</v>
      </c>
      <c r="BJ318" s="81">
        <v>1.3</v>
      </c>
      <c r="BK318" s="81">
        <v>22.705000000000002</v>
      </c>
      <c r="BL318" s="81">
        <v>0</v>
      </c>
      <c r="BM318" s="82"/>
      <c r="BN318" s="81">
        <v>0</v>
      </c>
      <c r="BO318" s="81">
        <v>0</v>
      </c>
      <c r="BP318" s="81">
        <v>26</v>
      </c>
      <c r="BQ318" s="81">
        <v>1</v>
      </c>
      <c r="BR318" s="81">
        <v>5</v>
      </c>
      <c r="BS318" s="81">
        <v>0</v>
      </c>
      <c r="BT318"/>
      <c r="BU318" s="80"/>
      <c r="BV318" s="80"/>
      <c r="BW318" s="80"/>
      <c r="BX318" s="80"/>
      <c r="BY318" s="80"/>
      <c r="BZ318" s="80"/>
      <c r="CA318" s="80"/>
      <c r="CB318" s="80"/>
      <c r="CC318" s="80"/>
    </row>
    <row r="319" spans="1:81">
      <c r="A319" s="80" t="s">
        <v>2056</v>
      </c>
      <c r="B319" s="80">
        <v>245</v>
      </c>
      <c r="C319" s="80">
        <v>7</v>
      </c>
      <c r="D319" s="80">
        <v>15</v>
      </c>
      <c r="E319" s="80">
        <v>2010</v>
      </c>
      <c r="F319" s="80" t="s">
        <v>86</v>
      </c>
      <c r="G319" s="80" t="s">
        <v>1711</v>
      </c>
      <c r="H319" s="80" t="s">
        <v>1712</v>
      </c>
      <c r="I319" s="177"/>
      <c r="J319" s="81">
        <v>489.59034300891335</v>
      </c>
      <c r="K319" s="81">
        <v>10.278591140153027</v>
      </c>
      <c r="L319" s="81">
        <v>21.106366164526076</v>
      </c>
      <c r="M319" s="81">
        <v>157.77750743639294</v>
      </c>
      <c r="N319" s="81">
        <v>160.36509252246591</v>
      </c>
      <c r="O319" s="81">
        <v>107.5523738984531</v>
      </c>
      <c r="P319" s="81">
        <v>83.421961726053226</v>
      </c>
      <c r="Q319" s="81">
        <v>5.666877903835208</v>
      </c>
      <c r="R319" s="81">
        <v>0</v>
      </c>
      <c r="S319" s="81">
        <v>6.5024656820199986</v>
      </c>
      <c r="T319" s="82"/>
      <c r="U319" s="81">
        <v>43014783</v>
      </c>
      <c r="V319" s="81">
        <v>3967</v>
      </c>
      <c r="W319" s="81">
        <v>463</v>
      </c>
      <c r="X319" s="81">
        <v>33622</v>
      </c>
      <c r="Y319" s="81">
        <v>34281</v>
      </c>
      <c r="Z319" s="81">
        <v>54623</v>
      </c>
      <c r="AA319" s="81">
        <v>16371</v>
      </c>
      <c r="AB319" s="81">
        <v>93142</v>
      </c>
      <c r="AC319" s="81">
        <v>0</v>
      </c>
      <c r="AD319" s="81">
        <v>6.5024656820199986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752.95699999999999</v>
      </c>
      <c r="BJ319" s="81">
        <v>2.0760000000000001</v>
      </c>
      <c r="BK319" s="81">
        <v>22.081</v>
      </c>
      <c r="BL319" s="81">
        <v>0</v>
      </c>
      <c r="BM319" s="82"/>
      <c r="BN319" s="81">
        <v>0</v>
      </c>
      <c r="BO319" s="81">
        <v>0</v>
      </c>
      <c r="BP319" s="81">
        <v>26</v>
      </c>
      <c r="BQ319" s="81">
        <v>1</v>
      </c>
      <c r="BR319" s="81">
        <v>5</v>
      </c>
      <c r="BS319" s="81">
        <v>0</v>
      </c>
      <c r="BT319"/>
      <c r="BU319" s="80">
        <v>710.14</v>
      </c>
      <c r="BV319" s="80">
        <v>13.374000000000001</v>
      </c>
      <c r="BW319" s="80">
        <v>0</v>
      </c>
      <c r="BX319" s="80">
        <v>0</v>
      </c>
      <c r="BY319" s="80">
        <v>0</v>
      </c>
      <c r="BZ319" s="80">
        <v>0</v>
      </c>
      <c r="CA319" s="80">
        <v>46</v>
      </c>
      <c r="CB319" s="80">
        <v>7.6</v>
      </c>
      <c r="CC319" s="80">
        <v>0</v>
      </c>
    </row>
    <row r="320" spans="1:81">
      <c r="A320" s="80" t="s">
        <v>2057</v>
      </c>
      <c r="B320" s="80">
        <v>246</v>
      </c>
      <c r="C320" s="80">
        <v>8</v>
      </c>
      <c r="D320" s="80">
        <v>15</v>
      </c>
      <c r="E320" s="80">
        <v>2011</v>
      </c>
      <c r="F320" s="80" t="s">
        <v>87</v>
      </c>
      <c r="G320" s="80" t="s">
        <v>1711</v>
      </c>
      <c r="H320" s="80" t="s">
        <v>1712</v>
      </c>
      <c r="I320" s="177"/>
      <c r="J320" s="81">
        <v>355.75479845698919</v>
      </c>
      <c r="K320" s="81">
        <v>12.543813900278026</v>
      </c>
      <c r="L320" s="81">
        <v>23.118096448197978</v>
      </c>
      <c r="M320" s="81">
        <v>194.33149486355725</v>
      </c>
      <c r="N320" s="81">
        <v>197.82640508395193</v>
      </c>
      <c r="O320" s="81">
        <v>107.16948280897478</v>
      </c>
      <c r="P320" s="81">
        <v>80.912228312331962</v>
      </c>
      <c r="Q320" s="81">
        <v>6.5509352422842184</v>
      </c>
      <c r="R320" s="81">
        <v>0</v>
      </c>
      <c r="S320" s="81">
        <v>9.6186120490800029</v>
      </c>
      <c r="T320" s="82"/>
      <c r="U320" s="81">
        <v>34614908</v>
      </c>
      <c r="V320" s="81">
        <v>3967</v>
      </c>
      <c r="W320" s="81">
        <v>463</v>
      </c>
      <c r="X320" s="81">
        <v>33622</v>
      </c>
      <c r="Y320" s="81">
        <v>34785</v>
      </c>
      <c r="Z320" s="81">
        <v>55611</v>
      </c>
      <c r="AA320" s="81">
        <v>16351</v>
      </c>
      <c r="AB320" s="81">
        <v>93347</v>
      </c>
      <c r="AC320" s="81">
        <v>0</v>
      </c>
      <c r="AD320" s="81">
        <v>9.6186120490800029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626.80100000000004</v>
      </c>
      <c r="BJ320" s="81">
        <v>1.7749999999999999</v>
      </c>
      <c r="BK320" s="81">
        <v>19.422000000000001</v>
      </c>
      <c r="BL320" s="81">
        <v>0</v>
      </c>
      <c r="BM320" s="82"/>
      <c r="BN320" s="81">
        <v>0</v>
      </c>
      <c r="BO320" s="81">
        <v>0</v>
      </c>
      <c r="BP320" s="81">
        <v>26</v>
      </c>
      <c r="BQ320" s="81">
        <v>1</v>
      </c>
      <c r="BR320" s="81">
        <v>5</v>
      </c>
      <c r="BS320" s="81">
        <v>0</v>
      </c>
      <c r="BT320"/>
      <c r="BU320" s="80">
        <v>633.99800000000005</v>
      </c>
      <c r="BV320" s="80">
        <v>0</v>
      </c>
      <c r="BW320" s="80">
        <v>0</v>
      </c>
      <c r="BX320" s="80">
        <v>0</v>
      </c>
      <c r="BY320" s="80">
        <v>0</v>
      </c>
      <c r="BZ320" s="80">
        <v>0</v>
      </c>
      <c r="CA320" s="80">
        <v>14</v>
      </c>
      <c r="CB320" s="80">
        <v>0</v>
      </c>
      <c r="CC320" s="80">
        <v>0</v>
      </c>
    </row>
    <row r="321" spans="1:81">
      <c r="A321" s="80" t="s">
        <v>2058</v>
      </c>
      <c r="B321" s="80">
        <v>247</v>
      </c>
      <c r="C321" s="80">
        <v>9</v>
      </c>
      <c r="D321" s="80">
        <v>15</v>
      </c>
      <c r="E321" s="80">
        <v>2012</v>
      </c>
      <c r="F321" s="80" t="s">
        <v>88</v>
      </c>
      <c r="G321" s="80" t="s">
        <v>1711</v>
      </c>
      <c r="H321" s="80" t="s">
        <v>1712</v>
      </c>
      <c r="I321" s="177"/>
      <c r="J321" s="81">
        <v>409.53590459719567</v>
      </c>
      <c r="K321" s="81">
        <v>11.99580327392729</v>
      </c>
      <c r="L321" s="81">
        <v>22.606979547301552</v>
      </c>
      <c r="M321" s="81">
        <v>193.75596418684012</v>
      </c>
      <c r="N321" s="81">
        <v>215.49635586705253</v>
      </c>
      <c r="O321" s="81">
        <v>108.50578278828019</v>
      </c>
      <c r="P321" s="81">
        <v>82.313168270471579</v>
      </c>
      <c r="Q321" s="81">
        <v>7.1603616572195312</v>
      </c>
      <c r="R321" s="81">
        <v>0</v>
      </c>
      <c r="S321" s="81">
        <v>8.8154911213199991</v>
      </c>
      <c r="T321" s="82"/>
      <c r="U321" s="81">
        <v>34768266</v>
      </c>
      <c r="V321" s="81">
        <v>3967</v>
      </c>
      <c r="W321" s="81">
        <v>463</v>
      </c>
      <c r="X321" s="81">
        <v>33622</v>
      </c>
      <c r="Y321" s="81">
        <v>35409</v>
      </c>
      <c r="Z321" s="81">
        <v>56751</v>
      </c>
      <c r="AA321" s="81">
        <v>16540</v>
      </c>
      <c r="AB321" s="81">
        <v>93910</v>
      </c>
      <c r="AC321" s="81">
        <v>0</v>
      </c>
      <c r="AD321" s="81">
        <v>8.8154911213199991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604.91200000000003</v>
      </c>
      <c r="BJ321" s="81">
        <v>2.8610000000000002</v>
      </c>
      <c r="BK321" s="81">
        <v>35.030999999999999</v>
      </c>
      <c r="BL321" s="81">
        <v>0</v>
      </c>
      <c r="BM321" s="82"/>
      <c r="BN321" s="81">
        <v>0</v>
      </c>
      <c r="BO321" s="81">
        <v>0</v>
      </c>
      <c r="BP321" s="81">
        <v>24</v>
      </c>
      <c r="BQ321" s="81">
        <v>1</v>
      </c>
      <c r="BR321" s="81">
        <v>6</v>
      </c>
      <c r="BS321" s="81">
        <v>0</v>
      </c>
      <c r="BT321"/>
      <c r="BU321" s="80">
        <v>624.49099999999999</v>
      </c>
      <c r="BV321" s="80">
        <v>11.712999999999999</v>
      </c>
      <c r="BW321" s="80">
        <v>0</v>
      </c>
      <c r="BX321" s="80">
        <v>0</v>
      </c>
      <c r="BY321" s="80">
        <v>0</v>
      </c>
      <c r="BZ321" s="80">
        <v>0</v>
      </c>
      <c r="CA321" s="80">
        <v>6.6</v>
      </c>
      <c r="CB321" s="80">
        <v>0</v>
      </c>
      <c r="CC321" s="80">
        <v>0</v>
      </c>
    </row>
    <row r="322" spans="1:81">
      <c r="A322" s="80" t="s">
        <v>2059</v>
      </c>
      <c r="B322" s="80">
        <v>248</v>
      </c>
      <c r="C322" s="80">
        <v>10</v>
      </c>
      <c r="D322" s="80">
        <v>15</v>
      </c>
      <c r="E322" s="80">
        <v>2013</v>
      </c>
      <c r="F322" s="80" t="s">
        <v>89</v>
      </c>
      <c r="G322" s="80" t="s">
        <v>1711</v>
      </c>
      <c r="H322" s="80" t="s">
        <v>1712</v>
      </c>
      <c r="I322" s="177"/>
      <c r="J322" s="81">
        <v>467.70480568654835</v>
      </c>
      <c r="K322" s="81">
        <v>11.658822826177889</v>
      </c>
      <c r="L322" s="81">
        <v>18.376935360882204</v>
      </c>
      <c r="M322" s="81">
        <v>185.89498722356933</v>
      </c>
      <c r="N322" s="81">
        <v>186.60537503844591</v>
      </c>
      <c r="O322" s="81">
        <v>105.95107542637092</v>
      </c>
      <c r="P322" s="81">
        <v>82.808143891659554</v>
      </c>
      <c r="Q322" s="81">
        <v>7.2660693342040634</v>
      </c>
      <c r="R322" s="81">
        <v>0</v>
      </c>
      <c r="S322" s="81">
        <v>8.2706044428999999</v>
      </c>
      <c r="T322" s="82"/>
      <c r="U322" s="81">
        <v>37225870</v>
      </c>
      <c r="V322" s="81">
        <v>3967</v>
      </c>
      <c r="W322" s="81">
        <v>463</v>
      </c>
      <c r="X322" s="81">
        <v>33622</v>
      </c>
      <c r="Y322" s="81">
        <v>35581</v>
      </c>
      <c r="Z322" s="81">
        <v>57889</v>
      </c>
      <c r="AA322" s="81">
        <v>16577</v>
      </c>
      <c r="AB322" s="81">
        <v>93930</v>
      </c>
      <c r="AC322" s="81">
        <v>0</v>
      </c>
      <c r="AD322" s="81">
        <v>8.2706044428999999</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648.32399999999996</v>
      </c>
      <c r="BJ322" s="81">
        <v>2.3250000000000002</v>
      </c>
      <c r="BK322" s="81">
        <v>35.248999999999995</v>
      </c>
      <c r="BL322" s="81">
        <v>0</v>
      </c>
      <c r="BM322" s="82"/>
      <c r="BN322" s="81">
        <v>0</v>
      </c>
      <c r="BO322" s="81">
        <v>0</v>
      </c>
      <c r="BP322" s="81">
        <v>23</v>
      </c>
      <c r="BQ322" s="81">
        <v>1</v>
      </c>
      <c r="BR322" s="81">
        <v>6</v>
      </c>
      <c r="BS322" s="81">
        <v>0</v>
      </c>
      <c r="BT322"/>
      <c r="BU322" s="80">
        <v>666.73800000000006</v>
      </c>
      <c r="BV322" s="80">
        <v>11.46</v>
      </c>
      <c r="BW322" s="80">
        <v>0</v>
      </c>
      <c r="BX322" s="80">
        <v>0</v>
      </c>
      <c r="BY322" s="80">
        <v>0</v>
      </c>
      <c r="BZ322" s="80">
        <v>0</v>
      </c>
      <c r="CA322" s="80">
        <v>7.7</v>
      </c>
      <c r="CB322" s="80">
        <v>0</v>
      </c>
      <c r="CC322" s="80">
        <v>0</v>
      </c>
    </row>
    <row r="323" spans="1:81">
      <c r="A323" s="80" t="s">
        <v>2060</v>
      </c>
      <c r="B323" s="80">
        <v>249</v>
      </c>
      <c r="C323" s="80">
        <v>11</v>
      </c>
      <c r="D323" s="80">
        <v>15</v>
      </c>
      <c r="E323" s="80">
        <v>2014</v>
      </c>
      <c r="F323" s="80" t="s">
        <v>90</v>
      </c>
      <c r="G323" s="80" t="s">
        <v>1711</v>
      </c>
      <c r="H323" s="80" t="s">
        <v>1712</v>
      </c>
      <c r="I323" s="177"/>
      <c r="J323" s="81">
        <v>475.81726754648798</v>
      </c>
      <c r="K323" s="81">
        <v>10.709211162901887</v>
      </c>
      <c r="L323" s="81">
        <v>18.074281082516734</v>
      </c>
      <c r="M323" s="81">
        <v>172.05193072973833</v>
      </c>
      <c r="N323" s="81">
        <v>165.69293862862048</v>
      </c>
      <c r="O323" s="81">
        <v>101.56954319681061</v>
      </c>
      <c r="P323" s="81">
        <v>83.123345140859868</v>
      </c>
      <c r="Q323" s="81">
        <v>6.9595160341063718</v>
      </c>
      <c r="R323" s="81">
        <v>0</v>
      </c>
      <c r="S323" s="81">
        <v>7.9678202407100001</v>
      </c>
      <c r="T323" s="82"/>
      <c r="U323" s="81">
        <v>37767634</v>
      </c>
      <c r="V323" s="81">
        <v>3704</v>
      </c>
      <c r="W323" s="81">
        <v>391</v>
      </c>
      <c r="X323" s="81">
        <v>31818</v>
      </c>
      <c r="Y323" s="81">
        <v>35977</v>
      </c>
      <c r="Z323" s="81">
        <v>58448</v>
      </c>
      <c r="AA323" s="81">
        <v>16554</v>
      </c>
      <c r="AB323" s="81">
        <v>93769</v>
      </c>
      <c r="AC323" s="81">
        <v>0</v>
      </c>
      <c r="AD323" s="81">
        <v>7.9678202407100001</v>
      </c>
      <c r="AE323" s="82"/>
      <c r="AF323" s="81">
        <v>426155720.64799595</v>
      </c>
      <c r="AG323" s="81">
        <v>7629159.7082267143</v>
      </c>
      <c r="AH323" s="81">
        <v>3411768.054183573</v>
      </c>
      <c r="AI323" s="81">
        <v>201826796.13198933</v>
      </c>
      <c r="AJ323" s="81">
        <v>186765209.78755027</v>
      </c>
      <c r="AK323" s="81">
        <v>0</v>
      </c>
      <c r="AL323" s="81">
        <v>0</v>
      </c>
      <c r="AM323" s="81">
        <v>12873082.48967571</v>
      </c>
      <c r="AN323" s="81">
        <v>0</v>
      </c>
      <c r="AO323" s="81">
        <v>0</v>
      </c>
      <c r="AP323" s="82"/>
      <c r="AQ323" s="81">
        <v>1706</v>
      </c>
      <c r="AR323" s="81">
        <v>98</v>
      </c>
      <c r="AS323" s="81">
        <v>0</v>
      </c>
      <c r="AT323" s="81">
        <v>0</v>
      </c>
      <c r="AU323" s="81">
        <v>0</v>
      </c>
      <c r="AV323" s="81">
        <v>0</v>
      </c>
      <c r="AW323" s="81" t="s">
        <v>564</v>
      </c>
      <c r="AX323" s="82"/>
      <c r="AY323" s="81">
        <v>6943</v>
      </c>
      <c r="AZ323" s="81">
        <v>10731.3</v>
      </c>
      <c r="BA323" s="81">
        <v>0</v>
      </c>
      <c r="BB323" s="81">
        <v>0</v>
      </c>
      <c r="BC323" s="81">
        <v>0</v>
      </c>
      <c r="BD323" s="81">
        <v>0</v>
      </c>
      <c r="BE323" s="81" t="s">
        <v>564</v>
      </c>
      <c r="BF323" s="82"/>
      <c r="BG323" s="81">
        <v>0</v>
      </c>
      <c r="BH323" s="81">
        <v>0</v>
      </c>
      <c r="BI323" s="81">
        <v>561.95399999999995</v>
      </c>
      <c r="BJ323" s="81">
        <v>0</v>
      </c>
      <c r="BK323" s="81">
        <v>33.152999999999999</v>
      </c>
      <c r="BL323" s="81">
        <v>0</v>
      </c>
      <c r="BM323" s="82"/>
      <c r="BN323" s="81">
        <v>0</v>
      </c>
      <c r="BO323" s="81">
        <v>0</v>
      </c>
      <c r="BP323" s="81">
        <v>22</v>
      </c>
      <c r="BQ323" s="81">
        <v>1</v>
      </c>
      <c r="BR323" s="81">
        <v>6</v>
      </c>
      <c r="BS323" s="81">
        <v>0</v>
      </c>
      <c r="BT323"/>
      <c r="BU323" s="80">
        <v>576.91300000000001</v>
      </c>
      <c r="BV323" s="80">
        <v>10.394</v>
      </c>
      <c r="BW323" s="80">
        <v>0</v>
      </c>
      <c r="BX323" s="80">
        <v>0</v>
      </c>
      <c r="BY323" s="80">
        <v>0</v>
      </c>
      <c r="BZ323" s="80">
        <v>0</v>
      </c>
      <c r="CA323" s="80">
        <v>7.8</v>
      </c>
      <c r="CB323" s="80">
        <v>0</v>
      </c>
      <c r="CC323" s="80">
        <v>0</v>
      </c>
    </row>
    <row r="324" spans="1:81">
      <c r="A324" s="80" t="s">
        <v>2061</v>
      </c>
      <c r="B324" s="80">
        <v>250</v>
      </c>
      <c r="C324" s="80">
        <v>12</v>
      </c>
      <c r="D324" s="80">
        <v>15</v>
      </c>
      <c r="E324" s="80">
        <v>2015</v>
      </c>
      <c r="F324" s="80" t="s">
        <v>91</v>
      </c>
      <c r="G324" s="80" t="s">
        <v>1711</v>
      </c>
      <c r="H324" s="80" t="s">
        <v>1712</v>
      </c>
      <c r="I324" s="177"/>
      <c r="J324" s="81">
        <v>394.35305843085575</v>
      </c>
      <c r="K324" s="81">
        <v>11.022939854219125</v>
      </c>
      <c r="L324" s="81">
        <v>15.824623201696944</v>
      </c>
      <c r="M324" s="81">
        <v>181.57490137794002</v>
      </c>
      <c r="N324" s="81">
        <v>189.45771934777875</v>
      </c>
      <c r="O324" s="81">
        <v>102.14763596755996</v>
      </c>
      <c r="P324" s="81">
        <v>83.364633339557173</v>
      </c>
      <c r="Q324" s="81">
        <v>6.8074260758068821</v>
      </c>
      <c r="R324" s="81">
        <v>0</v>
      </c>
      <c r="S324" s="81">
        <v>6.944281998979319</v>
      </c>
      <c r="T324" s="82"/>
      <c r="U324" s="81">
        <v>35742457</v>
      </c>
      <c r="V324" s="81">
        <v>3704</v>
      </c>
      <c r="W324" s="81">
        <v>391</v>
      </c>
      <c r="X324" s="81">
        <v>31818</v>
      </c>
      <c r="Y324" s="81">
        <v>36496</v>
      </c>
      <c r="Z324" s="81">
        <v>59347</v>
      </c>
      <c r="AA324" s="81">
        <v>16589</v>
      </c>
      <c r="AB324" s="81">
        <v>93692</v>
      </c>
      <c r="AC324" s="81">
        <v>0</v>
      </c>
      <c r="AD324" s="81">
        <v>6.944281998979319</v>
      </c>
      <c r="AE324" s="82"/>
      <c r="AF324" s="81">
        <v>337444372.09167409</v>
      </c>
      <c r="AG324" s="81">
        <v>7306824.1747153644</v>
      </c>
      <c r="AH324" s="81">
        <v>2356875.1042042417</v>
      </c>
      <c r="AI324" s="81">
        <v>213840178.47426829</v>
      </c>
      <c r="AJ324" s="81">
        <v>217380685.69609946</v>
      </c>
      <c r="AK324" s="81">
        <v>0</v>
      </c>
      <c r="AL324" s="81">
        <v>0</v>
      </c>
      <c r="AM324" s="81">
        <v>12840095.576841881</v>
      </c>
      <c r="AN324" s="81">
        <v>0</v>
      </c>
      <c r="AO324" s="81">
        <v>0</v>
      </c>
      <c r="AP324" s="82"/>
      <c r="AQ324" s="81">
        <v>1837</v>
      </c>
      <c r="AR324" s="81">
        <v>139</v>
      </c>
      <c r="AS324" s="81">
        <v>0</v>
      </c>
      <c r="AT324" s="81">
        <v>0</v>
      </c>
      <c r="AU324" s="81">
        <v>0</v>
      </c>
      <c r="AV324" s="81">
        <v>1</v>
      </c>
      <c r="AW324" s="81" t="s">
        <v>564</v>
      </c>
      <c r="AX324" s="82"/>
      <c r="AY324" s="81">
        <v>7644.2000000000007</v>
      </c>
      <c r="AZ324" s="81">
        <v>16096.4</v>
      </c>
      <c r="BA324" s="81">
        <v>0</v>
      </c>
      <c r="BB324" s="81">
        <v>0</v>
      </c>
      <c r="BC324" s="81">
        <v>0</v>
      </c>
      <c r="BD324" s="81">
        <v>2542</v>
      </c>
      <c r="BE324" s="81" t="s">
        <v>564</v>
      </c>
      <c r="BF324" s="82"/>
      <c r="BG324" s="81">
        <v>0</v>
      </c>
      <c r="BH324" s="81">
        <v>0</v>
      </c>
      <c r="BI324" s="81">
        <v>614.65899999999999</v>
      </c>
      <c r="BJ324" s="81">
        <v>0</v>
      </c>
      <c r="BK324" s="81">
        <v>23.132000000000001</v>
      </c>
      <c r="BL324" s="81">
        <v>0</v>
      </c>
      <c r="BM324" s="82"/>
      <c r="BN324" s="81">
        <v>0</v>
      </c>
      <c r="BO324" s="81">
        <v>0</v>
      </c>
      <c r="BP324" s="81">
        <v>23</v>
      </c>
      <c r="BQ324" s="81">
        <v>1</v>
      </c>
      <c r="BR324" s="81">
        <v>5</v>
      </c>
      <c r="BS324" s="81">
        <v>0</v>
      </c>
      <c r="BT324"/>
      <c r="BU324" s="80">
        <v>625.1</v>
      </c>
      <c r="BV324" s="80">
        <v>3.2909999999999999</v>
      </c>
      <c r="BW324" s="80">
        <v>0</v>
      </c>
      <c r="BX324" s="80">
        <v>0</v>
      </c>
      <c r="BY324" s="80">
        <v>0</v>
      </c>
      <c r="BZ324" s="80">
        <v>0</v>
      </c>
      <c r="CA324" s="80">
        <v>9.4</v>
      </c>
      <c r="CB324" s="80">
        <v>0</v>
      </c>
      <c r="CC324" s="80">
        <v>0</v>
      </c>
    </row>
    <row r="325" spans="1:81">
      <c r="A325" s="80" t="s">
        <v>2062</v>
      </c>
      <c r="B325" s="80">
        <v>251</v>
      </c>
      <c r="C325" s="80">
        <v>13</v>
      </c>
      <c r="D325" s="80">
        <v>15</v>
      </c>
      <c r="E325" s="80">
        <v>2016</v>
      </c>
      <c r="F325" s="80" t="s">
        <v>92</v>
      </c>
      <c r="G325" s="80" t="s">
        <v>1711</v>
      </c>
      <c r="H325" s="80" t="s">
        <v>1712</v>
      </c>
      <c r="I325" s="177"/>
      <c r="J325" s="81">
        <v>398.51257286966273</v>
      </c>
      <c r="K325" s="81">
        <v>10.774815725975184</v>
      </c>
      <c r="L325" s="81">
        <v>19.158088726212828</v>
      </c>
      <c r="M325" s="81">
        <v>144.94768035073903</v>
      </c>
      <c r="N325" s="81">
        <v>173.41521833353207</v>
      </c>
      <c r="O325" s="81">
        <v>102.15182511147354</v>
      </c>
      <c r="P325" s="81">
        <v>82.719740927383739</v>
      </c>
      <c r="Q325" s="81">
        <v>6.5877079736356157</v>
      </c>
      <c r="R325" s="81">
        <v>0</v>
      </c>
      <c r="S325" s="81">
        <v>2.7360513017708521</v>
      </c>
      <c r="T325" s="82"/>
      <c r="U325" s="81">
        <v>36430191</v>
      </c>
      <c r="V325" s="81">
        <v>3704</v>
      </c>
      <c r="W325" s="81">
        <v>391</v>
      </c>
      <c r="X325" s="81">
        <v>31818</v>
      </c>
      <c r="Y325" s="81">
        <v>36850</v>
      </c>
      <c r="Z325" s="81">
        <v>60079</v>
      </c>
      <c r="AA325" s="81">
        <v>17025</v>
      </c>
      <c r="AB325" s="81">
        <v>93268</v>
      </c>
      <c r="AC325" s="81">
        <v>0</v>
      </c>
      <c r="AD325" s="81">
        <v>2.7360513017708521</v>
      </c>
      <c r="AE325" s="82"/>
      <c r="AF325" s="81">
        <v>340380717.408548</v>
      </c>
      <c r="AG325" s="81">
        <v>7182401.1941064252</v>
      </c>
      <c r="AH325" s="81">
        <v>2271813.822144981</v>
      </c>
      <c r="AI325" s="81">
        <v>196385957.5996618</v>
      </c>
      <c r="AJ325" s="81">
        <v>181320023.7146655</v>
      </c>
      <c r="AK325" s="81">
        <v>0</v>
      </c>
      <c r="AL325" s="81">
        <v>0</v>
      </c>
      <c r="AM325" s="81">
        <v>12791918.50609434</v>
      </c>
      <c r="AN325" s="81">
        <v>0</v>
      </c>
      <c r="AO325" s="81">
        <v>0</v>
      </c>
      <c r="AP325" s="82"/>
      <c r="AQ325" s="81">
        <v>2002</v>
      </c>
      <c r="AR325" s="81">
        <v>159</v>
      </c>
      <c r="AS325" s="81">
        <v>0</v>
      </c>
      <c r="AT325" s="81">
        <v>0</v>
      </c>
      <c r="AU325" s="81">
        <v>0</v>
      </c>
      <c r="AV325" s="81">
        <v>1</v>
      </c>
      <c r="AW325" s="81" t="s">
        <v>564</v>
      </c>
      <c r="AX325" s="82"/>
      <c r="AY325" s="81">
        <v>8537.2000000000007</v>
      </c>
      <c r="AZ325" s="81">
        <v>19077.099999999999</v>
      </c>
      <c r="BA325" s="81">
        <v>0</v>
      </c>
      <c r="BB325" s="81">
        <v>0</v>
      </c>
      <c r="BC325" s="81">
        <v>0</v>
      </c>
      <c r="BD325" s="81">
        <v>2542</v>
      </c>
      <c r="BE325" s="81" t="s">
        <v>564</v>
      </c>
      <c r="BF325" s="82"/>
      <c r="BG325" s="81">
        <v>0</v>
      </c>
      <c r="BH325" s="81">
        <v>0</v>
      </c>
      <c r="BI325" s="81">
        <v>584.52200000000005</v>
      </c>
      <c r="BJ325" s="81">
        <v>0</v>
      </c>
      <c r="BK325" s="81">
        <v>19.980999999999998</v>
      </c>
      <c r="BL325" s="81">
        <v>0</v>
      </c>
      <c r="BM325" s="82"/>
      <c r="BN325" s="81">
        <v>0</v>
      </c>
      <c r="BO325" s="81">
        <v>0</v>
      </c>
      <c r="BP325" s="81">
        <v>26</v>
      </c>
      <c r="BQ325" s="81">
        <v>1</v>
      </c>
      <c r="BR325" s="81">
        <v>4</v>
      </c>
      <c r="BS325" s="81">
        <v>0</v>
      </c>
      <c r="BT325"/>
      <c r="BU325" s="80">
        <v>597.04300000000001</v>
      </c>
      <c r="BV325" s="80">
        <v>0</v>
      </c>
      <c r="BW325" s="80">
        <v>0</v>
      </c>
      <c r="BX325" s="80">
        <v>0</v>
      </c>
      <c r="BY325" s="80">
        <v>0</v>
      </c>
      <c r="BZ325" s="80">
        <v>0</v>
      </c>
      <c r="CA325" s="80">
        <v>7.1</v>
      </c>
      <c r="CB325" s="80">
        <v>0.36</v>
      </c>
      <c r="CC325" s="80">
        <v>0</v>
      </c>
    </row>
    <row r="326" spans="1:81">
      <c r="A326" s="80" t="s">
        <v>2063</v>
      </c>
      <c r="B326" s="80">
        <v>252</v>
      </c>
      <c r="C326" s="80">
        <v>14</v>
      </c>
      <c r="D326" s="80">
        <v>15</v>
      </c>
      <c r="E326" s="80">
        <v>2017</v>
      </c>
      <c r="F326" s="80" t="s">
        <v>71</v>
      </c>
      <c r="G326" s="80" t="s">
        <v>1711</v>
      </c>
      <c r="H326" s="80" t="s">
        <v>1712</v>
      </c>
      <c r="I326" s="177"/>
      <c r="J326" s="81">
        <v>373.18934250981482</v>
      </c>
      <c r="K326" s="81">
        <v>10.926157457986594</v>
      </c>
      <c r="L326" s="81">
        <v>17.041731356395079</v>
      </c>
      <c r="M326" s="81">
        <v>130.10270780148915</v>
      </c>
      <c r="N326" s="81">
        <v>173.96301240358636</v>
      </c>
      <c r="O326" s="81">
        <v>101.55370825511849</v>
      </c>
      <c r="P326" s="81">
        <v>82.263332118079106</v>
      </c>
      <c r="Q326" s="81">
        <v>6.3458825158477961</v>
      </c>
      <c r="R326" s="81">
        <v>0</v>
      </c>
      <c r="S326" s="81">
        <v>1.6552171405624445</v>
      </c>
      <c r="T326" s="82"/>
      <c r="U326" s="81">
        <v>38995634</v>
      </c>
      <c r="V326" s="81">
        <v>3704</v>
      </c>
      <c r="W326" s="81">
        <v>391</v>
      </c>
      <c r="X326" s="81">
        <v>31818</v>
      </c>
      <c r="Y326" s="81">
        <v>37338</v>
      </c>
      <c r="Z326" s="81">
        <v>60718</v>
      </c>
      <c r="AA326" s="81">
        <v>17039</v>
      </c>
      <c r="AB326" s="81">
        <v>92911</v>
      </c>
      <c r="AC326" s="81">
        <v>0</v>
      </c>
      <c r="AD326" s="81">
        <v>1.655217140562445</v>
      </c>
      <c r="AE326" s="82"/>
      <c r="AF326" s="81">
        <v>326890927.07687187</v>
      </c>
      <c r="AG326" s="81">
        <v>7304950.3304515611</v>
      </c>
      <c r="AH326" s="81">
        <v>2701438.659005722</v>
      </c>
      <c r="AI326" s="81">
        <v>187529067.96379879</v>
      </c>
      <c r="AJ326" s="81">
        <v>209206263.92050311</v>
      </c>
      <c r="AK326" s="81">
        <v>0</v>
      </c>
      <c r="AL326" s="81">
        <v>0</v>
      </c>
      <c r="AM326" s="81">
        <v>12762894.38980129</v>
      </c>
      <c r="AN326" s="81">
        <v>0</v>
      </c>
      <c r="AO326" s="81">
        <v>0</v>
      </c>
      <c r="AP326" s="82"/>
      <c r="AQ326" s="81">
        <v>2130</v>
      </c>
      <c r="AR326" s="81">
        <v>180</v>
      </c>
      <c r="AS326" s="81">
        <v>0</v>
      </c>
      <c r="AT326" s="81">
        <v>0</v>
      </c>
      <c r="AU326" s="81">
        <v>0</v>
      </c>
      <c r="AV326" s="81">
        <v>2</v>
      </c>
      <c r="AW326" s="81" t="s">
        <v>564</v>
      </c>
      <c r="AX326" s="82"/>
      <c r="AY326" s="81">
        <v>9209.7999999999993</v>
      </c>
      <c r="AZ326" s="81">
        <v>20860.8</v>
      </c>
      <c r="BA326" s="81">
        <v>0</v>
      </c>
      <c r="BB326" s="81">
        <v>0</v>
      </c>
      <c r="BC326" s="81">
        <v>0</v>
      </c>
      <c r="BD326" s="81">
        <v>2892</v>
      </c>
      <c r="BE326" s="81" t="s">
        <v>564</v>
      </c>
      <c r="BF326" s="82"/>
      <c r="BG326" s="81">
        <v>0</v>
      </c>
      <c r="BH326" s="81">
        <v>0</v>
      </c>
      <c r="BI326" s="81">
        <v>666.44500000000005</v>
      </c>
      <c r="BJ326" s="81">
        <v>0</v>
      </c>
      <c r="BK326" s="81">
        <v>19.256</v>
      </c>
      <c r="BL326" s="81">
        <v>0</v>
      </c>
      <c r="BM326" s="82"/>
      <c r="BN326" s="81">
        <v>0</v>
      </c>
      <c r="BO326" s="81">
        <v>0</v>
      </c>
      <c r="BP326" s="81">
        <v>27</v>
      </c>
      <c r="BQ326" s="81">
        <v>1</v>
      </c>
      <c r="BR326" s="81">
        <v>4</v>
      </c>
      <c r="BS326" s="81">
        <v>0</v>
      </c>
      <c r="BT326"/>
      <c r="BU326" s="80">
        <v>677.11099999999999</v>
      </c>
      <c r="BV326" s="80">
        <v>0</v>
      </c>
      <c r="BW326" s="80">
        <v>0</v>
      </c>
      <c r="BX326" s="80">
        <v>0</v>
      </c>
      <c r="BY326" s="80">
        <v>0</v>
      </c>
      <c r="BZ326" s="80">
        <v>0</v>
      </c>
      <c r="CA326" s="80">
        <v>8.3000000000000007</v>
      </c>
      <c r="CB326" s="80">
        <v>0.28999999999999998</v>
      </c>
      <c r="CC326" s="80">
        <v>0</v>
      </c>
    </row>
    <row r="327" spans="1:81">
      <c r="A327" s="80" t="s">
        <v>2064</v>
      </c>
      <c r="B327" s="80">
        <v>253</v>
      </c>
      <c r="C327" s="80">
        <v>15</v>
      </c>
      <c r="D327" s="80">
        <v>15</v>
      </c>
      <c r="E327" s="80">
        <v>2018</v>
      </c>
      <c r="F327" s="80" t="s">
        <v>93</v>
      </c>
      <c r="G327" s="80" t="s">
        <v>1711</v>
      </c>
      <c r="H327" s="80" t="s">
        <v>1712</v>
      </c>
      <c r="I327" s="177"/>
      <c r="J327" s="81">
        <v>386.32258456711401</v>
      </c>
      <c r="K327" s="81">
        <v>10.392244596868569</v>
      </c>
      <c r="L327" s="81">
        <v>15.605048969604317</v>
      </c>
      <c r="M327" s="81">
        <v>139.13423825936945</v>
      </c>
      <c r="N327" s="81">
        <v>163.1823228338182</v>
      </c>
      <c r="O327" s="81">
        <v>100.74036507617753</v>
      </c>
      <c r="P327" s="81">
        <v>81.296286944186008</v>
      </c>
      <c r="Q327" s="81">
        <v>5.8779475777439778</v>
      </c>
      <c r="R327" s="81">
        <v>0</v>
      </c>
      <c r="S327" s="81">
        <v>11.332038413830974</v>
      </c>
      <c r="T327" s="82"/>
      <c r="U327" s="81">
        <v>41391697</v>
      </c>
      <c r="V327" s="81">
        <v>3704</v>
      </c>
      <c r="W327" s="81">
        <v>391</v>
      </c>
      <c r="X327" s="81">
        <v>31818</v>
      </c>
      <c r="Y327" s="81">
        <v>37929</v>
      </c>
      <c r="Z327" s="81">
        <v>61385</v>
      </c>
      <c r="AA327" s="81">
        <v>17008</v>
      </c>
      <c r="AB327" s="81">
        <v>92742</v>
      </c>
      <c r="AC327" s="81">
        <v>0</v>
      </c>
      <c r="AD327" s="81">
        <v>11.33203841383097</v>
      </c>
      <c r="AE327" s="82"/>
      <c r="AF327" s="81">
        <v>358705327.31476378</v>
      </c>
      <c r="AG327" s="81">
        <v>6628754.3078424605</v>
      </c>
      <c r="AH327" s="81">
        <v>2553446.4567387202</v>
      </c>
      <c r="AI327" s="81">
        <v>192484096.849215</v>
      </c>
      <c r="AJ327" s="81">
        <v>192463519.56258351</v>
      </c>
      <c r="AK327" s="81">
        <v>0</v>
      </c>
      <c r="AL327" s="81">
        <v>0</v>
      </c>
      <c r="AM327" s="81">
        <v>12766039.30961974</v>
      </c>
      <c r="AN327" s="81">
        <v>0</v>
      </c>
      <c r="AO327" s="81">
        <v>0</v>
      </c>
      <c r="AP327" s="82"/>
      <c r="AQ327" s="81">
        <v>2282</v>
      </c>
      <c r="AR327" s="81">
        <v>205</v>
      </c>
      <c r="AS327" s="81">
        <v>0</v>
      </c>
      <c r="AT327" s="81">
        <v>0</v>
      </c>
      <c r="AU327" s="81">
        <v>0</v>
      </c>
      <c r="AV327" s="81">
        <v>2</v>
      </c>
      <c r="AW327" s="81" t="s">
        <v>564</v>
      </c>
      <c r="AX327" s="82"/>
      <c r="AY327" s="81">
        <v>9986.7000000000044</v>
      </c>
      <c r="AZ327" s="81">
        <v>27953</v>
      </c>
      <c r="BA327" s="81">
        <v>0</v>
      </c>
      <c r="BB327" s="81">
        <v>0</v>
      </c>
      <c r="BC327" s="81">
        <v>0</v>
      </c>
      <c r="BD327" s="81">
        <v>2892</v>
      </c>
      <c r="BE327" s="81" t="s">
        <v>564</v>
      </c>
      <c r="BF327" s="82"/>
      <c r="BG327" s="81">
        <v>0</v>
      </c>
      <c r="BH327" s="81">
        <v>0</v>
      </c>
      <c r="BI327" s="81">
        <v>526.55799999999999</v>
      </c>
      <c r="BJ327" s="81">
        <v>0</v>
      </c>
      <c r="BK327" s="81">
        <v>18.619999999999997</v>
      </c>
      <c r="BL327" s="81">
        <v>0</v>
      </c>
      <c r="BM327" s="82"/>
      <c r="BN327" s="81">
        <v>0</v>
      </c>
      <c r="BO327" s="81">
        <v>0</v>
      </c>
      <c r="BP327" s="81">
        <v>26</v>
      </c>
      <c r="BQ327" s="81">
        <v>1</v>
      </c>
      <c r="BR327" s="81">
        <v>4</v>
      </c>
      <c r="BS327" s="81">
        <v>0</v>
      </c>
      <c r="BT327"/>
      <c r="BU327" s="80">
        <v>536.50800000000004</v>
      </c>
      <c r="BV327" s="80">
        <v>0</v>
      </c>
      <c r="BW327" s="80">
        <v>0</v>
      </c>
      <c r="BX327" s="80">
        <v>0</v>
      </c>
      <c r="BY327" s="80">
        <v>0</v>
      </c>
      <c r="BZ327" s="80">
        <v>0.17</v>
      </c>
      <c r="CA327" s="80">
        <v>8.5</v>
      </c>
      <c r="CB327" s="80">
        <v>0</v>
      </c>
      <c r="CC327" s="80">
        <v>0</v>
      </c>
    </row>
    <row r="328" spans="1:81">
      <c r="A328" s="80" t="s">
        <v>2065</v>
      </c>
      <c r="B328" s="80">
        <v>254</v>
      </c>
      <c r="C328" s="80">
        <v>16</v>
      </c>
      <c r="D328" s="80">
        <v>15</v>
      </c>
      <c r="E328" s="80">
        <v>2019</v>
      </c>
      <c r="F328" s="80" t="s">
        <v>73</v>
      </c>
      <c r="G328" s="80" t="s">
        <v>1711</v>
      </c>
      <c r="H328" s="80" t="s">
        <v>1712</v>
      </c>
      <c r="I328" s="177"/>
      <c r="J328" s="81">
        <v>338.46827302179406</v>
      </c>
      <c r="K328" s="81">
        <v>9.7716569374563527</v>
      </c>
      <c r="L328" s="81">
        <v>15.754875130654851</v>
      </c>
      <c r="M328" s="81">
        <v>129.63671631673046</v>
      </c>
      <c r="N328" s="81">
        <v>154.68825772158084</v>
      </c>
      <c r="O328" s="81">
        <v>98.759157839907431</v>
      </c>
      <c r="P328" s="81">
        <v>79.400233723023462</v>
      </c>
      <c r="Q328" s="81">
        <v>5.7109016720095838</v>
      </c>
      <c r="R328" s="81">
        <v>0</v>
      </c>
      <c r="S328" s="81">
        <v>4.9079203532366584</v>
      </c>
      <c r="T328" s="82"/>
      <c r="U328" s="81">
        <v>38517484</v>
      </c>
      <c r="V328" s="81">
        <v>3704</v>
      </c>
      <c r="W328" s="81">
        <v>391</v>
      </c>
      <c r="X328" s="81">
        <v>31818</v>
      </c>
      <c r="Y328" s="81">
        <v>38624</v>
      </c>
      <c r="Z328" s="81">
        <v>61830</v>
      </c>
      <c r="AA328" s="81">
        <v>16487</v>
      </c>
      <c r="AB328" s="81">
        <v>92546</v>
      </c>
      <c r="AC328" s="81">
        <v>0</v>
      </c>
      <c r="AD328" s="81">
        <v>4.9079203532366584</v>
      </c>
      <c r="AE328" s="82"/>
      <c r="AF328" s="81">
        <v>334084890.96498561</v>
      </c>
      <c r="AG328" s="81">
        <v>6423721.786145201</v>
      </c>
      <c r="AH328" s="81">
        <v>2719293.5848981668</v>
      </c>
      <c r="AI328" s="81">
        <v>184596004.20031729</v>
      </c>
      <c r="AJ328" s="81">
        <v>179202304.14132047</v>
      </c>
      <c r="AK328" s="81">
        <v>0</v>
      </c>
      <c r="AL328" s="81">
        <v>0</v>
      </c>
      <c r="AM328" s="81">
        <v>12604068.514085004</v>
      </c>
      <c r="AN328" s="81">
        <v>0</v>
      </c>
      <c r="AO328" s="81">
        <v>0</v>
      </c>
      <c r="AP328" s="82"/>
      <c r="AQ328" s="81">
        <v>2412</v>
      </c>
      <c r="AR328" s="81">
        <v>226</v>
      </c>
      <c r="AS328" s="81">
        <v>0</v>
      </c>
      <c r="AT328" s="81">
        <v>0</v>
      </c>
      <c r="AU328" s="81">
        <v>0</v>
      </c>
      <c r="AV328" s="81">
        <v>2</v>
      </c>
      <c r="AW328" s="81" t="s">
        <v>564</v>
      </c>
      <c r="AX328" s="82"/>
      <c r="AY328" s="81">
        <v>10663.79999999999</v>
      </c>
      <c r="AZ328" s="81">
        <v>28747.1</v>
      </c>
      <c r="BA328" s="81">
        <v>0</v>
      </c>
      <c r="BB328" s="81">
        <v>0</v>
      </c>
      <c r="BC328" s="81">
        <v>0</v>
      </c>
      <c r="BD328" s="81">
        <v>2892.0819999999999</v>
      </c>
      <c r="BE328" s="81" t="s">
        <v>564</v>
      </c>
      <c r="BF328" s="82"/>
      <c r="BG328" s="81">
        <v>0</v>
      </c>
      <c r="BH328" s="81">
        <v>0</v>
      </c>
      <c r="BI328" s="81">
        <v>602.17899999999997</v>
      </c>
      <c r="BJ328" s="81">
        <v>0</v>
      </c>
      <c r="BK328" s="81">
        <v>13.902000000000001</v>
      </c>
      <c r="BL328" s="81">
        <v>0</v>
      </c>
      <c r="BM328" s="82"/>
      <c r="BN328" s="81">
        <v>0</v>
      </c>
      <c r="BO328" s="81">
        <v>0</v>
      </c>
      <c r="BP328" s="81">
        <v>26</v>
      </c>
      <c r="BQ328" s="81">
        <v>0</v>
      </c>
      <c r="BR328" s="81">
        <v>3</v>
      </c>
      <c r="BS328" s="81">
        <v>0</v>
      </c>
      <c r="BT328"/>
      <c r="BU328" s="80">
        <v>608.68100000000004</v>
      </c>
      <c r="BV328" s="80">
        <v>0</v>
      </c>
      <c r="BW328" s="80">
        <v>0</v>
      </c>
      <c r="BX328" s="80">
        <v>0</v>
      </c>
      <c r="BY328" s="80">
        <v>0</v>
      </c>
      <c r="BZ328" s="80">
        <v>0</v>
      </c>
      <c r="CA328" s="80">
        <v>7.4</v>
      </c>
      <c r="CB328" s="80">
        <v>0</v>
      </c>
      <c r="CC328" s="80">
        <v>0</v>
      </c>
    </row>
    <row r="329" spans="1:81">
      <c r="A329" s="80" t="s">
        <v>2066</v>
      </c>
      <c r="B329" s="80">
        <v>255</v>
      </c>
      <c r="C329" s="80">
        <v>17</v>
      </c>
      <c r="D329" s="80">
        <v>15</v>
      </c>
      <c r="E329" s="80">
        <v>2020</v>
      </c>
      <c r="F329" s="80" t="s">
        <v>218</v>
      </c>
      <c r="G329" s="174" t="s">
        <v>1711</v>
      </c>
      <c r="H329" s="80" t="s">
        <v>1712</v>
      </c>
      <c r="I329" s="177"/>
      <c r="J329" s="81">
        <v>410.99620291781338</v>
      </c>
      <c r="K329" s="81">
        <v>11.565479422274437</v>
      </c>
      <c r="L329" s="81">
        <v>18.620599272174736</v>
      </c>
      <c r="M329" s="81">
        <v>125.50824056182228</v>
      </c>
      <c r="N329" s="81">
        <v>151.56409599049434</v>
      </c>
      <c r="O329" s="81">
        <v>87.42263452182641</v>
      </c>
      <c r="P329" s="81">
        <v>75.194389366397317</v>
      </c>
      <c r="Q329" s="81">
        <v>5.4464281100915333</v>
      </c>
      <c r="R329" s="81">
        <v>0</v>
      </c>
      <c r="S329" s="81">
        <v>5.7283230128829796</v>
      </c>
      <c r="T329" s="82"/>
      <c r="U329" s="81">
        <v>36073196</v>
      </c>
      <c r="V329" s="81">
        <v>3855</v>
      </c>
      <c r="W329" s="81">
        <v>475</v>
      </c>
      <c r="X329" s="81">
        <v>34168</v>
      </c>
      <c r="Y329" s="81">
        <v>39403</v>
      </c>
      <c r="Z329" s="81">
        <v>62470</v>
      </c>
      <c r="AA329" s="81">
        <v>16964</v>
      </c>
      <c r="AB329" s="81">
        <v>92370</v>
      </c>
      <c r="AC329" s="81">
        <v>0</v>
      </c>
      <c r="AD329" s="81">
        <v>5.7283230128829796</v>
      </c>
      <c r="AE329" s="82"/>
      <c r="AF329" s="81">
        <v>300350768.17003661</v>
      </c>
      <c r="AG329" s="81">
        <v>7556047.6771430224</v>
      </c>
      <c r="AH329" s="81">
        <v>3256960.2877503368</v>
      </c>
      <c r="AI329" s="81">
        <v>189404129.11606959</v>
      </c>
      <c r="AJ329" s="81">
        <v>180933436.07802299</v>
      </c>
      <c r="AK329" s="81"/>
      <c r="AL329" s="81"/>
      <c r="AM329" s="81">
        <v>12055311.252104588</v>
      </c>
      <c r="AN329" s="81"/>
      <c r="AO329" s="81"/>
      <c r="AP329" s="82"/>
      <c r="AQ329" s="81">
        <v>2529</v>
      </c>
      <c r="AR329" s="81">
        <v>236</v>
      </c>
      <c r="AS329" s="81">
        <v>0</v>
      </c>
      <c r="AT329" s="81">
        <v>0</v>
      </c>
      <c r="AU329" s="81">
        <v>0</v>
      </c>
      <c r="AV329" s="81">
        <v>2</v>
      </c>
      <c r="AW329" s="81">
        <v>0</v>
      </c>
      <c r="AX329" s="82"/>
      <c r="AY329" s="81">
        <v>11334.099999999989</v>
      </c>
      <c r="AZ329" s="81">
        <v>29198.599999999991</v>
      </c>
      <c r="BA329" s="81">
        <v>0</v>
      </c>
      <c r="BB329" s="81">
        <v>0</v>
      </c>
      <c r="BC329" s="81">
        <v>0</v>
      </c>
      <c r="BD329" s="81">
        <v>2892.0819999999999</v>
      </c>
      <c r="BE329" s="81">
        <v>0</v>
      </c>
      <c r="BF329" s="82"/>
      <c r="BG329" s="81">
        <v>0</v>
      </c>
      <c r="BH329" s="81">
        <v>0</v>
      </c>
      <c r="BI329" s="81">
        <v>620.29899999999998</v>
      </c>
      <c r="BJ329" s="81">
        <v>1.254</v>
      </c>
      <c r="BK329" s="81">
        <v>13.56</v>
      </c>
      <c r="BL329" s="81">
        <v>0</v>
      </c>
      <c r="BM329" s="82"/>
      <c r="BN329" s="81">
        <v>0</v>
      </c>
      <c r="BO329" s="81">
        <v>0</v>
      </c>
      <c r="BP329" s="81">
        <v>28</v>
      </c>
      <c r="BQ329" s="81">
        <v>1</v>
      </c>
      <c r="BR329" s="81">
        <v>3</v>
      </c>
      <c r="BS329" s="81">
        <v>0</v>
      </c>
      <c r="BT329"/>
      <c r="BU329" s="80">
        <v>612.33100000000002</v>
      </c>
      <c r="BV329" s="80">
        <v>0</v>
      </c>
      <c r="BW329" s="80">
        <v>4.6619999999999999</v>
      </c>
      <c r="BX329" s="80">
        <v>0</v>
      </c>
      <c r="BY329" s="80">
        <v>0</v>
      </c>
      <c r="BZ329" s="80">
        <v>0</v>
      </c>
      <c r="CA329" s="80">
        <v>14.02</v>
      </c>
      <c r="CB329" s="80">
        <v>0</v>
      </c>
      <c r="CC329" s="80">
        <v>4.0999999999999996</v>
      </c>
    </row>
    <row r="330" spans="1:81">
      <c r="A330" s="80" t="s">
        <v>1716</v>
      </c>
      <c r="B330" s="80">
        <v>255</v>
      </c>
      <c r="C330" s="80">
        <v>18</v>
      </c>
      <c r="D330" s="80">
        <v>15</v>
      </c>
      <c r="E330" s="80">
        <v>2021</v>
      </c>
      <c r="F330" s="80" t="s">
        <v>75</v>
      </c>
      <c r="G330" s="174" t="s">
        <v>1711</v>
      </c>
      <c r="H330" s="80" t="s">
        <v>1712</v>
      </c>
      <c r="I330" s="177"/>
      <c r="J330" s="81">
        <v>419.21958342721945</v>
      </c>
      <c r="K330" s="81">
        <v>12.61514403157517</v>
      </c>
      <c r="L330" s="81">
        <v>16.956890795039811</v>
      </c>
      <c r="M330" s="81">
        <v>140.40834495606762</v>
      </c>
      <c r="N330" s="81">
        <v>155.25846787900531</v>
      </c>
      <c r="O330" s="81">
        <v>85.517952257056976</v>
      </c>
      <c r="P330" s="81">
        <v>77.60176880983046</v>
      </c>
      <c r="Q330" s="81">
        <v>5.5143555073162371</v>
      </c>
      <c r="R330" s="81">
        <v>0</v>
      </c>
      <c r="S330" s="81">
        <v>6.9303363498349126</v>
      </c>
      <c r="T330" s="82"/>
      <c r="U330" s="81">
        <v>39703714</v>
      </c>
      <c r="V330" s="81">
        <v>3855</v>
      </c>
      <c r="W330" s="81">
        <v>475</v>
      </c>
      <c r="X330" s="81">
        <v>34168</v>
      </c>
      <c r="Y330" s="81">
        <v>40222</v>
      </c>
      <c r="Z330" s="81">
        <v>62923</v>
      </c>
      <c r="AA330" s="81">
        <v>17073</v>
      </c>
      <c r="AB330" s="81">
        <v>92413</v>
      </c>
      <c r="AC330" s="81">
        <v>0</v>
      </c>
      <c r="AD330" s="81">
        <v>6.9303363498349126</v>
      </c>
      <c r="AE330" s="82"/>
      <c r="AF330" s="81">
        <v>302453891.98981732</v>
      </c>
      <c r="AG330" s="81">
        <v>7943649.9775983747</v>
      </c>
      <c r="AH330" s="81">
        <v>2979328.8541279095</v>
      </c>
      <c r="AI330" s="81">
        <v>206920188.3707453</v>
      </c>
      <c r="AJ330" s="81">
        <v>180984126.59217209</v>
      </c>
      <c r="AK330" s="81">
        <v>0</v>
      </c>
      <c r="AL330" s="81">
        <v>0</v>
      </c>
      <c r="AM330" s="81">
        <v>12130489.663982492</v>
      </c>
      <c r="AN330" s="81">
        <v>0</v>
      </c>
      <c r="AO330" s="81">
        <v>0</v>
      </c>
      <c r="AP330" s="82"/>
      <c r="AQ330" s="81">
        <v>2661</v>
      </c>
      <c r="AR330" s="81">
        <v>244</v>
      </c>
      <c r="AS330" s="81">
        <v>0</v>
      </c>
      <c r="AT330" s="81">
        <v>1</v>
      </c>
      <c r="AU330" s="81">
        <v>0</v>
      </c>
      <c r="AV330" s="81">
        <v>2</v>
      </c>
      <c r="AW330" s="81"/>
      <c r="AX330" s="82"/>
      <c r="AY330" s="81">
        <v>12089.599999999989</v>
      </c>
      <c r="AZ330" s="81">
        <v>29594.599999999991</v>
      </c>
      <c r="BA330" s="81">
        <v>0</v>
      </c>
      <c r="BB330" s="81">
        <v>400</v>
      </c>
      <c r="BC330" s="81">
        <v>0</v>
      </c>
      <c r="BD330" s="81">
        <v>2892.0819999999999</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1710</v>
      </c>
      <c r="B331" s="80">
        <v>255</v>
      </c>
      <c r="C331" s="80">
        <v>19</v>
      </c>
      <c r="D331" s="80">
        <v>15</v>
      </c>
      <c r="E331" s="80">
        <v>2022</v>
      </c>
      <c r="F331" s="80" t="s">
        <v>568</v>
      </c>
      <c r="G331" s="80" t="s">
        <v>1711</v>
      </c>
      <c r="H331" s="80" t="s">
        <v>1712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2854</v>
      </c>
      <c r="AR331" s="81">
        <v>248</v>
      </c>
      <c r="AS331" s="81">
        <v>0</v>
      </c>
      <c r="AT331" s="81">
        <v>1</v>
      </c>
      <c r="AU331" s="81">
        <v>0</v>
      </c>
      <c r="AV331" s="81">
        <v>2</v>
      </c>
      <c r="AW331" s="81"/>
      <c r="AX331" s="82"/>
      <c r="AY331" s="81">
        <v>13302.099999999971</v>
      </c>
      <c r="AZ331" s="81">
        <v>29792.599999999995</v>
      </c>
      <c r="BA331" s="81">
        <v>0</v>
      </c>
      <c r="BB331" s="81">
        <v>400</v>
      </c>
      <c r="BC331" s="81">
        <v>0</v>
      </c>
      <c r="BD331" s="81">
        <v>2892.0819999999999</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2067</v>
      </c>
      <c r="B332" s="80">
        <v>222</v>
      </c>
      <c r="C332" s="80">
        <v>1</v>
      </c>
      <c r="D332" s="80">
        <v>14</v>
      </c>
      <c r="E332" s="80">
        <v>1990</v>
      </c>
      <c r="F332" s="80" t="s">
        <v>562</v>
      </c>
      <c r="G332" s="80" t="s">
        <v>2068</v>
      </c>
      <c r="H332" s="80" t="s">
        <v>2069</v>
      </c>
      <c r="I332" s="177"/>
      <c r="J332" s="81">
        <v>616.68138469253597</v>
      </c>
      <c r="K332" s="81">
        <v>15.256961082756751</v>
      </c>
      <c r="L332" s="81">
        <v>20.290862920606134</v>
      </c>
      <c r="M332" s="81">
        <v>57.331111599136399</v>
      </c>
      <c r="N332" s="81">
        <v>105.63479929515276</v>
      </c>
      <c r="O332" s="81">
        <v>75.599601161619873</v>
      </c>
      <c r="P332" s="81">
        <v>97.833256569124373</v>
      </c>
      <c r="Q332" s="81">
        <v>5.7223791737355985</v>
      </c>
      <c r="R332" s="81">
        <v>5.7829961000916787</v>
      </c>
      <c r="S332" s="81">
        <v>5.9585008949249261</v>
      </c>
      <c r="T332" s="82"/>
      <c r="U332" s="81">
        <v>41979235</v>
      </c>
      <c r="V332" s="81">
        <v>4804</v>
      </c>
      <c r="W332" s="81">
        <v>188</v>
      </c>
      <c r="X332" s="81">
        <v>22857</v>
      </c>
      <c r="Y332" s="81">
        <v>24696</v>
      </c>
      <c r="Z332" s="81">
        <v>31095</v>
      </c>
      <c r="AA332" s="81">
        <v>23755</v>
      </c>
      <c r="AB332" s="81">
        <v>92912</v>
      </c>
      <c r="AC332" s="81">
        <v>1001625.3333333334</v>
      </c>
      <c r="AD332" s="81">
        <v>5.9585008949249261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2070</v>
      </c>
      <c r="B333" s="80">
        <v>223</v>
      </c>
      <c r="C333" s="80">
        <v>2</v>
      </c>
      <c r="D333" s="80">
        <v>14</v>
      </c>
      <c r="E333" s="80">
        <v>2005</v>
      </c>
      <c r="F333" s="80" t="s">
        <v>565</v>
      </c>
      <c r="G333" s="80" t="s">
        <v>2068</v>
      </c>
      <c r="H333" s="80" t="s">
        <v>2069</v>
      </c>
      <c r="I333" s="177"/>
      <c r="J333" s="81">
        <v>618.92763312291686</v>
      </c>
      <c r="K333" s="81">
        <v>10.024723995869389</v>
      </c>
      <c r="L333" s="81">
        <v>24.948314801724212</v>
      </c>
      <c r="M333" s="81">
        <v>109.69028075289613</v>
      </c>
      <c r="N333" s="81">
        <v>156.59796283087758</v>
      </c>
      <c r="O333" s="81">
        <v>121.58219992290617</v>
      </c>
      <c r="P333" s="81">
        <v>87.936238764994414</v>
      </c>
      <c r="Q333" s="81">
        <v>5.5867729287910279</v>
      </c>
      <c r="R333" s="81">
        <v>5.0753487301273035</v>
      </c>
      <c r="S333" s="81">
        <v>14.191015308000001</v>
      </c>
      <c r="T333" s="82"/>
      <c r="U333" s="81">
        <v>42245719</v>
      </c>
      <c r="V333" s="81">
        <v>3852</v>
      </c>
      <c r="W333" s="81">
        <v>220</v>
      </c>
      <c r="X333" s="81">
        <v>23194</v>
      </c>
      <c r="Y333" s="81">
        <v>30245</v>
      </c>
      <c r="Z333" s="81">
        <v>57869</v>
      </c>
      <c r="AA333" s="81">
        <v>17487</v>
      </c>
      <c r="AB333" s="81">
        <v>94828</v>
      </c>
      <c r="AC333" s="81">
        <v>897470.33333333337</v>
      </c>
      <c r="AD333" s="81">
        <v>14.191015308000001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2071</v>
      </c>
      <c r="B334" s="80">
        <v>224</v>
      </c>
      <c r="C334" s="80">
        <v>3</v>
      </c>
      <c r="D334" s="80">
        <v>14</v>
      </c>
      <c r="E334" s="80">
        <v>2006</v>
      </c>
      <c r="F334" s="80" t="s">
        <v>566</v>
      </c>
      <c r="G334" s="80" t="s">
        <v>2068</v>
      </c>
      <c r="H334" s="80" t="s">
        <v>2069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2072</v>
      </c>
      <c r="B335" s="80">
        <v>225</v>
      </c>
      <c r="C335" s="80">
        <v>4</v>
      </c>
      <c r="D335" s="80">
        <v>14</v>
      </c>
      <c r="E335" s="80">
        <v>2007</v>
      </c>
      <c r="F335" s="80" t="s">
        <v>567</v>
      </c>
      <c r="G335" s="80" t="s">
        <v>2068</v>
      </c>
      <c r="H335" s="80" t="s">
        <v>2069</v>
      </c>
      <c r="I335" s="177"/>
      <c r="J335" s="81">
        <v>778.91186555947752</v>
      </c>
      <c r="K335" s="81">
        <v>12.052268194555932</v>
      </c>
      <c r="L335" s="81">
        <v>22.715614011427039</v>
      </c>
      <c r="M335" s="81">
        <v>149.7041179240928</v>
      </c>
      <c r="N335" s="81">
        <v>206.26591741591267</v>
      </c>
      <c r="O335" s="81">
        <v>119.13104048444134</v>
      </c>
      <c r="P335" s="81">
        <v>85.804543198745947</v>
      </c>
      <c r="Q335" s="81">
        <v>5.905011611608761</v>
      </c>
      <c r="R335" s="81">
        <v>4.4424560476800279</v>
      </c>
      <c r="S335" s="81">
        <v>7.1902206004800009</v>
      </c>
      <c r="T335" s="82"/>
      <c r="U335" s="81">
        <v>56258257</v>
      </c>
      <c r="V335" s="81">
        <v>3697</v>
      </c>
      <c r="W335" s="81">
        <v>190</v>
      </c>
      <c r="X335" s="81">
        <v>26262</v>
      </c>
      <c r="Y335" s="81">
        <v>31036</v>
      </c>
      <c r="Z335" s="81">
        <v>58945</v>
      </c>
      <c r="AA335" s="81">
        <v>16803</v>
      </c>
      <c r="AB335" s="81">
        <v>94929</v>
      </c>
      <c r="AC335" s="81">
        <v>808096</v>
      </c>
      <c r="AD335" s="81">
        <v>7.1902206004800009</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2073</v>
      </c>
      <c r="B336" s="80">
        <v>226</v>
      </c>
      <c r="C336" s="80">
        <v>5</v>
      </c>
      <c r="D336" s="80">
        <v>14</v>
      </c>
      <c r="E336" s="80">
        <v>2008</v>
      </c>
      <c r="F336" s="80" t="s">
        <v>84</v>
      </c>
      <c r="G336" s="80" t="s">
        <v>2068</v>
      </c>
      <c r="H336" s="80" t="s">
        <v>2069</v>
      </c>
      <c r="I336" s="177"/>
      <c r="J336" s="81">
        <v>663.30417946558885</v>
      </c>
      <c r="K336" s="81">
        <v>8.428700267211779</v>
      </c>
      <c r="L336" s="81">
        <v>19.170585685648355</v>
      </c>
      <c r="M336" s="81">
        <v>144.72620387253463</v>
      </c>
      <c r="N336" s="81">
        <v>175.72237463653551</v>
      </c>
      <c r="O336" s="81">
        <v>115.91354211559164</v>
      </c>
      <c r="P336" s="81">
        <v>82.911582596606721</v>
      </c>
      <c r="Q336" s="81">
        <v>5.7899645182712653</v>
      </c>
      <c r="R336" s="81">
        <v>4.3886291691943571</v>
      </c>
      <c r="S336" s="81">
        <v>17.113635247799998</v>
      </c>
      <c r="T336" s="82"/>
      <c r="U336" s="81">
        <v>56168517</v>
      </c>
      <c r="V336" s="81">
        <v>3697</v>
      </c>
      <c r="W336" s="81">
        <v>190</v>
      </c>
      <c r="X336" s="81">
        <v>26262</v>
      </c>
      <c r="Y336" s="81">
        <v>31269</v>
      </c>
      <c r="Z336" s="81">
        <v>59366</v>
      </c>
      <c r="AA336" s="81">
        <v>16255</v>
      </c>
      <c r="AB336" s="81">
        <v>94609</v>
      </c>
      <c r="AC336" s="81">
        <v>828951.66666666663</v>
      </c>
      <c r="AD336" s="81">
        <v>17.113635247799998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2074</v>
      </c>
      <c r="B337" s="80">
        <v>227</v>
      </c>
      <c r="C337" s="80">
        <v>6</v>
      </c>
      <c r="D337" s="80">
        <v>14</v>
      </c>
      <c r="E337" s="80">
        <v>2009</v>
      </c>
      <c r="F337" s="80" t="s">
        <v>85</v>
      </c>
      <c r="G337" s="80" t="s">
        <v>2068</v>
      </c>
      <c r="H337" s="80" t="s">
        <v>2069</v>
      </c>
      <c r="I337" s="177"/>
      <c r="J337" s="81">
        <v>475.32057205172879</v>
      </c>
      <c r="K337" s="81">
        <v>7.2114984402843083</v>
      </c>
      <c r="L337" s="81">
        <v>40.885860652653612</v>
      </c>
      <c r="M337" s="81">
        <v>139.59420389998124</v>
      </c>
      <c r="N337" s="81">
        <v>140.41928720524464</v>
      </c>
      <c r="O337" s="81">
        <v>118.03583992535742</v>
      </c>
      <c r="P337" s="81">
        <v>78.879221401144576</v>
      </c>
      <c r="Q337" s="81">
        <v>5.5018359932319623</v>
      </c>
      <c r="R337" s="81">
        <v>3.6969000507084044</v>
      </c>
      <c r="S337" s="81">
        <v>12.905387260500001</v>
      </c>
      <c r="T337" s="82"/>
      <c r="U337" s="81">
        <v>40233633</v>
      </c>
      <c r="V337" s="81">
        <v>3701</v>
      </c>
      <c r="W337" s="81">
        <v>621</v>
      </c>
      <c r="X337" s="81">
        <v>29944</v>
      </c>
      <c r="Y337" s="81">
        <v>31569</v>
      </c>
      <c r="Z337" s="81">
        <v>59670</v>
      </c>
      <c r="AA337" s="81">
        <v>15876</v>
      </c>
      <c r="AB337" s="81">
        <v>94374</v>
      </c>
      <c r="AC337" s="81">
        <v>681241.33333333337</v>
      </c>
      <c r="AD337" s="81">
        <v>12.905387260500001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657.32199999999989</v>
      </c>
      <c r="BJ337" s="81">
        <v>211.5</v>
      </c>
      <c r="BK337" s="81">
        <v>28.004999999999999</v>
      </c>
      <c r="BL337" s="81">
        <v>0</v>
      </c>
      <c r="BM337" s="82"/>
      <c r="BN337" s="81">
        <v>0</v>
      </c>
      <c r="BO337" s="81">
        <v>0</v>
      </c>
      <c r="BP337" s="81">
        <v>16</v>
      </c>
      <c r="BQ337" s="81">
        <v>1</v>
      </c>
      <c r="BR337" s="81">
        <v>3</v>
      </c>
      <c r="BS337" s="81">
        <v>0</v>
      </c>
      <c r="BT337"/>
      <c r="BU337" s="80"/>
      <c r="BV337" s="80"/>
      <c r="BW337" s="80"/>
      <c r="BX337" s="80"/>
      <c r="BY337" s="80"/>
      <c r="BZ337" s="80"/>
      <c r="CA337" s="80"/>
      <c r="CB337" s="80"/>
      <c r="CC337" s="80"/>
    </row>
    <row r="338" spans="1:81">
      <c r="A338" s="80" t="s">
        <v>2075</v>
      </c>
      <c r="B338" s="80">
        <v>228</v>
      </c>
      <c r="C338" s="80">
        <v>7</v>
      </c>
      <c r="D338" s="80">
        <v>14</v>
      </c>
      <c r="E338" s="80">
        <v>2010</v>
      </c>
      <c r="F338" s="80" t="s">
        <v>86</v>
      </c>
      <c r="G338" s="80" t="s">
        <v>2068</v>
      </c>
      <c r="H338" s="80" t="s">
        <v>2069</v>
      </c>
      <c r="I338" s="177"/>
      <c r="J338" s="81">
        <v>495.55791939526267</v>
      </c>
      <c r="K338" s="81">
        <v>8.0976039677474709</v>
      </c>
      <c r="L338" s="81">
        <v>38.247521610847443</v>
      </c>
      <c r="M338" s="81">
        <v>161.84539243351878</v>
      </c>
      <c r="N338" s="81">
        <v>169.28200448629192</v>
      </c>
      <c r="O338" s="81">
        <v>118.65947056398181</v>
      </c>
      <c r="P338" s="81">
        <v>79.676610686492481</v>
      </c>
      <c r="Q338" s="81">
        <v>5.725528891566813</v>
      </c>
      <c r="R338" s="81">
        <v>4.4945376643055441</v>
      </c>
      <c r="S338" s="81">
        <v>12.196875697499999</v>
      </c>
      <c r="T338" s="82"/>
      <c r="U338" s="81">
        <v>42831897</v>
      </c>
      <c r="V338" s="81">
        <v>3701</v>
      </c>
      <c r="W338" s="81">
        <v>621</v>
      </c>
      <c r="X338" s="81">
        <v>29944</v>
      </c>
      <c r="Y338" s="81">
        <v>31847</v>
      </c>
      <c r="Z338" s="81">
        <v>60264</v>
      </c>
      <c r="AA338" s="81">
        <v>15636</v>
      </c>
      <c r="AB338" s="81">
        <v>94106</v>
      </c>
      <c r="AC338" s="81">
        <v>784874.66666666663</v>
      </c>
      <c r="AD338" s="81">
        <v>12.196875697499999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586.19000000000005</v>
      </c>
      <c r="BJ338" s="81">
        <v>245.3</v>
      </c>
      <c r="BK338" s="81">
        <v>24.492999999999999</v>
      </c>
      <c r="BL338" s="81">
        <v>0</v>
      </c>
      <c r="BM338" s="82"/>
      <c r="BN338" s="81">
        <v>0</v>
      </c>
      <c r="BO338" s="81">
        <v>0</v>
      </c>
      <c r="BP338" s="81">
        <v>16</v>
      </c>
      <c r="BQ338" s="81">
        <v>1</v>
      </c>
      <c r="BR338" s="81">
        <v>3</v>
      </c>
      <c r="BS338" s="81">
        <v>0</v>
      </c>
      <c r="BT338"/>
      <c r="BU338" s="80">
        <v>839.00599999999997</v>
      </c>
      <c r="BV338" s="80">
        <v>12.677</v>
      </c>
      <c r="BW338" s="80">
        <v>0</v>
      </c>
      <c r="BX338" s="80">
        <v>0</v>
      </c>
      <c r="BY338" s="80">
        <v>4.3</v>
      </c>
      <c r="BZ338" s="80">
        <v>0</v>
      </c>
      <c r="CA338" s="80">
        <v>0</v>
      </c>
      <c r="CB338" s="80">
        <v>0</v>
      </c>
      <c r="CC338" s="80">
        <v>0</v>
      </c>
    </row>
    <row r="339" spans="1:81">
      <c r="A339" s="80" t="s">
        <v>2076</v>
      </c>
      <c r="B339" s="80">
        <v>229</v>
      </c>
      <c r="C339" s="80">
        <v>8</v>
      </c>
      <c r="D339" s="80">
        <v>14</v>
      </c>
      <c r="E339" s="80">
        <v>2011</v>
      </c>
      <c r="F339" s="80" t="s">
        <v>87</v>
      </c>
      <c r="G339" s="80" t="s">
        <v>2068</v>
      </c>
      <c r="H339" s="80" t="s">
        <v>2069</v>
      </c>
      <c r="I339" s="177"/>
      <c r="J339" s="81">
        <v>630.5943804423398</v>
      </c>
      <c r="K339" s="81">
        <v>11.177642714602335</v>
      </c>
      <c r="L339" s="81">
        <v>34.108452798269802</v>
      </c>
      <c r="M339" s="81">
        <v>204.61481011102944</v>
      </c>
      <c r="N339" s="81">
        <v>215.38383119793801</v>
      </c>
      <c r="O339" s="81">
        <v>117.36976822926758</v>
      </c>
      <c r="P339" s="81">
        <v>76.55263726938874</v>
      </c>
      <c r="Q339" s="81">
        <v>6.5851822603805124</v>
      </c>
      <c r="R339" s="81">
        <v>4.7814377238782351</v>
      </c>
      <c r="S339" s="81">
        <v>10.670810231100001</v>
      </c>
      <c r="T339" s="82"/>
      <c r="U339" s="81">
        <v>43840136</v>
      </c>
      <c r="V339" s="81">
        <v>3701</v>
      </c>
      <c r="W339" s="81">
        <v>621</v>
      </c>
      <c r="X339" s="81">
        <v>29944</v>
      </c>
      <c r="Y339" s="81">
        <v>32185</v>
      </c>
      <c r="Z339" s="81">
        <v>60904</v>
      </c>
      <c r="AA339" s="81">
        <v>15470</v>
      </c>
      <c r="AB339" s="81">
        <v>93835</v>
      </c>
      <c r="AC339" s="81">
        <v>833594.66666666663</v>
      </c>
      <c r="AD339" s="81">
        <v>10.670810231100001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574.75699999999995</v>
      </c>
      <c r="BJ339" s="81">
        <v>285</v>
      </c>
      <c r="BK339" s="81">
        <v>25.17</v>
      </c>
      <c r="BL339" s="81">
        <v>0</v>
      </c>
      <c r="BM339" s="82"/>
      <c r="BN339" s="81">
        <v>0</v>
      </c>
      <c r="BO339" s="81">
        <v>0</v>
      </c>
      <c r="BP339" s="81">
        <v>15</v>
      </c>
      <c r="BQ339" s="81">
        <v>1</v>
      </c>
      <c r="BR339" s="81">
        <v>3</v>
      </c>
      <c r="BS339" s="81">
        <v>0</v>
      </c>
      <c r="BT339"/>
      <c r="BU339" s="80">
        <v>867.26499999999999</v>
      </c>
      <c r="BV339" s="80">
        <v>12.662000000000001</v>
      </c>
      <c r="BW339" s="80">
        <v>0</v>
      </c>
      <c r="BX339" s="80">
        <v>0</v>
      </c>
      <c r="BY339" s="80">
        <v>5</v>
      </c>
      <c r="BZ339" s="80">
        <v>0</v>
      </c>
      <c r="CA339" s="80">
        <v>0</v>
      </c>
      <c r="CB339" s="80">
        <v>0</v>
      </c>
      <c r="CC339" s="80">
        <v>0</v>
      </c>
    </row>
    <row r="340" spans="1:81">
      <c r="A340" s="80" t="s">
        <v>2077</v>
      </c>
      <c r="B340" s="80">
        <v>230</v>
      </c>
      <c r="C340" s="80">
        <v>9</v>
      </c>
      <c r="D340" s="80">
        <v>14</v>
      </c>
      <c r="E340" s="80">
        <v>2012</v>
      </c>
      <c r="F340" s="80" t="s">
        <v>88</v>
      </c>
      <c r="G340" s="80" t="s">
        <v>2068</v>
      </c>
      <c r="H340" s="80" t="s">
        <v>2069</v>
      </c>
      <c r="I340" s="177"/>
      <c r="J340" s="81">
        <v>666.68262932230596</v>
      </c>
      <c r="K340" s="81">
        <v>10.10688790306059</v>
      </c>
      <c r="L340" s="81">
        <v>33.18929520752701</v>
      </c>
      <c r="M340" s="81">
        <v>197.92743031060834</v>
      </c>
      <c r="N340" s="81">
        <v>232.27114032542917</v>
      </c>
      <c r="O340" s="81">
        <v>118.02353202124628</v>
      </c>
      <c r="P340" s="81">
        <v>76.694572927221117</v>
      </c>
      <c r="Q340" s="81">
        <v>7.2576529092119939</v>
      </c>
      <c r="R340" s="81">
        <v>5.0164578615666793</v>
      </c>
      <c r="S340" s="81">
        <v>16.669766518759999</v>
      </c>
      <c r="T340" s="82"/>
      <c r="U340" s="81">
        <v>45663346</v>
      </c>
      <c r="V340" s="81">
        <v>3701</v>
      </c>
      <c r="W340" s="81">
        <v>621</v>
      </c>
      <c r="X340" s="81">
        <v>29944</v>
      </c>
      <c r="Y340" s="81">
        <v>33202</v>
      </c>
      <c r="Z340" s="81">
        <v>61729</v>
      </c>
      <c r="AA340" s="81">
        <v>15411</v>
      </c>
      <c r="AB340" s="81">
        <v>95186</v>
      </c>
      <c r="AC340" s="81">
        <v>851916</v>
      </c>
      <c r="AD340" s="81">
        <v>16.669766518759999</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763.03200000000004</v>
      </c>
      <c r="BJ340" s="81">
        <v>286.10000000000002</v>
      </c>
      <c r="BK340" s="81">
        <v>31.891999999999999</v>
      </c>
      <c r="BL340" s="81">
        <v>0</v>
      </c>
      <c r="BM340" s="82"/>
      <c r="BN340" s="81">
        <v>0</v>
      </c>
      <c r="BO340" s="81">
        <v>0</v>
      </c>
      <c r="BP340" s="81">
        <v>15</v>
      </c>
      <c r="BQ340" s="81">
        <v>1</v>
      </c>
      <c r="BR340" s="81">
        <v>3</v>
      </c>
      <c r="BS340" s="81">
        <v>0</v>
      </c>
      <c r="BT340"/>
      <c r="BU340" s="80">
        <v>1063.009</v>
      </c>
      <c r="BV340" s="80">
        <v>12.914999999999999</v>
      </c>
      <c r="BW340" s="80">
        <v>0</v>
      </c>
      <c r="BX340" s="80">
        <v>0</v>
      </c>
      <c r="BY340" s="80">
        <v>5.0999999999999996</v>
      </c>
      <c r="BZ340" s="80">
        <v>0</v>
      </c>
      <c r="CA340" s="80">
        <v>0</v>
      </c>
      <c r="CB340" s="80">
        <v>0</v>
      </c>
      <c r="CC340" s="80">
        <v>0</v>
      </c>
    </row>
    <row r="341" spans="1:81">
      <c r="A341" s="80" t="s">
        <v>2078</v>
      </c>
      <c r="B341" s="80">
        <v>231</v>
      </c>
      <c r="C341" s="80">
        <v>10</v>
      </c>
      <c r="D341" s="80">
        <v>14</v>
      </c>
      <c r="E341" s="80">
        <v>2013</v>
      </c>
      <c r="F341" s="80" t="s">
        <v>89</v>
      </c>
      <c r="G341" s="80" t="s">
        <v>2068</v>
      </c>
      <c r="H341" s="80" t="s">
        <v>2069</v>
      </c>
      <c r="I341" s="177"/>
      <c r="J341" s="81">
        <v>626.94825421091844</v>
      </c>
      <c r="K341" s="81">
        <v>8.0801508356636997</v>
      </c>
      <c r="L341" s="81">
        <v>30.385575481530395</v>
      </c>
      <c r="M341" s="81">
        <v>189.93666194821179</v>
      </c>
      <c r="N341" s="81">
        <v>200.82663078970603</v>
      </c>
      <c r="O341" s="81">
        <v>114.54041704526153</v>
      </c>
      <c r="P341" s="81">
        <v>76.059407546263415</v>
      </c>
      <c r="Q341" s="81">
        <v>7.3473707168320681</v>
      </c>
      <c r="R341" s="81">
        <v>5.0847065094197799</v>
      </c>
      <c r="S341" s="81">
        <v>17.070606772599998</v>
      </c>
      <c r="T341" s="82"/>
      <c r="U341" s="81">
        <v>45181121</v>
      </c>
      <c r="V341" s="81">
        <v>3701</v>
      </c>
      <c r="W341" s="81">
        <v>621</v>
      </c>
      <c r="X341" s="81">
        <v>29944</v>
      </c>
      <c r="Y341" s="81">
        <v>33370</v>
      </c>
      <c r="Z341" s="81">
        <v>62582</v>
      </c>
      <c r="AA341" s="81">
        <v>15226</v>
      </c>
      <c r="AB341" s="81">
        <v>94981</v>
      </c>
      <c r="AC341" s="81">
        <v>842901</v>
      </c>
      <c r="AD341" s="81">
        <v>17.070606772599998</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849.17</v>
      </c>
      <c r="BJ341" s="81">
        <v>305.10000000000002</v>
      </c>
      <c r="BK341" s="81">
        <v>32.491</v>
      </c>
      <c r="BL341" s="81">
        <v>0</v>
      </c>
      <c r="BM341" s="82"/>
      <c r="BN341" s="81">
        <v>0</v>
      </c>
      <c r="BO341" s="81">
        <v>0</v>
      </c>
      <c r="BP341" s="81">
        <v>17</v>
      </c>
      <c r="BQ341" s="81">
        <v>1</v>
      </c>
      <c r="BR341" s="81">
        <v>3</v>
      </c>
      <c r="BS341" s="81">
        <v>0</v>
      </c>
      <c r="BT341"/>
      <c r="BU341" s="80">
        <v>1168.5360000000001</v>
      </c>
      <c r="BV341" s="80">
        <v>13.125</v>
      </c>
      <c r="BW341" s="80">
        <v>0</v>
      </c>
      <c r="BX341" s="80">
        <v>0</v>
      </c>
      <c r="BY341" s="80">
        <v>5.0999999999999996</v>
      </c>
      <c r="BZ341" s="80">
        <v>0</v>
      </c>
      <c r="CA341" s="80">
        <v>0</v>
      </c>
      <c r="CB341" s="80">
        <v>0</v>
      </c>
      <c r="CC341" s="80">
        <v>0</v>
      </c>
    </row>
    <row r="342" spans="1:81">
      <c r="A342" s="80" t="s">
        <v>2079</v>
      </c>
      <c r="B342" s="80">
        <v>232</v>
      </c>
      <c r="C342" s="80">
        <v>11</v>
      </c>
      <c r="D342" s="80">
        <v>14</v>
      </c>
      <c r="E342" s="80">
        <v>2014</v>
      </c>
      <c r="F342" s="80" t="s">
        <v>90</v>
      </c>
      <c r="G342" s="80" t="s">
        <v>2068</v>
      </c>
      <c r="H342" s="80" t="s">
        <v>2069</v>
      </c>
      <c r="I342" s="177"/>
      <c r="J342" s="81">
        <v>648.87627692717001</v>
      </c>
      <c r="K342" s="81">
        <v>8.6100206973997171</v>
      </c>
      <c r="L342" s="81">
        <v>17.817029442161751</v>
      </c>
      <c r="M342" s="81">
        <v>185.61909400627411</v>
      </c>
      <c r="N342" s="81">
        <v>197.73048756947992</v>
      </c>
      <c r="O342" s="81">
        <v>109.94910002159538</v>
      </c>
      <c r="P342" s="81">
        <v>75.671669159886321</v>
      </c>
      <c r="Q342" s="81">
        <v>7.0286888838092274</v>
      </c>
      <c r="R342" s="81">
        <v>5.0498820648845841</v>
      </c>
      <c r="S342" s="81">
        <v>13.098443079999999</v>
      </c>
      <c r="T342" s="82"/>
      <c r="U342" s="81">
        <v>48366826</v>
      </c>
      <c r="V342" s="81">
        <v>3281</v>
      </c>
      <c r="W342" s="81">
        <v>417</v>
      </c>
      <c r="X342" s="81">
        <v>28946</v>
      </c>
      <c r="Y342" s="81">
        <v>33712</v>
      </c>
      <c r="Z342" s="81">
        <v>63270</v>
      </c>
      <c r="AA342" s="81">
        <v>15070</v>
      </c>
      <c r="AB342" s="81">
        <v>94701</v>
      </c>
      <c r="AC342" s="81">
        <v>839760.33333333337</v>
      </c>
      <c r="AD342" s="81">
        <v>13.098443079999999</v>
      </c>
      <c r="AE342" s="82"/>
      <c r="AF342" s="81">
        <v>671644656.18447411</v>
      </c>
      <c r="AG342" s="81">
        <v>6528547.2784961378</v>
      </c>
      <c r="AH342" s="81">
        <v>2867449.3561833967</v>
      </c>
      <c r="AI342" s="81">
        <v>168209096.92976594</v>
      </c>
      <c r="AJ342" s="81">
        <v>241332272.56750602</v>
      </c>
      <c r="AK342" s="81">
        <v>0</v>
      </c>
      <c r="AL342" s="81">
        <v>0</v>
      </c>
      <c r="AM342" s="81">
        <v>13001032.162599362</v>
      </c>
      <c r="AN342" s="81">
        <v>0</v>
      </c>
      <c r="AO342" s="81">
        <v>0</v>
      </c>
      <c r="AP342" s="82"/>
      <c r="AQ342" s="81">
        <v>995</v>
      </c>
      <c r="AR342" s="81">
        <v>167</v>
      </c>
      <c r="AS342" s="81">
        <v>0</v>
      </c>
      <c r="AT342" s="81">
        <v>0</v>
      </c>
      <c r="AU342" s="81">
        <v>0</v>
      </c>
      <c r="AV342" s="81">
        <v>0</v>
      </c>
      <c r="AW342" s="81" t="s">
        <v>564</v>
      </c>
      <c r="AX342" s="82"/>
      <c r="AY342" s="81">
        <v>3983.241</v>
      </c>
      <c r="AZ342" s="81">
        <v>14691</v>
      </c>
      <c r="BA342" s="81">
        <v>0</v>
      </c>
      <c r="BB342" s="81">
        <v>0</v>
      </c>
      <c r="BC342" s="81">
        <v>0</v>
      </c>
      <c r="BD342" s="81">
        <v>0</v>
      </c>
      <c r="BE342" s="81" t="s">
        <v>564</v>
      </c>
      <c r="BF342" s="82"/>
      <c r="BG342" s="81">
        <v>0</v>
      </c>
      <c r="BH342" s="81">
        <v>0</v>
      </c>
      <c r="BI342" s="81">
        <v>831.64099999999996</v>
      </c>
      <c r="BJ342" s="81">
        <v>274.8</v>
      </c>
      <c r="BK342" s="81">
        <v>23.905999999999999</v>
      </c>
      <c r="BL342" s="81">
        <v>0</v>
      </c>
      <c r="BM342" s="82"/>
      <c r="BN342" s="81">
        <v>0</v>
      </c>
      <c r="BO342" s="81">
        <v>0</v>
      </c>
      <c r="BP342" s="81">
        <v>17</v>
      </c>
      <c r="BQ342" s="81">
        <v>1</v>
      </c>
      <c r="BR342" s="81">
        <v>2</v>
      </c>
      <c r="BS342" s="81">
        <v>0</v>
      </c>
      <c r="BT342"/>
      <c r="BU342" s="80">
        <v>1112.4760000000001</v>
      </c>
      <c r="BV342" s="80">
        <v>13.071</v>
      </c>
      <c r="BW342" s="80">
        <v>0</v>
      </c>
      <c r="BX342" s="80">
        <v>0</v>
      </c>
      <c r="BY342" s="80">
        <v>4.8</v>
      </c>
      <c r="BZ342" s="80">
        <v>0</v>
      </c>
      <c r="CA342" s="80">
        <v>0</v>
      </c>
      <c r="CB342" s="80">
        <v>0</v>
      </c>
      <c r="CC342" s="80">
        <v>0</v>
      </c>
    </row>
    <row r="343" spans="1:81">
      <c r="A343" s="80" t="s">
        <v>2080</v>
      </c>
      <c r="B343" s="80">
        <v>233</v>
      </c>
      <c r="C343" s="80">
        <v>12</v>
      </c>
      <c r="D343" s="80">
        <v>14</v>
      </c>
      <c r="E343" s="80">
        <v>2015</v>
      </c>
      <c r="F343" s="80" t="s">
        <v>91</v>
      </c>
      <c r="G343" s="80" t="s">
        <v>2068</v>
      </c>
      <c r="H343" s="80" t="s">
        <v>2069</v>
      </c>
      <c r="I343" s="177"/>
      <c r="J343" s="81">
        <v>569.77561174606024</v>
      </c>
      <c r="K343" s="81">
        <v>8.1203490855843619</v>
      </c>
      <c r="L343" s="81">
        <v>16.740058253319518</v>
      </c>
      <c r="M343" s="81">
        <v>167.39517092269585</v>
      </c>
      <c r="N343" s="81">
        <v>189.14438091139942</v>
      </c>
      <c r="O343" s="81">
        <v>109.62449799332505</v>
      </c>
      <c r="P343" s="81">
        <v>75.294008157609568</v>
      </c>
      <c r="Q343" s="81">
        <v>6.8516744906146174</v>
      </c>
      <c r="R343" s="81">
        <v>4.4019966784407822</v>
      </c>
      <c r="S343" s="81">
        <v>12.294269866600002</v>
      </c>
      <c r="T343" s="82"/>
      <c r="U343" s="81">
        <v>49955348</v>
      </c>
      <c r="V343" s="81">
        <v>3281</v>
      </c>
      <c r="W343" s="81">
        <v>417</v>
      </c>
      <c r="X343" s="81">
        <v>28946</v>
      </c>
      <c r="Y343" s="81">
        <v>34004</v>
      </c>
      <c r="Z343" s="81">
        <v>63691</v>
      </c>
      <c r="AA343" s="81">
        <v>14983</v>
      </c>
      <c r="AB343" s="81">
        <v>94301</v>
      </c>
      <c r="AC343" s="81">
        <v>754074.33333333337</v>
      </c>
      <c r="AD343" s="81">
        <v>12.294269866600002</v>
      </c>
      <c r="AE343" s="82"/>
      <c r="AF343" s="81">
        <v>600192291.69585073</v>
      </c>
      <c r="AG343" s="81">
        <v>5814962.5311902929</v>
      </c>
      <c r="AH343" s="81">
        <v>2172087.3929366893</v>
      </c>
      <c r="AI343" s="81">
        <v>176598680.46720073</v>
      </c>
      <c r="AJ343" s="81">
        <v>242873466.21979898</v>
      </c>
      <c r="AK343" s="81">
        <v>0</v>
      </c>
      <c r="AL343" s="81">
        <v>0</v>
      </c>
      <c r="AM343" s="81">
        <v>12923556.472182965</v>
      </c>
      <c r="AN343" s="81">
        <v>0</v>
      </c>
      <c r="AO343" s="81">
        <v>0</v>
      </c>
      <c r="AP343" s="82"/>
      <c r="AQ343" s="81">
        <v>1080</v>
      </c>
      <c r="AR343" s="81">
        <v>229</v>
      </c>
      <c r="AS343" s="81">
        <v>0</v>
      </c>
      <c r="AT343" s="81">
        <v>0</v>
      </c>
      <c r="AU343" s="81">
        <v>0</v>
      </c>
      <c r="AV343" s="81">
        <v>1</v>
      </c>
      <c r="AW343" s="81" t="s">
        <v>564</v>
      </c>
      <c r="AX343" s="82"/>
      <c r="AY343" s="81">
        <v>4361.1989999999996</v>
      </c>
      <c r="AZ343" s="81">
        <v>25097</v>
      </c>
      <c r="BA343" s="81">
        <v>0</v>
      </c>
      <c r="BB343" s="81">
        <v>0</v>
      </c>
      <c r="BC343" s="81">
        <v>0</v>
      </c>
      <c r="BD343" s="81">
        <v>5750</v>
      </c>
      <c r="BE343" s="81" t="s">
        <v>564</v>
      </c>
      <c r="BF343" s="82"/>
      <c r="BG343" s="81">
        <v>0</v>
      </c>
      <c r="BH343" s="81">
        <v>0</v>
      </c>
      <c r="BI343" s="81">
        <v>830.07399999999996</v>
      </c>
      <c r="BJ343" s="81">
        <v>295.8</v>
      </c>
      <c r="BK343" s="81">
        <v>28.85</v>
      </c>
      <c r="BL343" s="81">
        <v>0</v>
      </c>
      <c r="BM343" s="82"/>
      <c r="BN343" s="81">
        <v>0</v>
      </c>
      <c r="BO343" s="81">
        <v>0</v>
      </c>
      <c r="BP343" s="81">
        <v>18</v>
      </c>
      <c r="BQ343" s="81">
        <v>1</v>
      </c>
      <c r="BR343" s="81">
        <v>3</v>
      </c>
      <c r="BS343" s="81">
        <v>0</v>
      </c>
      <c r="BT343"/>
      <c r="BU343" s="80">
        <v>1136.93</v>
      </c>
      <c r="BV343" s="80">
        <v>12.994</v>
      </c>
      <c r="BW343" s="80">
        <v>0</v>
      </c>
      <c r="BX343" s="80">
        <v>0</v>
      </c>
      <c r="BY343" s="80">
        <v>4.8</v>
      </c>
      <c r="BZ343" s="80">
        <v>0</v>
      </c>
      <c r="CA343" s="80">
        <v>0</v>
      </c>
      <c r="CB343" s="80">
        <v>0</v>
      </c>
      <c r="CC343" s="80">
        <v>0</v>
      </c>
    </row>
    <row r="344" spans="1:81">
      <c r="A344" s="80" t="s">
        <v>2081</v>
      </c>
      <c r="B344" s="80">
        <v>234</v>
      </c>
      <c r="C344" s="80">
        <v>13</v>
      </c>
      <c r="D344" s="80">
        <v>14</v>
      </c>
      <c r="E344" s="80">
        <v>2016</v>
      </c>
      <c r="F344" s="80" t="s">
        <v>92</v>
      </c>
      <c r="G344" s="80" t="s">
        <v>2068</v>
      </c>
      <c r="H344" s="80" t="s">
        <v>2069</v>
      </c>
      <c r="I344" s="177"/>
      <c r="J344" s="81">
        <v>582.63589124774023</v>
      </c>
      <c r="K344" s="81">
        <v>8.1847545639005244</v>
      </c>
      <c r="L344" s="81">
        <v>19.512192777216455</v>
      </c>
      <c r="M344" s="81">
        <v>139.79046474526677</v>
      </c>
      <c r="N344" s="81">
        <v>185.64088164655385</v>
      </c>
      <c r="O344" s="81">
        <v>109.4035692167422</v>
      </c>
      <c r="P344" s="81">
        <v>75.815497059083441</v>
      </c>
      <c r="Q344" s="81">
        <v>6.6347489041845851</v>
      </c>
      <c r="R344" s="81">
        <v>3.9414293511591643</v>
      </c>
      <c r="S344" s="81">
        <v>12.894842450000001</v>
      </c>
      <c r="T344" s="82"/>
      <c r="U344" s="81">
        <v>49352233</v>
      </c>
      <c r="V344" s="81">
        <v>3281</v>
      </c>
      <c r="W344" s="81">
        <v>417</v>
      </c>
      <c r="X344" s="81">
        <v>28946</v>
      </c>
      <c r="Y344" s="81">
        <v>34379</v>
      </c>
      <c r="Z344" s="81">
        <v>64344</v>
      </c>
      <c r="AA344" s="81">
        <v>15604</v>
      </c>
      <c r="AB344" s="81">
        <v>93934</v>
      </c>
      <c r="AC344" s="81">
        <v>673157.33579680882</v>
      </c>
      <c r="AD344" s="81">
        <v>12.894842450000001</v>
      </c>
      <c r="AE344" s="82"/>
      <c r="AF344" s="81">
        <v>622111390.82142007</v>
      </c>
      <c r="AG344" s="81">
        <v>5510914.5365840821</v>
      </c>
      <c r="AH344" s="81">
        <v>1992946.015919978</v>
      </c>
      <c r="AI344" s="81">
        <v>169640747.57315481</v>
      </c>
      <c r="AJ344" s="81">
        <v>235677220.49531829</v>
      </c>
      <c r="AK344" s="81">
        <v>0</v>
      </c>
      <c r="AL344" s="81">
        <v>0</v>
      </c>
      <c r="AM344" s="81">
        <v>12883261.92211118</v>
      </c>
      <c r="AN344" s="81">
        <v>0</v>
      </c>
      <c r="AO344" s="81">
        <v>0</v>
      </c>
      <c r="AP344" s="82"/>
      <c r="AQ344" s="81">
        <v>1180</v>
      </c>
      <c r="AR344" s="81">
        <v>251</v>
      </c>
      <c r="AS344" s="81">
        <v>0</v>
      </c>
      <c r="AT344" s="81">
        <v>1</v>
      </c>
      <c r="AU344" s="81">
        <v>0</v>
      </c>
      <c r="AV344" s="81">
        <v>1</v>
      </c>
      <c r="AW344" s="81" t="s">
        <v>564</v>
      </c>
      <c r="AX344" s="82"/>
      <c r="AY344" s="81">
        <v>4838.3490000000002</v>
      </c>
      <c r="AZ344" s="81">
        <v>27147.4</v>
      </c>
      <c r="BA344" s="81">
        <v>0</v>
      </c>
      <c r="BB344" s="81">
        <v>89</v>
      </c>
      <c r="BC344" s="81">
        <v>0</v>
      </c>
      <c r="BD344" s="81">
        <v>5750</v>
      </c>
      <c r="BE344" s="81" t="s">
        <v>564</v>
      </c>
      <c r="BF344" s="82"/>
      <c r="BG344" s="81">
        <v>0</v>
      </c>
      <c r="BH344" s="81">
        <v>0</v>
      </c>
      <c r="BI344" s="81">
        <v>824.38199999999995</v>
      </c>
      <c r="BJ344" s="81">
        <v>300.10000000000002</v>
      </c>
      <c r="BK344" s="81">
        <v>28.341000000000001</v>
      </c>
      <c r="BL344" s="81">
        <v>0</v>
      </c>
      <c r="BM344" s="82"/>
      <c r="BN344" s="81">
        <v>0</v>
      </c>
      <c r="BO344" s="81">
        <v>0</v>
      </c>
      <c r="BP344" s="81">
        <v>19</v>
      </c>
      <c r="BQ344" s="81">
        <v>1</v>
      </c>
      <c r="BR344" s="81">
        <v>3</v>
      </c>
      <c r="BS344" s="81">
        <v>0</v>
      </c>
      <c r="BT344"/>
      <c r="BU344" s="80">
        <v>1134.751</v>
      </c>
      <c r="BV344" s="80">
        <v>12.972</v>
      </c>
      <c r="BW344" s="80">
        <v>0</v>
      </c>
      <c r="BX344" s="80">
        <v>0</v>
      </c>
      <c r="BY344" s="80">
        <v>5.0999999999999996</v>
      </c>
      <c r="BZ344" s="80">
        <v>0</v>
      </c>
      <c r="CA344" s="80">
        <v>0</v>
      </c>
      <c r="CB344" s="80">
        <v>0</v>
      </c>
      <c r="CC344" s="80">
        <v>0</v>
      </c>
    </row>
    <row r="345" spans="1:81">
      <c r="A345" s="80" t="s">
        <v>2082</v>
      </c>
      <c r="B345" s="80">
        <v>235</v>
      </c>
      <c r="C345" s="80">
        <v>14</v>
      </c>
      <c r="D345" s="80">
        <v>14</v>
      </c>
      <c r="E345" s="80">
        <v>2017</v>
      </c>
      <c r="F345" s="80" t="s">
        <v>71</v>
      </c>
      <c r="G345" s="80" t="s">
        <v>2068</v>
      </c>
      <c r="H345" s="80" t="s">
        <v>2069</v>
      </c>
      <c r="I345" s="177"/>
      <c r="J345" s="81">
        <v>532.08948525679489</v>
      </c>
      <c r="K345" s="81">
        <v>7.6013365435990243</v>
      </c>
      <c r="L345" s="81">
        <v>17.724556663390867</v>
      </c>
      <c r="M345" s="81">
        <v>134.81169601026212</v>
      </c>
      <c r="N345" s="81">
        <v>190.75012740508618</v>
      </c>
      <c r="O345" s="81">
        <v>108.28403735058602</v>
      </c>
      <c r="P345" s="81">
        <v>74.842782704059061</v>
      </c>
      <c r="Q345" s="81">
        <v>6.3910292513578586</v>
      </c>
      <c r="R345" s="81">
        <v>4.0582736455075894</v>
      </c>
      <c r="S345" s="81">
        <v>9.2209626700499996</v>
      </c>
      <c r="T345" s="82"/>
      <c r="U345" s="81">
        <v>50497567</v>
      </c>
      <c r="V345" s="81">
        <v>3281</v>
      </c>
      <c r="W345" s="81">
        <v>417</v>
      </c>
      <c r="X345" s="81">
        <v>28946</v>
      </c>
      <c r="Y345" s="81">
        <v>34756</v>
      </c>
      <c r="Z345" s="81">
        <v>64742</v>
      </c>
      <c r="AA345" s="81">
        <v>15502</v>
      </c>
      <c r="AB345" s="81">
        <v>93572</v>
      </c>
      <c r="AC345" s="81">
        <v>706865.99999999988</v>
      </c>
      <c r="AD345" s="81">
        <v>9.2209626700499996</v>
      </c>
      <c r="AE345" s="82"/>
      <c r="AF345" s="81">
        <v>615377569.02365279</v>
      </c>
      <c r="AG345" s="81">
        <v>5348230.0186888482</v>
      </c>
      <c r="AH345" s="81">
        <v>2594023.3072452932</v>
      </c>
      <c r="AI345" s="81">
        <v>178480118.88258961</v>
      </c>
      <c r="AJ345" s="81">
        <v>253301754.67324129</v>
      </c>
      <c r="AK345" s="81">
        <v>0</v>
      </c>
      <c r="AL345" s="81">
        <v>0</v>
      </c>
      <c r="AM345" s="81">
        <v>12853693.898919251</v>
      </c>
      <c r="AN345" s="81">
        <v>0</v>
      </c>
      <c r="AO345" s="81">
        <v>0</v>
      </c>
      <c r="AP345" s="82"/>
      <c r="AQ345" s="81">
        <v>1255</v>
      </c>
      <c r="AR345" s="81">
        <v>280</v>
      </c>
      <c r="AS345" s="81">
        <v>0</v>
      </c>
      <c r="AT345" s="81">
        <v>1</v>
      </c>
      <c r="AU345" s="81">
        <v>0</v>
      </c>
      <c r="AV345" s="81">
        <v>1</v>
      </c>
      <c r="AW345" s="81" t="s">
        <v>564</v>
      </c>
      <c r="AX345" s="82"/>
      <c r="AY345" s="81">
        <v>5225.6489999999994</v>
      </c>
      <c r="AZ345" s="81">
        <v>29305.5</v>
      </c>
      <c r="BA345" s="81">
        <v>0</v>
      </c>
      <c r="BB345" s="81">
        <v>89</v>
      </c>
      <c r="BC345" s="81">
        <v>0</v>
      </c>
      <c r="BD345" s="81">
        <v>5750</v>
      </c>
      <c r="BE345" s="81" t="s">
        <v>564</v>
      </c>
      <c r="BF345" s="82"/>
      <c r="BG345" s="81">
        <v>0</v>
      </c>
      <c r="BH345" s="81">
        <v>0</v>
      </c>
      <c r="BI345" s="81">
        <v>852.29499999999996</v>
      </c>
      <c r="BJ345" s="81">
        <v>296.3</v>
      </c>
      <c r="BK345" s="81">
        <v>28.669</v>
      </c>
      <c r="BL345" s="81">
        <v>0</v>
      </c>
      <c r="BM345" s="82"/>
      <c r="BN345" s="81">
        <v>0</v>
      </c>
      <c r="BO345" s="81">
        <v>0</v>
      </c>
      <c r="BP345" s="81">
        <v>19</v>
      </c>
      <c r="BQ345" s="81">
        <v>1</v>
      </c>
      <c r="BR345" s="81">
        <v>3</v>
      </c>
      <c r="BS345" s="81">
        <v>0</v>
      </c>
      <c r="BT345"/>
      <c r="BU345" s="80">
        <v>1159.068</v>
      </c>
      <c r="BV345" s="80">
        <v>12.896000000000001</v>
      </c>
      <c r="BW345" s="80">
        <v>0</v>
      </c>
      <c r="BX345" s="80">
        <v>0</v>
      </c>
      <c r="BY345" s="80">
        <v>5.3</v>
      </c>
      <c r="BZ345" s="80">
        <v>0</v>
      </c>
      <c r="CA345" s="80">
        <v>0</v>
      </c>
      <c r="CB345" s="80">
        <v>0</v>
      </c>
      <c r="CC345" s="80">
        <v>0</v>
      </c>
    </row>
    <row r="346" spans="1:81">
      <c r="A346" s="80" t="s">
        <v>2083</v>
      </c>
      <c r="B346" s="80">
        <v>236</v>
      </c>
      <c r="C346" s="80">
        <v>15</v>
      </c>
      <c r="D346" s="80">
        <v>14</v>
      </c>
      <c r="E346" s="80">
        <v>2018</v>
      </c>
      <c r="F346" s="80" t="s">
        <v>93</v>
      </c>
      <c r="G346" s="80" t="s">
        <v>2068</v>
      </c>
      <c r="H346" s="80" t="s">
        <v>2069</v>
      </c>
      <c r="I346" s="177"/>
      <c r="J346" s="81">
        <v>493.83931732083528</v>
      </c>
      <c r="K346" s="81">
        <v>6.9534406835266864</v>
      </c>
      <c r="L346" s="81">
        <v>16.389968275612851</v>
      </c>
      <c r="M346" s="81">
        <v>131.00807993524376</v>
      </c>
      <c r="N346" s="81">
        <v>179.3015040828945</v>
      </c>
      <c r="O346" s="81">
        <v>106.11996785730827</v>
      </c>
      <c r="P346" s="81">
        <v>74.657026445275235</v>
      </c>
      <c r="Q346" s="81">
        <v>5.8996233888283669</v>
      </c>
      <c r="R346" s="81">
        <v>4.3047724189614707</v>
      </c>
      <c r="S346" s="81">
        <v>10.687328094690001</v>
      </c>
      <c r="T346" s="82"/>
      <c r="U346" s="81">
        <v>53568296</v>
      </c>
      <c r="V346" s="81">
        <v>3281</v>
      </c>
      <c r="W346" s="81">
        <v>417</v>
      </c>
      <c r="X346" s="81">
        <v>28946</v>
      </c>
      <c r="Y346" s="81">
        <v>35114</v>
      </c>
      <c r="Z346" s="81">
        <v>64663</v>
      </c>
      <c r="AA346" s="81">
        <v>15619</v>
      </c>
      <c r="AB346" s="81">
        <v>93084</v>
      </c>
      <c r="AC346" s="81">
        <v>746862.33333333326</v>
      </c>
      <c r="AD346" s="81">
        <v>10.687328094690001</v>
      </c>
      <c r="AE346" s="82"/>
      <c r="AF346" s="81">
        <v>598184252.20951211</v>
      </c>
      <c r="AG346" s="81">
        <v>4766307.6045820285</v>
      </c>
      <c r="AH346" s="81">
        <v>2464961.2856283071</v>
      </c>
      <c r="AI346" s="81">
        <v>174189098.07898769</v>
      </c>
      <c r="AJ346" s="81">
        <v>254661524.79306409</v>
      </c>
      <c r="AK346" s="81">
        <v>0</v>
      </c>
      <c r="AL346" s="81">
        <v>0</v>
      </c>
      <c r="AM346" s="81">
        <v>12813115.98948312</v>
      </c>
      <c r="AN346" s="81">
        <v>0</v>
      </c>
      <c r="AO346" s="81">
        <v>0</v>
      </c>
      <c r="AP346" s="82"/>
      <c r="AQ346" s="81">
        <v>1337</v>
      </c>
      <c r="AR346" s="81">
        <v>291</v>
      </c>
      <c r="AS346" s="81">
        <v>0</v>
      </c>
      <c r="AT346" s="81">
        <v>1</v>
      </c>
      <c r="AU346" s="81">
        <v>0</v>
      </c>
      <c r="AV346" s="81">
        <v>1</v>
      </c>
      <c r="AW346" s="81" t="s">
        <v>564</v>
      </c>
      <c r="AX346" s="82"/>
      <c r="AY346" s="81">
        <v>5640.0040000000008</v>
      </c>
      <c r="AZ346" s="81">
        <v>31175.200000000001</v>
      </c>
      <c r="BA346" s="81">
        <v>0</v>
      </c>
      <c r="BB346" s="81">
        <v>89</v>
      </c>
      <c r="BC346" s="81">
        <v>0</v>
      </c>
      <c r="BD346" s="81">
        <v>5750</v>
      </c>
      <c r="BE346" s="81" t="s">
        <v>564</v>
      </c>
      <c r="BF346" s="82"/>
      <c r="BG346" s="81">
        <v>0</v>
      </c>
      <c r="BH346" s="81">
        <v>0</v>
      </c>
      <c r="BI346" s="81">
        <v>802.99900000000002</v>
      </c>
      <c r="BJ346" s="81">
        <v>212.1</v>
      </c>
      <c r="BK346" s="81">
        <v>27.789000000000001</v>
      </c>
      <c r="BL346" s="81">
        <v>0</v>
      </c>
      <c r="BM346" s="82"/>
      <c r="BN346" s="81">
        <v>0</v>
      </c>
      <c r="BO346" s="81">
        <v>0</v>
      </c>
      <c r="BP346" s="81">
        <v>19</v>
      </c>
      <c r="BQ346" s="81">
        <v>1</v>
      </c>
      <c r="BR346" s="81">
        <v>3</v>
      </c>
      <c r="BS346" s="81">
        <v>0</v>
      </c>
      <c r="BT346"/>
      <c r="BU346" s="80">
        <v>1026.817</v>
      </c>
      <c r="BV346" s="80">
        <v>12.971</v>
      </c>
      <c r="BW346" s="80">
        <v>0</v>
      </c>
      <c r="BX346" s="80">
        <v>0</v>
      </c>
      <c r="BY346" s="80">
        <v>3.1</v>
      </c>
      <c r="BZ346" s="80">
        <v>0</v>
      </c>
      <c r="CA346" s="80">
        <v>0</v>
      </c>
      <c r="CB346" s="80">
        <v>0</v>
      </c>
      <c r="CC346" s="80">
        <v>0</v>
      </c>
    </row>
    <row r="347" spans="1:81">
      <c r="A347" s="80" t="s">
        <v>2084</v>
      </c>
      <c r="B347" s="80">
        <v>237</v>
      </c>
      <c r="C347" s="80">
        <v>16</v>
      </c>
      <c r="D347" s="80">
        <v>14</v>
      </c>
      <c r="E347" s="80">
        <v>2019</v>
      </c>
      <c r="F347" s="80" t="s">
        <v>73</v>
      </c>
      <c r="G347" s="80" t="s">
        <v>2068</v>
      </c>
      <c r="H347" s="80" t="s">
        <v>2069</v>
      </c>
      <c r="I347" s="177"/>
      <c r="J347" s="81">
        <v>473.65705620165164</v>
      </c>
      <c r="K347" s="81">
        <v>6.2580990713256224</v>
      </c>
      <c r="L347" s="81">
        <v>16.488329733498428</v>
      </c>
      <c r="M347" s="81">
        <v>116.22165978684035</v>
      </c>
      <c r="N347" s="81">
        <v>166.78366238723368</v>
      </c>
      <c r="O347" s="81">
        <v>103.42797586297145</v>
      </c>
      <c r="P347" s="81">
        <v>71.396158485098738</v>
      </c>
      <c r="Q347" s="81">
        <v>5.7316975342128904</v>
      </c>
      <c r="R347" s="81">
        <v>3.4472032646249002</v>
      </c>
      <c r="S347" s="81">
        <v>15.06261786736</v>
      </c>
      <c r="T347" s="82"/>
      <c r="U347" s="81">
        <v>53126700</v>
      </c>
      <c r="V347" s="81">
        <v>3281</v>
      </c>
      <c r="W347" s="81">
        <v>417</v>
      </c>
      <c r="X347" s="81">
        <v>28946</v>
      </c>
      <c r="Y347" s="81">
        <v>35674</v>
      </c>
      <c r="Z347" s="81">
        <v>64753</v>
      </c>
      <c r="AA347" s="81">
        <v>14825</v>
      </c>
      <c r="AB347" s="81">
        <v>92883</v>
      </c>
      <c r="AC347" s="81">
        <v>607873</v>
      </c>
      <c r="AD347" s="81">
        <v>15.06261786736</v>
      </c>
      <c r="AE347" s="82"/>
      <c r="AF347" s="81">
        <v>604246829.46454704</v>
      </c>
      <c r="AG347" s="81">
        <v>4598627.9971497068</v>
      </c>
      <c r="AH347" s="81">
        <v>2638989.6800885769</v>
      </c>
      <c r="AI347" s="81">
        <v>170667287.06674489</v>
      </c>
      <c r="AJ347" s="81">
        <v>237640074.12989187</v>
      </c>
      <c r="AK347" s="81">
        <v>0</v>
      </c>
      <c r="AL347" s="81">
        <v>0</v>
      </c>
      <c r="AM347" s="81">
        <v>12649965.377150362</v>
      </c>
      <c r="AN347" s="81">
        <v>0</v>
      </c>
      <c r="AO347" s="81">
        <v>0</v>
      </c>
      <c r="AP347" s="82"/>
      <c r="AQ347" s="81">
        <v>1463</v>
      </c>
      <c r="AR347" s="81">
        <v>309</v>
      </c>
      <c r="AS347" s="81">
        <v>0</v>
      </c>
      <c r="AT347" s="81">
        <v>1</v>
      </c>
      <c r="AU347" s="81">
        <v>0</v>
      </c>
      <c r="AV347" s="81">
        <v>1</v>
      </c>
      <c r="AW347" s="81" t="s">
        <v>564</v>
      </c>
      <c r="AX347" s="82"/>
      <c r="AY347" s="81">
        <v>6274.7070000000058</v>
      </c>
      <c r="AZ347" s="81">
        <v>35045.599999999999</v>
      </c>
      <c r="BA347" s="81">
        <v>0</v>
      </c>
      <c r="BB347" s="81">
        <v>89</v>
      </c>
      <c r="BC347" s="81">
        <v>0</v>
      </c>
      <c r="BD347" s="81">
        <v>5750</v>
      </c>
      <c r="BE347" s="81" t="s">
        <v>564</v>
      </c>
      <c r="BF347" s="82"/>
      <c r="BG347" s="81">
        <v>0</v>
      </c>
      <c r="BH347" s="81">
        <v>0</v>
      </c>
      <c r="BI347" s="81">
        <v>708.95100000000002</v>
      </c>
      <c r="BJ347" s="81">
        <v>248.3</v>
      </c>
      <c r="BK347" s="81">
        <v>27.292000000000002</v>
      </c>
      <c r="BL347" s="81">
        <v>0</v>
      </c>
      <c r="BM347" s="82"/>
      <c r="BN347" s="81">
        <v>0</v>
      </c>
      <c r="BO347" s="81">
        <v>0</v>
      </c>
      <c r="BP347" s="81">
        <v>19</v>
      </c>
      <c r="BQ347" s="81">
        <v>1</v>
      </c>
      <c r="BR347" s="81">
        <v>3</v>
      </c>
      <c r="BS347" s="81">
        <v>0</v>
      </c>
      <c r="BT347"/>
      <c r="BU347" s="80">
        <v>966.46900000000005</v>
      </c>
      <c r="BV347" s="80">
        <v>12.773999999999999</v>
      </c>
      <c r="BW347" s="80">
        <v>0</v>
      </c>
      <c r="BX347" s="80">
        <v>0</v>
      </c>
      <c r="BY347" s="80">
        <v>5.3</v>
      </c>
      <c r="BZ347" s="80">
        <v>0</v>
      </c>
      <c r="CA347" s="80">
        <v>0</v>
      </c>
      <c r="CB347" s="80">
        <v>0</v>
      </c>
      <c r="CC347" s="80">
        <v>0</v>
      </c>
    </row>
    <row r="348" spans="1:81">
      <c r="A348" s="80" t="s">
        <v>2085</v>
      </c>
      <c r="B348" s="80">
        <v>238</v>
      </c>
      <c r="C348" s="80">
        <v>17</v>
      </c>
      <c r="D348" s="80">
        <v>14</v>
      </c>
      <c r="E348" s="80">
        <v>2020</v>
      </c>
      <c r="F348" s="80" t="s">
        <v>218</v>
      </c>
      <c r="G348" s="80" t="s">
        <v>2068</v>
      </c>
      <c r="H348" s="80" t="s">
        <v>2069</v>
      </c>
      <c r="I348" s="177"/>
      <c r="J348" s="81">
        <v>414.91953309266592</v>
      </c>
      <c r="K348" s="81">
        <v>6.4673517685670641</v>
      </c>
      <c r="L348" s="81">
        <v>38.984035354077243</v>
      </c>
      <c r="M348" s="81">
        <v>106.56088467764845</v>
      </c>
      <c r="N348" s="81">
        <v>159.52222045114561</v>
      </c>
      <c r="O348" s="81">
        <v>90.979995446341889</v>
      </c>
      <c r="P348" s="81">
        <v>69.010931858373013</v>
      </c>
      <c r="Q348" s="81">
        <v>5.4440106200783935</v>
      </c>
      <c r="R348" s="81">
        <v>2.6441106389232201</v>
      </c>
      <c r="S348" s="81">
        <v>11.153792808</v>
      </c>
      <c r="T348" s="82"/>
      <c r="U348" s="81">
        <v>47639215</v>
      </c>
      <c r="V348" s="81">
        <v>2951</v>
      </c>
      <c r="W348" s="81">
        <v>1434</v>
      </c>
      <c r="X348" s="81">
        <v>28474</v>
      </c>
      <c r="Y348" s="81">
        <v>36012</v>
      </c>
      <c r="Z348" s="81">
        <v>65012</v>
      </c>
      <c r="AA348" s="81">
        <v>15569</v>
      </c>
      <c r="AB348" s="81">
        <v>92329</v>
      </c>
      <c r="AC348" s="81">
        <v>468689.66666666669</v>
      </c>
      <c r="AD348" s="81">
        <v>11.153792808</v>
      </c>
      <c r="AE348" s="82"/>
      <c r="AF348" s="81">
        <v>556429235.55927265</v>
      </c>
      <c r="AG348" s="81">
        <v>4602541.3606267432</v>
      </c>
      <c r="AH348" s="81">
        <v>5901426.9320547711</v>
      </c>
      <c r="AI348" s="81">
        <v>163653001.01533315</v>
      </c>
      <c r="AJ348" s="81">
        <v>252013455.69401786</v>
      </c>
      <c r="AK348" s="81"/>
      <c r="AL348" s="81"/>
      <c r="AM348" s="81">
        <v>12049960.296585087</v>
      </c>
      <c r="AN348" s="81"/>
      <c r="AO348" s="81"/>
      <c r="AP348" s="82"/>
      <c r="AQ348" s="81">
        <v>1542</v>
      </c>
      <c r="AR348" s="81">
        <v>321</v>
      </c>
      <c r="AS348" s="81">
        <v>0</v>
      </c>
      <c r="AT348" s="81">
        <v>1</v>
      </c>
      <c r="AU348" s="81">
        <v>0</v>
      </c>
      <c r="AV348" s="81">
        <v>1</v>
      </c>
      <c r="AW348" s="81">
        <v>0</v>
      </c>
      <c r="AX348" s="82"/>
      <c r="AY348" s="81">
        <v>6699.4940000000051</v>
      </c>
      <c r="AZ348" s="81">
        <v>37632.80000000001</v>
      </c>
      <c r="BA348" s="81">
        <v>0</v>
      </c>
      <c r="BB348" s="81">
        <v>89</v>
      </c>
      <c r="BC348" s="81">
        <v>0</v>
      </c>
      <c r="BD348" s="81">
        <v>5750</v>
      </c>
      <c r="BE348" s="81">
        <v>0</v>
      </c>
      <c r="BF348" s="82"/>
      <c r="BG348" s="81">
        <v>0</v>
      </c>
      <c r="BH348" s="81">
        <v>0</v>
      </c>
      <c r="BI348" s="81">
        <v>597.97699999999998</v>
      </c>
      <c r="BJ348" s="81">
        <v>222.9</v>
      </c>
      <c r="BK348" s="81">
        <v>26.018000000000001</v>
      </c>
      <c r="BL348" s="81">
        <v>0</v>
      </c>
      <c r="BM348" s="82"/>
      <c r="BN348" s="81">
        <v>0</v>
      </c>
      <c r="BO348" s="81">
        <v>0</v>
      </c>
      <c r="BP348" s="81">
        <v>18</v>
      </c>
      <c r="BQ348" s="81">
        <v>1</v>
      </c>
      <c r="BR348" s="81">
        <v>3</v>
      </c>
      <c r="BS348" s="81">
        <v>0</v>
      </c>
      <c r="BT348"/>
      <c r="BU348" s="80">
        <v>829.54300000000001</v>
      </c>
      <c r="BV348" s="80">
        <v>12.452</v>
      </c>
      <c r="BW348" s="80">
        <v>0</v>
      </c>
      <c r="BX348" s="80">
        <v>0</v>
      </c>
      <c r="BY348" s="80">
        <v>4.9000000000000004</v>
      </c>
      <c r="BZ348" s="80">
        <v>0</v>
      </c>
      <c r="CA348" s="80">
        <v>0</v>
      </c>
      <c r="CB348" s="80">
        <v>0</v>
      </c>
      <c r="CC348" s="80">
        <v>0</v>
      </c>
    </row>
    <row r="349" spans="1:81">
      <c r="A349" s="80" t="s">
        <v>2086</v>
      </c>
      <c r="B349" s="80">
        <v>238</v>
      </c>
      <c r="C349" s="80">
        <v>18</v>
      </c>
      <c r="D349" s="80">
        <v>14</v>
      </c>
      <c r="E349" s="80">
        <v>2021</v>
      </c>
      <c r="F349" s="80" t="s">
        <v>75</v>
      </c>
      <c r="G349" s="174" t="s">
        <v>2068</v>
      </c>
      <c r="H349" s="80" t="s">
        <v>2069</v>
      </c>
      <c r="I349" s="177"/>
      <c r="J349" s="81">
        <v>450.43827467201697</v>
      </c>
      <c r="K349" s="81">
        <v>6.782477049275534</v>
      </c>
      <c r="L349" s="81">
        <v>34.729717685642065</v>
      </c>
      <c r="M349" s="81">
        <v>114.72385687965705</v>
      </c>
      <c r="N349" s="81">
        <v>163.49881337111646</v>
      </c>
      <c r="O349" s="81">
        <v>88.329907237268515</v>
      </c>
      <c r="P349" s="81">
        <v>71.133818419366634</v>
      </c>
      <c r="Q349" s="81">
        <v>5.4765839055271899</v>
      </c>
      <c r="R349" s="81">
        <v>2.9205584036060515</v>
      </c>
      <c r="S349" s="81">
        <v>17.265184305599998</v>
      </c>
      <c r="T349" s="82"/>
      <c r="U349" s="81">
        <v>56049114</v>
      </c>
      <c r="V349" s="81">
        <v>2951</v>
      </c>
      <c r="W349" s="81">
        <v>1434</v>
      </c>
      <c r="X349" s="81">
        <v>28474</v>
      </c>
      <c r="Y349" s="81">
        <v>36188</v>
      </c>
      <c r="Z349" s="81">
        <v>64992</v>
      </c>
      <c r="AA349" s="81">
        <v>15650</v>
      </c>
      <c r="AB349" s="81">
        <v>91780</v>
      </c>
      <c r="AC349" s="81">
        <v>501780.33333333326</v>
      </c>
      <c r="AD349" s="81">
        <v>17.265184305599998</v>
      </c>
      <c r="AE349" s="82"/>
      <c r="AF349" s="81">
        <v>607354396.73795211</v>
      </c>
      <c r="AG349" s="81">
        <v>4761237.0613293797</v>
      </c>
      <c r="AH349" s="81">
        <v>5103256.0389289698</v>
      </c>
      <c r="AI349" s="81">
        <v>176682588.2011902</v>
      </c>
      <c r="AJ349" s="81">
        <v>249853247.93656591</v>
      </c>
      <c r="AK349" s="81">
        <v>0</v>
      </c>
      <c r="AL349" s="81">
        <v>0</v>
      </c>
      <c r="AM349" s="81">
        <v>12047399.623000151</v>
      </c>
      <c r="AN349" s="81">
        <v>0</v>
      </c>
      <c r="AO349" s="81">
        <v>0</v>
      </c>
      <c r="AP349" s="82"/>
      <c r="AQ349" s="81">
        <v>1609</v>
      </c>
      <c r="AR349" s="81">
        <v>326</v>
      </c>
      <c r="AS349" s="81">
        <v>0</v>
      </c>
      <c r="AT349" s="81">
        <v>1</v>
      </c>
      <c r="AU349" s="81">
        <v>0</v>
      </c>
      <c r="AV349" s="81">
        <v>1</v>
      </c>
      <c r="AW349" s="81"/>
      <c r="AX349" s="82"/>
      <c r="AY349" s="81">
        <v>7039.6090000000058</v>
      </c>
      <c r="AZ349" s="81">
        <v>36536.199999999997</v>
      </c>
      <c r="BA349" s="81">
        <v>0</v>
      </c>
      <c r="BB349" s="81">
        <v>89</v>
      </c>
      <c r="BC349" s="81">
        <v>0</v>
      </c>
      <c r="BD349" s="81">
        <v>5750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2087</v>
      </c>
      <c r="B350" s="80">
        <v>238</v>
      </c>
      <c r="C350" s="80">
        <v>19</v>
      </c>
      <c r="D350" s="80">
        <v>14</v>
      </c>
      <c r="E350" s="80">
        <v>2022</v>
      </c>
      <c r="F350" s="80" t="s">
        <v>568</v>
      </c>
      <c r="G350" s="174" t="s">
        <v>2068</v>
      </c>
      <c r="H350" s="80" t="s">
        <v>2069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1688</v>
      </c>
      <c r="AR350" s="81">
        <v>326</v>
      </c>
      <c r="AS350" s="81">
        <v>0</v>
      </c>
      <c r="AT350" s="81">
        <v>1</v>
      </c>
      <c r="AU350" s="81">
        <v>0</v>
      </c>
      <c r="AV350" s="81">
        <v>1</v>
      </c>
      <c r="AW350" s="81"/>
      <c r="AX350" s="82"/>
      <c r="AY350" s="81">
        <v>7481.9970000000048</v>
      </c>
      <c r="AZ350" s="81">
        <v>36536.200000000004</v>
      </c>
      <c r="BA350" s="81">
        <v>0</v>
      </c>
      <c r="BB350" s="81">
        <v>89</v>
      </c>
      <c r="BC350" s="81">
        <v>0</v>
      </c>
      <c r="BD350" s="81">
        <v>5750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2088</v>
      </c>
      <c r="B351" s="80">
        <v>409</v>
      </c>
      <c r="C351" s="80">
        <v>1</v>
      </c>
      <c r="D351" s="80">
        <v>25</v>
      </c>
      <c r="E351" s="80">
        <v>1990</v>
      </c>
      <c r="F351" s="80" t="s">
        <v>562</v>
      </c>
      <c r="G351" s="80" t="s">
        <v>2089</v>
      </c>
      <c r="H351" s="80" t="s">
        <v>2090</v>
      </c>
      <c r="I351" s="177"/>
      <c r="J351" s="81">
        <v>185.63825027155272</v>
      </c>
      <c r="K351" s="81">
        <v>7.5146215366591207</v>
      </c>
      <c r="L351" s="81">
        <v>4.3861743463736484</v>
      </c>
      <c r="M351" s="81">
        <v>61.396826558408748</v>
      </c>
      <c r="N351" s="81">
        <v>69.355606999304669</v>
      </c>
      <c r="O351" s="81">
        <v>69.040098864335732</v>
      </c>
      <c r="P351" s="81">
        <v>55.005724047031158</v>
      </c>
      <c r="Q351" s="81">
        <v>5.1977620542905338</v>
      </c>
      <c r="R351" s="81">
        <v>0</v>
      </c>
      <c r="S351" s="81">
        <v>6.0214888341142734</v>
      </c>
      <c r="T351" s="82"/>
      <c r="U351" s="81">
        <v>30694300</v>
      </c>
      <c r="V351" s="81">
        <v>2699</v>
      </c>
      <c r="W351" s="81">
        <v>46</v>
      </c>
      <c r="X351" s="81">
        <v>21041</v>
      </c>
      <c r="Y351" s="81">
        <v>26982</v>
      </c>
      <c r="Z351" s="81">
        <v>28397</v>
      </c>
      <c r="AA351" s="81">
        <v>13356</v>
      </c>
      <c r="AB351" s="81">
        <v>84394</v>
      </c>
      <c r="AC351" s="81">
        <v>0</v>
      </c>
      <c r="AD351" s="81">
        <v>6.0214888341142734</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2091</v>
      </c>
      <c r="B352" s="80">
        <v>410</v>
      </c>
      <c r="C352" s="80">
        <v>2</v>
      </c>
      <c r="D352" s="80">
        <v>25</v>
      </c>
      <c r="E352" s="80">
        <v>2005</v>
      </c>
      <c r="F352" s="80" t="s">
        <v>565</v>
      </c>
      <c r="G352" s="80" t="s">
        <v>2089</v>
      </c>
      <c r="H352" s="80" t="s">
        <v>2090</v>
      </c>
      <c r="I352" s="177"/>
      <c r="J352" s="81">
        <v>173.6413599750741</v>
      </c>
      <c r="K352" s="81">
        <v>5.1310563081153813</v>
      </c>
      <c r="L352" s="81">
        <v>0.97233749718183249</v>
      </c>
      <c r="M352" s="81">
        <v>126.2342834872946</v>
      </c>
      <c r="N352" s="81">
        <v>98.610691859425174</v>
      </c>
      <c r="O352" s="81">
        <v>102.95902309046323</v>
      </c>
      <c r="P352" s="81">
        <v>55.013578777894374</v>
      </c>
      <c r="Q352" s="81">
        <v>5.2185554107062435</v>
      </c>
      <c r="R352" s="81">
        <v>0</v>
      </c>
      <c r="S352" s="81">
        <v>12.301998330000002</v>
      </c>
      <c r="T352" s="82"/>
      <c r="U352" s="81">
        <v>26309262</v>
      </c>
      <c r="V352" s="81">
        <v>2174</v>
      </c>
      <c r="W352" s="81">
        <v>13</v>
      </c>
      <c r="X352" s="81">
        <v>23367</v>
      </c>
      <c r="Y352" s="81">
        <v>33087</v>
      </c>
      <c r="Z352" s="81">
        <v>49005</v>
      </c>
      <c r="AA352" s="81">
        <v>10940</v>
      </c>
      <c r="AB352" s="81">
        <v>88578</v>
      </c>
      <c r="AC352" s="81">
        <v>0</v>
      </c>
      <c r="AD352" s="81">
        <v>12.301998330000002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2092</v>
      </c>
      <c r="B353" s="80">
        <v>411</v>
      </c>
      <c r="C353" s="80">
        <v>3</v>
      </c>
      <c r="D353" s="80">
        <v>25</v>
      </c>
      <c r="E353" s="80">
        <v>2006</v>
      </c>
      <c r="F353" s="80" t="s">
        <v>566</v>
      </c>
      <c r="G353" s="80" t="s">
        <v>2089</v>
      </c>
      <c r="H353" s="80" t="s">
        <v>2090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2093</v>
      </c>
      <c r="B354" s="80">
        <v>412</v>
      </c>
      <c r="C354" s="80">
        <v>4</v>
      </c>
      <c r="D354" s="80">
        <v>25</v>
      </c>
      <c r="E354" s="80">
        <v>2007</v>
      </c>
      <c r="F354" s="80" t="s">
        <v>567</v>
      </c>
      <c r="G354" s="80" t="s">
        <v>2089</v>
      </c>
      <c r="H354" s="80" t="s">
        <v>2090</v>
      </c>
      <c r="I354" s="177"/>
      <c r="J354" s="81">
        <v>150.23452565507714</v>
      </c>
      <c r="K354" s="81">
        <v>4.8478473158482656</v>
      </c>
      <c r="L354" s="81">
        <v>1.1010353291045416</v>
      </c>
      <c r="M354" s="81">
        <v>111.45405064477751</v>
      </c>
      <c r="N354" s="81">
        <v>109.26577664997573</v>
      </c>
      <c r="O354" s="81">
        <v>99.937088639827905</v>
      </c>
      <c r="P354" s="81">
        <v>53.694862330227558</v>
      </c>
      <c r="Q354" s="81">
        <v>5.4851311917332843</v>
      </c>
      <c r="R354" s="81">
        <v>0</v>
      </c>
      <c r="S354" s="81">
        <v>12.588111280000001</v>
      </c>
      <c r="T354" s="82"/>
      <c r="U354" s="81">
        <v>23338086</v>
      </c>
      <c r="V354" s="81">
        <v>2107</v>
      </c>
      <c r="W354" s="81">
        <v>14</v>
      </c>
      <c r="X354" s="81">
        <v>26002</v>
      </c>
      <c r="Y354" s="81">
        <v>34665</v>
      </c>
      <c r="Z354" s="81">
        <v>49448</v>
      </c>
      <c r="AA354" s="81">
        <v>10515</v>
      </c>
      <c r="AB354" s="81">
        <v>88179</v>
      </c>
      <c r="AC354" s="81">
        <v>0</v>
      </c>
      <c r="AD354" s="81">
        <v>12.588111280000001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2094</v>
      </c>
      <c r="B355" s="80">
        <v>413</v>
      </c>
      <c r="C355" s="80">
        <v>5</v>
      </c>
      <c r="D355" s="80">
        <v>25</v>
      </c>
      <c r="E355" s="80">
        <v>2008</v>
      </c>
      <c r="F355" s="80" t="s">
        <v>84</v>
      </c>
      <c r="G355" s="80" t="s">
        <v>2089</v>
      </c>
      <c r="H355" s="80" t="s">
        <v>2090</v>
      </c>
      <c r="I355" s="177"/>
      <c r="J355" s="81">
        <v>120.00667514237846</v>
      </c>
      <c r="K355" s="81">
        <v>3.8681857355674669</v>
      </c>
      <c r="L355" s="81">
        <v>0.99620596540581907</v>
      </c>
      <c r="M355" s="81">
        <v>117.5897156430937</v>
      </c>
      <c r="N355" s="81">
        <v>110.89758527545871</v>
      </c>
      <c r="O355" s="81">
        <v>96.638224799870173</v>
      </c>
      <c r="P355" s="81">
        <v>52.909372271584225</v>
      </c>
      <c r="Q355" s="81">
        <v>5.3814008179469939</v>
      </c>
      <c r="R355" s="81">
        <v>0</v>
      </c>
      <c r="S355" s="81">
        <v>12.538363084799999</v>
      </c>
      <c r="T355" s="82"/>
      <c r="U355" s="81">
        <v>20459878</v>
      </c>
      <c r="V355" s="81">
        <v>2107</v>
      </c>
      <c r="W355" s="81">
        <v>14</v>
      </c>
      <c r="X355" s="81">
        <v>26002</v>
      </c>
      <c r="Y355" s="81">
        <v>35046</v>
      </c>
      <c r="Z355" s="81">
        <v>49494</v>
      </c>
      <c r="AA355" s="81">
        <v>10373</v>
      </c>
      <c r="AB355" s="81">
        <v>87933</v>
      </c>
      <c r="AC355" s="81">
        <v>0</v>
      </c>
      <c r="AD355" s="81">
        <v>12.538363084799999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2095</v>
      </c>
      <c r="B356" s="80">
        <v>414</v>
      </c>
      <c r="C356" s="80">
        <v>6</v>
      </c>
      <c r="D356" s="80">
        <v>25</v>
      </c>
      <c r="E356" s="80">
        <v>2009</v>
      </c>
      <c r="F356" s="80" t="s">
        <v>85</v>
      </c>
      <c r="G356" s="80" t="s">
        <v>2089</v>
      </c>
      <c r="H356" s="80" t="s">
        <v>2090</v>
      </c>
      <c r="I356" s="177"/>
      <c r="J356" s="81">
        <v>101.4079888399377</v>
      </c>
      <c r="K356" s="81">
        <v>3.4597224599899721</v>
      </c>
      <c r="L356" s="81">
        <v>5.2114188288001611</v>
      </c>
      <c r="M356" s="81">
        <v>107.42937366092028</v>
      </c>
      <c r="N356" s="81">
        <v>103.69954023172528</v>
      </c>
      <c r="O356" s="81">
        <v>98.076369088306038</v>
      </c>
      <c r="P356" s="81">
        <v>50.787566210789855</v>
      </c>
      <c r="Q356" s="81">
        <v>5.114152845807963</v>
      </c>
      <c r="R356" s="81">
        <v>0</v>
      </c>
      <c r="S356" s="81">
        <v>7.3642754622499993</v>
      </c>
      <c r="T356" s="82"/>
      <c r="U356" s="81">
        <v>15434394</v>
      </c>
      <c r="V356" s="81">
        <v>2198</v>
      </c>
      <c r="W356" s="81">
        <v>80</v>
      </c>
      <c r="X356" s="81">
        <v>28022</v>
      </c>
      <c r="Y356" s="81">
        <v>35273</v>
      </c>
      <c r="Z356" s="81">
        <v>49580</v>
      </c>
      <c r="AA356" s="81">
        <v>10222</v>
      </c>
      <c r="AB356" s="81">
        <v>87724</v>
      </c>
      <c r="AC356" s="81">
        <v>0</v>
      </c>
      <c r="AD356" s="81">
        <v>7.3642754622499993</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70.78</v>
      </c>
      <c r="BJ356" s="81">
        <v>0</v>
      </c>
      <c r="BK356" s="81">
        <v>3.4409999999999998</v>
      </c>
      <c r="BL356" s="81">
        <v>0</v>
      </c>
      <c r="BM356" s="82"/>
      <c r="BN356" s="81">
        <v>0</v>
      </c>
      <c r="BO356" s="81">
        <v>0</v>
      </c>
      <c r="BP356" s="81">
        <v>7</v>
      </c>
      <c r="BQ356" s="81">
        <v>0</v>
      </c>
      <c r="BR356" s="81">
        <v>1</v>
      </c>
      <c r="BS356" s="81">
        <v>0</v>
      </c>
      <c r="BT356"/>
      <c r="BU356" s="80"/>
      <c r="BV356" s="80"/>
      <c r="BW356" s="80"/>
      <c r="BX356" s="80"/>
      <c r="BY356" s="80"/>
      <c r="BZ356" s="80"/>
      <c r="CA356" s="80"/>
      <c r="CB356" s="80"/>
      <c r="CC356" s="80"/>
    </row>
    <row r="357" spans="1:81">
      <c r="A357" s="80" t="s">
        <v>2096</v>
      </c>
      <c r="B357" s="80">
        <v>415</v>
      </c>
      <c r="C357" s="80">
        <v>7</v>
      </c>
      <c r="D357" s="80">
        <v>25</v>
      </c>
      <c r="E357" s="80">
        <v>2010</v>
      </c>
      <c r="F357" s="80" t="s">
        <v>86</v>
      </c>
      <c r="G357" s="80" t="s">
        <v>2089</v>
      </c>
      <c r="H357" s="80" t="s">
        <v>2090</v>
      </c>
      <c r="I357" s="177"/>
      <c r="J357" s="81">
        <v>108.61650672913444</v>
      </c>
      <c r="K357" s="81">
        <v>3.6253899881160079</v>
      </c>
      <c r="L357" s="81">
        <v>5.8160407909754879</v>
      </c>
      <c r="M357" s="81">
        <v>109.47511397202916</v>
      </c>
      <c r="N357" s="81">
        <v>112.45085240099374</v>
      </c>
      <c r="O357" s="81">
        <v>98.296131844801195</v>
      </c>
      <c r="P357" s="81">
        <v>51.818332954140573</v>
      </c>
      <c r="Q357" s="81">
        <v>5.3552489005558721</v>
      </c>
      <c r="R357" s="81">
        <v>0</v>
      </c>
      <c r="S357" s="81">
        <v>6.8291597077400006</v>
      </c>
      <c r="T357" s="82"/>
      <c r="U357" s="81">
        <v>17845686</v>
      </c>
      <c r="V357" s="81">
        <v>2198</v>
      </c>
      <c r="W357" s="81">
        <v>80</v>
      </c>
      <c r="X357" s="81">
        <v>28022</v>
      </c>
      <c r="Y357" s="81">
        <v>34940</v>
      </c>
      <c r="Z357" s="81">
        <v>49922</v>
      </c>
      <c r="AA357" s="81">
        <v>10169</v>
      </c>
      <c r="AB357" s="81">
        <v>88020</v>
      </c>
      <c r="AC357" s="81">
        <v>0</v>
      </c>
      <c r="AD357" s="81">
        <v>6.8291597077400006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4.82</v>
      </c>
      <c r="BI357" s="81">
        <v>74.724000000000004</v>
      </c>
      <c r="BJ357" s="81">
        <v>0</v>
      </c>
      <c r="BK357" s="81">
        <v>3.524</v>
      </c>
      <c r="BL357" s="81">
        <v>0</v>
      </c>
      <c r="BM357" s="82"/>
      <c r="BN357" s="81">
        <v>0</v>
      </c>
      <c r="BO357" s="81">
        <v>1</v>
      </c>
      <c r="BP357" s="81">
        <v>7</v>
      </c>
      <c r="BQ357" s="81">
        <v>0</v>
      </c>
      <c r="BR357" s="81">
        <v>1</v>
      </c>
      <c r="BS357" s="81">
        <v>0</v>
      </c>
      <c r="BT357"/>
      <c r="BU357" s="80">
        <v>83.067999999999998</v>
      </c>
      <c r="BV357" s="80">
        <v>0</v>
      </c>
      <c r="BW357" s="80">
        <v>0</v>
      </c>
      <c r="BX357" s="80">
        <v>0</v>
      </c>
      <c r="BY357" s="80">
        <v>0</v>
      </c>
      <c r="BZ357" s="80">
        <v>0</v>
      </c>
      <c r="CA357" s="80">
        <v>0</v>
      </c>
      <c r="CB357" s="80">
        <v>0</v>
      </c>
      <c r="CC357" s="80">
        <v>0</v>
      </c>
    </row>
    <row r="358" spans="1:81">
      <c r="A358" s="80" t="s">
        <v>2097</v>
      </c>
      <c r="B358" s="80">
        <v>416</v>
      </c>
      <c r="C358" s="80">
        <v>8</v>
      </c>
      <c r="D358" s="80">
        <v>25</v>
      </c>
      <c r="E358" s="80">
        <v>2011</v>
      </c>
      <c r="F358" s="80" t="s">
        <v>87</v>
      </c>
      <c r="G358" s="80" t="s">
        <v>2089</v>
      </c>
      <c r="H358" s="80" t="s">
        <v>2090</v>
      </c>
      <c r="I358" s="177"/>
      <c r="J358" s="81">
        <v>112.92187526847643</v>
      </c>
      <c r="K358" s="81">
        <v>5.2723317416457434</v>
      </c>
      <c r="L358" s="81">
        <v>3.2961970254080715</v>
      </c>
      <c r="M358" s="81">
        <v>138.91186776565993</v>
      </c>
      <c r="N358" s="81">
        <v>121.66543435957436</v>
      </c>
      <c r="O358" s="81">
        <v>97.368112764083548</v>
      </c>
      <c r="P358" s="81">
        <v>50.69694691822157</v>
      </c>
      <c r="Q358" s="81">
        <v>6.1787796337501133</v>
      </c>
      <c r="R358" s="81">
        <v>0</v>
      </c>
      <c r="S358" s="81">
        <v>4.4413553125200007</v>
      </c>
      <c r="T358" s="82"/>
      <c r="U358" s="81">
        <v>16116426</v>
      </c>
      <c r="V358" s="81">
        <v>2198</v>
      </c>
      <c r="W358" s="81">
        <v>80</v>
      </c>
      <c r="X358" s="81">
        <v>28022</v>
      </c>
      <c r="Y358" s="81">
        <v>35368</v>
      </c>
      <c r="Z358" s="81">
        <v>50525</v>
      </c>
      <c r="AA358" s="81">
        <v>10245</v>
      </c>
      <c r="AB358" s="81">
        <v>88044</v>
      </c>
      <c r="AC358" s="81">
        <v>0</v>
      </c>
      <c r="AD358" s="81">
        <v>4.4413553125200007</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3.859</v>
      </c>
      <c r="BI358" s="81">
        <v>71.626000000000005</v>
      </c>
      <c r="BJ358" s="81">
        <v>0</v>
      </c>
      <c r="BK358" s="81">
        <v>17.041</v>
      </c>
      <c r="BL358" s="81">
        <v>0</v>
      </c>
      <c r="BM358" s="82"/>
      <c r="BN358" s="81">
        <v>0</v>
      </c>
      <c r="BO358" s="81">
        <v>1</v>
      </c>
      <c r="BP358" s="81">
        <v>7</v>
      </c>
      <c r="BQ358" s="81">
        <v>0</v>
      </c>
      <c r="BR358" s="81">
        <v>3</v>
      </c>
      <c r="BS358" s="81">
        <v>0</v>
      </c>
      <c r="BT358"/>
      <c r="BU358" s="80">
        <v>80.733000000000004</v>
      </c>
      <c r="BV358" s="80">
        <v>11.792999999999999</v>
      </c>
      <c r="BW358" s="80">
        <v>0</v>
      </c>
      <c r="BX358" s="80">
        <v>0</v>
      </c>
      <c r="BY358" s="80">
        <v>0</v>
      </c>
      <c r="BZ358" s="80">
        <v>0</v>
      </c>
      <c r="CA358" s="80">
        <v>0</v>
      </c>
      <c r="CB358" s="80">
        <v>0</v>
      </c>
      <c r="CC358" s="80">
        <v>0</v>
      </c>
    </row>
    <row r="359" spans="1:81">
      <c r="A359" s="80" t="s">
        <v>2098</v>
      </c>
      <c r="B359" s="80">
        <v>417</v>
      </c>
      <c r="C359" s="80">
        <v>9</v>
      </c>
      <c r="D359" s="80">
        <v>25</v>
      </c>
      <c r="E359" s="80">
        <v>2012</v>
      </c>
      <c r="F359" s="80" t="s">
        <v>88</v>
      </c>
      <c r="G359" s="80" t="s">
        <v>2089</v>
      </c>
      <c r="H359" s="80" t="s">
        <v>2090</v>
      </c>
      <c r="I359" s="177"/>
      <c r="J359" s="81">
        <v>128.42480270267745</v>
      </c>
      <c r="K359" s="81">
        <v>5.14123197589426</v>
      </c>
      <c r="L359" s="81">
        <v>3.2722438537957221</v>
      </c>
      <c r="M359" s="81">
        <v>143.60226338297849</v>
      </c>
      <c r="N359" s="81">
        <v>131.64420262198806</v>
      </c>
      <c r="O359" s="81">
        <v>97.92307045311199</v>
      </c>
      <c r="P359" s="81">
        <v>51.308873329417288</v>
      </c>
      <c r="Q359" s="81">
        <v>6.8103113924096617</v>
      </c>
      <c r="R359" s="81">
        <v>0</v>
      </c>
      <c r="S359" s="81">
        <v>11.350775726079998</v>
      </c>
      <c r="T359" s="82"/>
      <c r="U359" s="81">
        <v>17527341</v>
      </c>
      <c r="V359" s="81">
        <v>2198</v>
      </c>
      <c r="W359" s="81">
        <v>80</v>
      </c>
      <c r="X359" s="81">
        <v>28022</v>
      </c>
      <c r="Y359" s="81">
        <v>36355</v>
      </c>
      <c r="Z359" s="81">
        <v>51216</v>
      </c>
      <c r="AA359" s="81">
        <v>10310</v>
      </c>
      <c r="AB359" s="81">
        <v>89319</v>
      </c>
      <c r="AC359" s="81">
        <v>0</v>
      </c>
      <c r="AD359" s="81">
        <v>11.350775726079998</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3.99</v>
      </c>
      <c r="BI359" s="81">
        <v>73.67</v>
      </c>
      <c r="BJ359" s="81">
        <v>0</v>
      </c>
      <c r="BK359" s="81">
        <v>18.608000000000001</v>
      </c>
      <c r="BL359" s="81">
        <v>0</v>
      </c>
      <c r="BM359" s="82"/>
      <c r="BN359" s="81">
        <v>0</v>
      </c>
      <c r="BO359" s="81">
        <v>1</v>
      </c>
      <c r="BP359" s="81">
        <v>7</v>
      </c>
      <c r="BQ359" s="81">
        <v>0</v>
      </c>
      <c r="BR359" s="81">
        <v>3</v>
      </c>
      <c r="BS359" s="81">
        <v>0</v>
      </c>
      <c r="BT359"/>
      <c r="BU359" s="80">
        <v>84.597999999999999</v>
      </c>
      <c r="BV359" s="80">
        <v>11.67</v>
      </c>
      <c r="BW359" s="80">
        <v>0</v>
      </c>
      <c r="BX359" s="80">
        <v>0</v>
      </c>
      <c r="BY359" s="80">
        <v>0</v>
      </c>
      <c r="BZ359" s="80">
        <v>0</v>
      </c>
      <c r="CA359" s="80">
        <v>0</v>
      </c>
      <c r="CB359" s="80">
        <v>0</v>
      </c>
      <c r="CC359" s="80">
        <v>0</v>
      </c>
    </row>
    <row r="360" spans="1:81">
      <c r="A360" s="80" t="s">
        <v>2099</v>
      </c>
      <c r="B360" s="80">
        <v>418</v>
      </c>
      <c r="C360" s="80">
        <v>10</v>
      </c>
      <c r="D360" s="80">
        <v>25</v>
      </c>
      <c r="E360" s="80">
        <v>2013</v>
      </c>
      <c r="F360" s="80" t="s">
        <v>89</v>
      </c>
      <c r="G360" s="80" t="s">
        <v>2089</v>
      </c>
      <c r="H360" s="80" t="s">
        <v>2090</v>
      </c>
      <c r="I360" s="177"/>
      <c r="J360" s="81">
        <v>136.52681854779098</v>
      </c>
      <c r="K360" s="81">
        <v>4.4319653589942343</v>
      </c>
      <c r="L360" s="81">
        <v>3.374739485729898</v>
      </c>
      <c r="M360" s="81">
        <v>138.34915860158986</v>
      </c>
      <c r="N360" s="81">
        <v>132.6888426356139</v>
      </c>
      <c r="O360" s="81">
        <v>95.319179951379326</v>
      </c>
      <c r="P360" s="81">
        <v>51.687028102008895</v>
      </c>
      <c r="Q360" s="81">
        <v>6.9117005103992213</v>
      </c>
      <c r="R360" s="81">
        <v>0</v>
      </c>
      <c r="S360" s="81">
        <v>6.6342980983200004</v>
      </c>
      <c r="T360" s="82"/>
      <c r="U360" s="81">
        <v>17242536</v>
      </c>
      <c r="V360" s="81">
        <v>2198</v>
      </c>
      <c r="W360" s="81">
        <v>80</v>
      </c>
      <c r="X360" s="81">
        <v>28022</v>
      </c>
      <c r="Y360" s="81">
        <v>36692</v>
      </c>
      <c r="Z360" s="81">
        <v>52080</v>
      </c>
      <c r="AA360" s="81">
        <v>10347</v>
      </c>
      <c r="AB360" s="81">
        <v>89349</v>
      </c>
      <c r="AC360" s="81">
        <v>0</v>
      </c>
      <c r="AD360" s="81">
        <v>6.6342980983200004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5.15</v>
      </c>
      <c r="BI360" s="81">
        <v>84.06</v>
      </c>
      <c r="BJ360" s="81">
        <v>0</v>
      </c>
      <c r="BK360" s="81">
        <v>19.825000000000003</v>
      </c>
      <c r="BL360" s="81">
        <v>0</v>
      </c>
      <c r="BM360" s="82"/>
      <c r="BN360" s="81">
        <v>0</v>
      </c>
      <c r="BO360" s="81">
        <v>1</v>
      </c>
      <c r="BP360" s="81">
        <v>8</v>
      </c>
      <c r="BQ360" s="81">
        <v>0</v>
      </c>
      <c r="BR360" s="81">
        <v>3</v>
      </c>
      <c r="BS360" s="81">
        <v>0</v>
      </c>
      <c r="BT360"/>
      <c r="BU360" s="80">
        <v>97.513999999999996</v>
      </c>
      <c r="BV360" s="80">
        <v>11.521000000000001</v>
      </c>
      <c r="BW360" s="80">
        <v>0</v>
      </c>
      <c r="BX360" s="80">
        <v>0</v>
      </c>
      <c r="BY360" s="80">
        <v>0</v>
      </c>
      <c r="BZ360" s="80">
        <v>0</v>
      </c>
      <c r="CA360" s="80">
        <v>0</v>
      </c>
      <c r="CB360" s="80">
        <v>0</v>
      </c>
      <c r="CC360" s="80">
        <v>0</v>
      </c>
    </row>
    <row r="361" spans="1:81">
      <c r="A361" s="80" t="s">
        <v>2100</v>
      </c>
      <c r="B361" s="80">
        <v>419</v>
      </c>
      <c r="C361" s="80">
        <v>11</v>
      </c>
      <c r="D361" s="80">
        <v>25</v>
      </c>
      <c r="E361" s="80">
        <v>2014</v>
      </c>
      <c r="F361" s="80" t="s">
        <v>90</v>
      </c>
      <c r="G361" s="80" t="s">
        <v>2089</v>
      </c>
      <c r="H361" s="80" t="s">
        <v>2090</v>
      </c>
      <c r="I361" s="177"/>
      <c r="J361" s="81">
        <v>135.02491398743817</v>
      </c>
      <c r="K361" s="81">
        <v>4.4515711573825358</v>
      </c>
      <c r="L361" s="81">
        <v>2.6489870825031501</v>
      </c>
      <c r="M361" s="81">
        <v>136.98356607220484</v>
      </c>
      <c r="N361" s="81">
        <v>116.81476286071349</v>
      </c>
      <c r="O361" s="81">
        <v>91.613823360810599</v>
      </c>
      <c r="P361" s="81">
        <v>52.528290051862697</v>
      </c>
      <c r="Q361" s="81">
        <v>6.6353981857669142</v>
      </c>
      <c r="R361" s="81">
        <v>0</v>
      </c>
      <c r="S361" s="81">
        <v>7.9142626291200004</v>
      </c>
      <c r="T361" s="82"/>
      <c r="U361" s="81">
        <v>18949922</v>
      </c>
      <c r="V361" s="81">
        <v>1942</v>
      </c>
      <c r="W361" s="81">
        <v>59</v>
      </c>
      <c r="X361" s="81">
        <v>30390</v>
      </c>
      <c r="Y361" s="81">
        <v>37180</v>
      </c>
      <c r="Z361" s="81">
        <v>52719</v>
      </c>
      <c r="AA361" s="81">
        <v>10461</v>
      </c>
      <c r="AB361" s="81">
        <v>89402</v>
      </c>
      <c r="AC361" s="81">
        <v>0</v>
      </c>
      <c r="AD361" s="81">
        <v>7.9142626291200004</v>
      </c>
      <c r="AE361" s="82"/>
      <c r="AF361" s="81">
        <v>150165978.1088753</v>
      </c>
      <c r="AG361" s="81">
        <v>3968069.5593853043</v>
      </c>
      <c r="AH361" s="81">
        <v>673132.51729847828</v>
      </c>
      <c r="AI361" s="81">
        <v>196343248.64495584</v>
      </c>
      <c r="AJ361" s="81">
        <v>165418755.22902089</v>
      </c>
      <c r="AK361" s="81">
        <v>0</v>
      </c>
      <c r="AL361" s="81">
        <v>0</v>
      </c>
      <c r="AM361" s="81">
        <v>12273558.646695472</v>
      </c>
      <c r="AN361" s="81">
        <v>0</v>
      </c>
      <c r="AO361" s="81">
        <v>0</v>
      </c>
      <c r="AP361" s="82"/>
      <c r="AQ361" s="81">
        <v>1916</v>
      </c>
      <c r="AR361" s="81">
        <v>240</v>
      </c>
      <c r="AS361" s="81">
        <v>0</v>
      </c>
      <c r="AT361" s="81">
        <v>0</v>
      </c>
      <c r="AU361" s="81">
        <v>0</v>
      </c>
      <c r="AV361" s="81">
        <v>0</v>
      </c>
      <c r="AW361" s="81" t="s">
        <v>564</v>
      </c>
      <c r="AX361" s="82"/>
      <c r="AY361" s="81">
        <v>7497.1</v>
      </c>
      <c r="AZ361" s="81">
        <v>15252.4</v>
      </c>
      <c r="BA361" s="81">
        <v>0</v>
      </c>
      <c r="BB361" s="81">
        <v>0</v>
      </c>
      <c r="BC361" s="81">
        <v>0</v>
      </c>
      <c r="BD361" s="81">
        <v>0</v>
      </c>
      <c r="BE361" s="81" t="s">
        <v>564</v>
      </c>
      <c r="BF361" s="82"/>
      <c r="BG361" s="81">
        <v>0</v>
      </c>
      <c r="BH361" s="81">
        <v>4.056</v>
      </c>
      <c r="BI361" s="81">
        <v>82.247</v>
      </c>
      <c r="BJ361" s="81">
        <v>0</v>
      </c>
      <c r="BK361" s="81">
        <v>19.64</v>
      </c>
      <c r="BL361" s="81">
        <v>0</v>
      </c>
      <c r="BM361" s="82"/>
      <c r="BN361" s="81">
        <v>0</v>
      </c>
      <c r="BO361" s="81">
        <v>1</v>
      </c>
      <c r="BP361" s="81">
        <v>8</v>
      </c>
      <c r="BQ361" s="81">
        <v>0</v>
      </c>
      <c r="BR361" s="81">
        <v>3</v>
      </c>
      <c r="BS361" s="81">
        <v>0</v>
      </c>
      <c r="BT361"/>
      <c r="BU361" s="80">
        <v>94.484999999999999</v>
      </c>
      <c r="BV361" s="80">
        <v>11.458</v>
      </c>
      <c r="BW361" s="80">
        <v>0</v>
      </c>
      <c r="BX361" s="80">
        <v>0</v>
      </c>
      <c r="BY361" s="80">
        <v>0</v>
      </c>
      <c r="BZ361" s="80">
        <v>0</v>
      </c>
      <c r="CA361" s="80">
        <v>0</v>
      </c>
      <c r="CB361" s="80">
        <v>0</v>
      </c>
      <c r="CC361" s="80">
        <v>0</v>
      </c>
    </row>
    <row r="362" spans="1:81">
      <c r="A362" s="80" t="s">
        <v>2101</v>
      </c>
      <c r="B362" s="80">
        <v>420</v>
      </c>
      <c r="C362" s="80">
        <v>12</v>
      </c>
      <c r="D362" s="80">
        <v>25</v>
      </c>
      <c r="E362" s="80">
        <v>2015</v>
      </c>
      <c r="F362" s="80" t="s">
        <v>91</v>
      </c>
      <c r="G362" s="80" t="s">
        <v>2089</v>
      </c>
      <c r="H362" s="80" t="s">
        <v>2090</v>
      </c>
      <c r="I362" s="177"/>
      <c r="J362" s="81">
        <v>115.33814594035782</v>
      </c>
      <c r="K362" s="81">
        <v>4.2518204063980791</v>
      </c>
      <c r="L362" s="81">
        <v>2.9206052996153278</v>
      </c>
      <c r="M362" s="81">
        <v>143.54654229271</v>
      </c>
      <c r="N362" s="81">
        <v>117.61379593781312</v>
      </c>
      <c r="O362" s="81">
        <v>91.352314000341124</v>
      </c>
      <c r="P362" s="81">
        <v>52.84098616947638</v>
      </c>
      <c r="Q362" s="81">
        <v>6.5082225090117154</v>
      </c>
      <c r="R362" s="81">
        <v>0</v>
      </c>
      <c r="S362" s="81">
        <v>8.0949640692500022</v>
      </c>
      <c r="T362" s="82"/>
      <c r="U362" s="81">
        <v>17382935</v>
      </c>
      <c r="V362" s="81">
        <v>1942</v>
      </c>
      <c r="W362" s="81">
        <v>59</v>
      </c>
      <c r="X362" s="81">
        <v>30390</v>
      </c>
      <c r="Y362" s="81">
        <v>37793</v>
      </c>
      <c r="Z362" s="81">
        <v>53075</v>
      </c>
      <c r="AA362" s="81">
        <v>10515</v>
      </c>
      <c r="AB362" s="81">
        <v>89574</v>
      </c>
      <c r="AC362" s="81">
        <v>0</v>
      </c>
      <c r="AD362" s="81">
        <v>8.0949640692500022</v>
      </c>
      <c r="AE362" s="82"/>
      <c r="AF362" s="81">
        <v>131638721.76784025</v>
      </c>
      <c r="AG362" s="81">
        <v>3511391.9966793661</v>
      </c>
      <c r="AH362" s="81">
        <v>615162.92048625706</v>
      </c>
      <c r="AI362" s="81">
        <v>214901642.91886029</v>
      </c>
      <c r="AJ362" s="81">
        <v>174568408.99858961</v>
      </c>
      <c r="AK362" s="81">
        <v>0</v>
      </c>
      <c r="AL362" s="81">
        <v>0</v>
      </c>
      <c r="AM362" s="81">
        <v>12275740.951202182</v>
      </c>
      <c r="AN362" s="81">
        <v>0</v>
      </c>
      <c r="AO362" s="81">
        <v>0</v>
      </c>
      <c r="AP362" s="82"/>
      <c r="AQ362" s="81">
        <v>2134</v>
      </c>
      <c r="AR362" s="81">
        <v>342</v>
      </c>
      <c r="AS362" s="81">
        <v>0</v>
      </c>
      <c r="AT362" s="81">
        <v>0</v>
      </c>
      <c r="AU362" s="81">
        <v>0</v>
      </c>
      <c r="AV362" s="81">
        <v>0</v>
      </c>
      <c r="AW362" s="81" t="s">
        <v>564</v>
      </c>
      <c r="AX362" s="82"/>
      <c r="AY362" s="81">
        <v>8509.2000000000007</v>
      </c>
      <c r="AZ362" s="81">
        <v>23058.399999999998</v>
      </c>
      <c r="BA362" s="81">
        <v>0</v>
      </c>
      <c r="BB362" s="81">
        <v>0</v>
      </c>
      <c r="BC362" s="81">
        <v>0</v>
      </c>
      <c r="BD362" s="81">
        <v>0</v>
      </c>
      <c r="BE362" s="81" t="s">
        <v>564</v>
      </c>
      <c r="BF362" s="82"/>
      <c r="BG362" s="81">
        <v>0</v>
      </c>
      <c r="BH362" s="81">
        <v>0</v>
      </c>
      <c r="BI362" s="81">
        <v>82.643000000000001</v>
      </c>
      <c r="BJ362" s="81">
        <v>0</v>
      </c>
      <c r="BK362" s="81">
        <v>20.234999999999999</v>
      </c>
      <c r="BL362" s="81">
        <v>0</v>
      </c>
      <c r="BM362" s="82"/>
      <c r="BN362" s="81">
        <v>0</v>
      </c>
      <c r="BO362" s="81">
        <v>0</v>
      </c>
      <c r="BP362" s="81">
        <v>9</v>
      </c>
      <c r="BQ362" s="81">
        <v>0</v>
      </c>
      <c r="BR362" s="81">
        <v>3</v>
      </c>
      <c r="BS362" s="81">
        <v>0</v>
      </c>
      <c r="BT362"/>
      <c r="BU362" s="80">
        <v>90.777000000000001</v>
      </c>
      <c r="BV362" s="80">
        <v>12.101000000000001</v>
      </c>
      <c r="BW362" s="80">
        <v>0</v>
      </c>
      <c r="BX362" s="80">
        <v>0</v>
      </c>
      <c r="BY362" s="80">
        <v>0</v>
      </c>
      <c r="BZ362" s="80">
        <v>0</v>
      </c>
      <c r="CA362" s="80">
        <v>0</v>
      </c>
      <c r="CB362" s="80">
        <v>0</v>
      </c>
      <c r="CC362" s="80">
        <v>0</v>
      </c>
    </row>
    <row r="363" spans="1:81">
      <c r="A363" s="80" t="s">
        <v>2102</v>
      </c>
      <c r="B363" s="80">
        <v>421</v>
      </c>
      <c r="C363" s="80">
        <v>13</v>
      </c>
      <c r="D363" s="80">
        <v>25</v>
      </c>
      <c r="E363" s="80">
        <v>2016</v>
      </c>
      <c r="F363" s="80" t="s">
        <v>92</v>
      </c>
      <c r="G363" s="80" t="s">
        <v>2089</v>
      </c>
      <c r="H363" s="80" t="s">
        <v>2090</v>
      </c>
      <c r="I363" s="177"/>
      <c r="J363" s="81">
        <v>134.90531491074205</v>
      </c>
      <c r="K363" s="81">
        <v>4.2466768620412827</v>
      </c>
      <c r="L363" s="81">
        <v>3.4219871763451613</v>
      </c>
      <c r="M363" s="81">
        <v>125.62686367094102</v>
      </c>
      <c r="N363" s="81">
        <v>105.52639499527656</v>
      </c>
      <c r="O363" s="81">
        <v>90.977508051725479</v>
      </c>
      <c r="P363" s="81">
        <v>51.88629153383441</v>
      </c>
      <c r="Q363" s="81">
        <v>6.3535628013085352</v>
      </c>
      <c r="R363" s="81">
        <v>0</v>
      </c>
      <c r="S363" s="81">
        <v>9.2710215415999997</v>
      </c>
      <c r="T363" s="82"/>
      <c r="U363" s="81">
        <v>21256394</v>
      </c>
      <c r="V363" s="81">
        <v>1942</v>
      </c>
      <c r="W363" s="81">
        <v>59</v>
      </c>
      <c r="X363" s="81">
        <v>30390</v>
      </c>
      <c r="Y363" s="81">
        <v>38551</v>
      </c>
      <c r="Z363" s="81">
        <v>53507</v>
      </c>
      <c r="AA363" s="81">
        <v>10679</v>
      </c>
      <c r="AB363" s="81">
        <v>89953</v>
      </c>
      <c r="AC363" s="81">
        <v>0</v>
      </c>
      <c r="AD363" s="81">
        <v>9.2710215415999997</v>
      </c>
      <c r="AE363" s="82"/>
      <c r="AF363" s="81">
        <v>156895200.27061221</v>
      </c>
      <c r="AG363" s="81">
        <v>3375619.3165246048</v>
      </c>
      <c r="AH363" s="81">
        <v>535617.11775774846</v>
      </c>
      <c r="AI363" s="81">
        <v>200727654.0774546</v>
      </c>
      <c r="AJ363" s="81">
        <v>151675680.4521234</v>
      </c>
      <c r="AK363" s="81">
        <v>0</v>
      </c>
      <c r="AL363" s="81">
        <v>0</v>
      </c>
      <c r="AM363" s="81">
        <v>12337258.710154651</v>
      </c>
      <c r="AN363" s="81">
        <v>0</v>
      </c>
      <c r="AO363" s="81">
        <v>0</v>
      </c>
      <c r="AP363" s="82"/>
      <c r="AQ363" s="81">
        <v>2380</v>
      </c>
      <c r="AR363" s="81">
        <v>413</v>
      </c>
      <c r="AS363" s="81">
        <v>0</v>
      </c>
      <c r="AT363" s="81">
        <v>0</v>
      </c>
      <c r="AU363" s="81">
        <v>0</v>
      </c>
      <c r="AV363" s="81">
        <v>0</v>
      </c>
      <c r="AW363" s="81" t="s">
        <v>564</v>
      </c>
      <c r="AX363" s="82"/>
      <c r="AY363" s="81">
        <v>9654.9</v>
      </c>
      <c r="AZ363" s="81">
        <v>26762.3</v>
      </c>
      <c r="BA363" s="81">
        <v>0</v>
      </c>
      <c r="BB363" s="81">
        <v>0</v>
      </c>
      <c r="BC363" s="81">
        <v>0</v>
      </c>
      <c r="BD363" s="81">
        <v>0</v>
      </c>
      <c r="BE363" s="81" t="s">
        <v>564</v>
      </c>
      <c r="BF363" s="82"/>
      <c r="BG363" s="81">
        <v>0</v>
      </c>
      <c r="BH363" s="81">
        <v>0</v>
      </c>
      <c r="BI363" s="81">
        <v>94.435000000000002</v>
      </c>
      <c r="BJ363" s="81">
        <v>0</v>
      </c>
      <c r="BK363" s="81">
        <v>19.818999999999999</v>
      </c>
      <c r="BL363" s="81">
        <v>0</v>
      </c>
      <c r="BM363" s="82"/>
      <c r="BN363" s="81">
        <v>0</v>
      </c>
      <c r="BO363" s="81">
        <v>0</v>
      </c>
      <c r="BP363" s="81">
        <v>12</v>
      </c>
      <c r="BQ363" s="81">
        <v>0</v>
      </c>
      <c r="BR363" s="81">
        <v>3</v>
      </c>
      <c r="BS363" s="81">
        <v>0</v>
      </c>
      <c r="BT363"/>
      <c r="BU363" s="80">
        <v>102.35899999999999</v>
      </c>
      <c r="BV363" s="80">
        <v>11.895</v>
      </c>
      <c r="BW363" s="80">
        <v>0</v>
      </c>
      <c r="BX363" s="80">
        <v>0</v>
      </c>
      <c r="BY363" s="80">
        <v>0</v>
      </c>
      <c r="BZ363" s="80">
        <v>0</v>
      </c>
      <c r="CA363" s="80">
        <v>0</v>
      </c>
      <c r="CB363" s="80">
        <v>0</v>
      </c>
      <c r="CC363" s="80">
        <v>0</v>
      </c>
    </row>
    <row r="364" spans="1:81">
      <c r="A364" s="80" t="s">
        <v>2103</v>
      </c>
      <c r="B364" s="80">
        <v>422</v>
      </c>
      <c r="C364" s="80">
        <v>14</v>
      </c>
      <c r="D364" s="80">
        <v>25</v>
      </c>
      <c r="E364" s="80">
        <v>2017</v>
      </c>
      <c r="F364" s="80" t="s">
        <v>71</v>
      </c>
      <c r="G364" s="80" t="s">
        <v>2089</v>
      </c>
      <c r="H364" s="80" t="s">
        <v>2090</v>
      </c>
      <c r="I364" s="177"/>
      <c r="J364" s="81">
        <v>101.0729255413957</v>
      </c>
      <c r="K364" s="81">
        <v>4.4235803962135529</v>
      </c>
      <c r="L364" s="81">
        <v>2.9937716282813192</v>
      </c>
      <c r="M364" s="81">
        <v>121.17262260994949</v>
      </c>
      <c r="N364" s="81">
        <v>116.17526645211366</v>
      </c>
      <c r="O364" s="81">
        <v>90.029859480821472</v>
      </c>
      <c r="P364" s="81">
        <v>52.339737278719149</v>
      </c>
      <c r="Q364" s="81">
        <v>6.1598998217571763</v>
      </c>
      <c r="R364" s="81">
        <v>0</v>
      </c>
      <c r="S364" s="81">
        <v>10.768395271999998</v>
      </c>
      <c r="T364" s="82"/>
      <c r="U364" s="81">
        <v>17310802</v>
      </c>
      <c r="V364" s="81">
        <v>1942</v>
      </c>
      <c r="W364" s="81">
        <v>59</v>
      </c>
      <c r="X364" s="81">
        <v>30390</v>
      </c>
      <c r="Y364" s="81">
        <v>39223</v>
      </c>
      <c r="Z364" s="81">
        <v>53828</v>
      </c>
      <c r="AA364" s="81">
        <v>10841</v>
      </c>
      <c r="AB364" s="81">
        <v>90188</v>
      </c>
      <c r="AC364" s="81">
        <v>0</v>
      </c>
      <c r="AD364" s="81">
        <v>10.768395271999999</v>
      </c>
      <c r="AE364" s="82"/>
      <c r="AF364" s="81">
        <v>120423457.6295138</v>
      </c>
      <c r="AG364" s="81">
        <v>3502572.0829939661</v>
      </c>
      <c r="AH364" s="81">
        <v>640190.98375366151</v>
      </c>
      <c r="AI364" s="81">
        <v>201196440.93090051</v>
      </c>
      <c r="AJ364" s="81">
        <v>170549363.8023113</v>
      </c>
      <c r="AK364" s="81">
        <v>0</v>
      </c>
      <c r="AL364" s="81">
        <v>0</v>
      </c>
      <c r="AM364" s="81">
        <v>12388844.369637599</v>
      </c>
      <c r="AN364" s="81">
        <v>0</v>
      </c>
      <c r="AO364" s="81">
        <v>0</v>
      </c>
      <c r="AP364" s="82"/>
      <c r="AQ364" s="81">
        <v>2542</v>
      </c>
      <c r="AR364" s="81">
        <v>472</v>
      </c>
      <c r="AS364" s="81">
        <v>0</v>
      </c>
      <c r="AT364" s="81">
        <v>0</v>
      </c>
      <c r="AU364" s="81">
        <v>0</v>
      </c>
      <c r="AV364" s="81">
        <v>0</v>
      </c>
      <c r="AW364" s="81" t="s">
        <v>564</v>
      </c>
      <c r="AX364" s="82"/>
      <c r="AY364" s="81">
        <v>10376.4</v>
      </c>
      <c r="AZ364" s="81">
        <v>29034.900000000009</v>
      </c>
      <c r="BA364" s="81">
        <v>0</v>
      </c>
      <c r="BB364" s="81">
        <v>0</v>
      </c>
      <c r="BC364" s="81">
        <v>0</v>
      </c>
      <c r="BD364" s="81">
        <v>0</v>
      </c>
      <c r="BE364" s="81" t="s">
        <v>564</v>
      </c>
      <c r="BF364" s="82"/>
      <c r="BG364" s="81">
        <v>0</v>
      </c>
      <c r="BH364" s="81">
        <v>0</v>
      </c>
      <c r="BI364" s="81">
        <v>98.721000000000004</v>
      </c>
      <c r="BJ364" s="81">
        <v>0</v>
      </c>
      <c r="BK364" s="81">
        <v>19.274999999999999</v>
      </c>
      <c r="BL364" s="81">
        <v>0</v>
      </c>
      <c r="BM364" s="82"/>
      <c r="BN364" s="81">
        <v>0</v>
      </c>
      <c r="BO364" s="81">
        <v>0</v>
      </c>
      <c r="BP364" s="81">
        <v>12</v>
      </c>
      <c r="BQ364" s="81">
        <v>0</v>
      </c>
      <c r="BR364" s="81">
        <v>3</v>
      </c>
      <c r="BS364" s="81">
        <v>0</v>
      </c>
      <c r="BT364"/>
      <c r="BU364" s="80">
        <v>106.432</v>
      </c>
      <c r="BV364" s="80">
        <v>11.564</v>
      </c>
      <c r="BW364" s="80">
        <v>0</v>
      </c>
      <c r="BX364" s="80">
        <v>0</v>
      </c>
      <c r="BY364" s="80">
        <v>0</v>
      </c>
      <c r="BZ364" s="80">
        <v>0</v>
      </c>
      <c r="CA364" s="80">
        <v>0</v>
      </c>
      <c r="CB364" s="80">
        <v>0</v>
      </c>
      <c r="CC364" s="80">
        <v>0</v>
      </c>
    </row>
    <row r="365" spans="1:81">
      <c r="A365" s="80" t="s">
        <v>2104</v>
      </c>
      <c r="B365" s="80">
        <v>423</v>
      </c>
      <c r="C365" s="80">
        <v>15</v>
      </c>
      <c r="D365" s="80">
        <v>25</v>
      </c>
      <c r="E365" s="80">
        <v>2018</v>
      </c>
      <c r="F365" s="80" t="s">
        <v>93</v>
      </c>
      <c r="G365" s="80" t="s">
        <v>2089</v>
      </c>
      <c r="H365" s="80" t="s">
        <v>2090</v>
      </c>
      <c r="I365" s="177"/>
      <c r="J365" s="81">
        <v>140.54253655212244</v>
      </c>
      <c r="K365" s="81">
        <v>4.1592888982159248</v>
      </c>
      <c r="L365" s="81">
        <v>2.8046162399712453</v>
      </c>
      <c r="M365" s="81">
        <v>119.80018628485206</v>
      </c>
      <c r="N365" s="81">
        <v>111.38378998307802</v>
      </c>
      <c r="O365" s="81">
        <v>88.799550605308951</v>
      </c>
      <c r="P365" s="81">
        <v>52.320623053331374</v>
      </c>
      <c r="Q365" s="81">
        <v>5.7225408854079456</v>
      </c>
      <c r="R365" s="81">
        <v>0</v>
      </c>
      <c r="S365" s="81">
        <v>11.707815014279999</v>
      </c>
      <c r="T365" s="82"/>
      <c r="U365" s="81">
        <v>25610502</v>
      </c>
      <c r="V365" s="81">
        <v>1942</v>
      </c>
      <c r="W365" s="81">
        <v>59</v>
      </c>
      <c r="X365" s="81">
        <v>30390</v>
      </c>
      <c r="Y365" s="81">
        <v>39910</v>
      </c>
      <c r="Z365" s="81">
        <v>54109</v>
      </c>
      <c r="AA365" s="81">
        <v>10946</v>
      </c>
      <c r="AB365" s="81">
        <v>90290</v>
      </c>
      <c r="AC365" s="81">
        <v>0</v>
      </c>
      <c r="AD365" s="81">
        <v>11.707815014279999</v>
      </c>
      <c r="AE365" s="82"/>
      <c r="AF365" s="81">
        <v>170472105.11018789</v>
      </c>
      <c r="AG365" s="81">
        <v>3163031.4350637649</v>
      </c>
      <c r="AH365" s="81">
        <v>611015.10297553532</v>
      </c>
      <c r="AI365" s="81">
        <v>196061281.1856927</v>
      </c>
      <c r="AJ365" s="81">
        <v>171742862.66495609</v>
      </c>
      <c r="AK365" s="81">
        <v>0</v>
      </c>
      <c r="AL365" s="81">
        <v>0</v>
      </c>
      <c r="AM365" s="81">
        <v>12428518.786154769</v>
      </c>
      <c r="AN365" s="81">
        <v>0</v>
      </c>
      <c r="AO365" s="81">
        <v>0</v>
      </c>
      <c r="AP365" s="82"/>
      <c r="AQ365" s="81">
        <v>2697</v>
      </c>
      <c r="AR365" s="81">
        <v>529</v>
      </c>
      <c r="AS365" s="81">
        <v>0</v>
      </c>
      <c r="AT365" s="81">
        <v>0</v>
      </c>
      <c r="AU365" s="81">
        <v>0</v>
      </c>
      <c r="AV365" s="81">
        <v>0</v>
      </c>
      <c r="AW365" s="81" t="s">
        <v>564</v>
      </c>
      <c r="AX365" s="82"/>
      <c r="AY365" s="81">
        <v>11146.8</v>
      </c>
      <c r="AZ365" s="81">
        <v>31338.799999999999</v>
      </c>
      <c r="BA365" s="81">
        <v>0</v>
      </c>
      <c r="BB365" s="81">
        <v>0</v>
      </c>
      <c r="BC365" s="81">
        <v>0</v>
      </c>
      <c r="BD365" s="81">
        <v>0</v>
      </c>
      <c r="BE365" s="81" t="s">
        <v>564</v>
      </c>
      <c r="BF365" s="82"/>
      <c r="BG365" s="81">
        <v>0</v>
      </c>
      <c r="BH365" s="81">
        <v>0</v>
      </c>
      <c r="BI365" s="81">
        <v>99.081999999999994</v>
      </c>
      <c r="BJ365" s="81">
        <v>0</v>
      </c>
      <c r="BK365" s="81">
        <v>19.385999999999999</v>
      </c>
      <c r="BL365" s="81">
        <v>0</v>
      </c>
      <c r="BM365" s="82"/>
      <c r="BN365" s="81">
        <v>0</v>
      </c>
      <c r="BO365" s="81">
        <v>0</v>
      </c>
      <c r="BP365" s="81">
        <v>13</v>
      </c>
      <c r="BQ365" s="81">
        <v>0</v>
      </c>
      <c r="BR365" s="81">
        <v>3</v>
      </c>
      <c r="BS365" s="81">
        <v>0</v>
      </c>
      <c r="BT365"/>
      <c r="BU365" s="80">
        <v>106.73699999999999</v>
      </c>
      <c r="BV365" s="80">
        <v>11.731</v>
      </c>
      <c r="BW365" s="80">
        <v>0</v>
      </c>
      <c r="BX365" s="80">
        <v>0</v>
      </c>
      <c r="BY365" s="80">
        <v>0</v>
      </c>
      <c r="BZ365" s="80">
        <v>0</v>
      </c>
      <c r="CA365" s="80">
        <v>0</v>
      </c>
      <c r="CB365" s="80">
        <v>0</v>
      </c>
      <c r="CC365" s="80">
        <v>0</v>
      </c>
    </row>
    <row r="366" spans="1:81">
      <c r="A366" s="80" t="s">
        <v>2105</v>
      </c>
      <c r="B366" s="80">
        <v>424</v>
      </c>
      <c r="C366" s="80">
        <v>16</v>
      </c>
      <c r="D366" s="80">
        <v>25</v>
      </c>
      <c r="E366" s="80">
        <v>2019</v>
      </c>
      <c r="F366" s="80" t="s">
        <v>73</v>
      </c>
      <c r="G366" s="80" t="s">
        <v>2089</v>
      </c>
      <c r="H366" s="80" t="s">
        <v>2090</v>
      </c>
      <c r="I366" s="177"/>
      <c r="J366" s="81">
        <v>131.39199353204651</v>
      </c>
      <c r="K366" s="81">
        <v>3.6719712431892764</v>
      </c>
      <c r="L366" s="81">
        <v>2.8282256645423742</v>
      </c>
      <c r="M366" s="81">
        <v>113.43316803372399</v>
      </c>
      <c r="N366" s="81">
        <v>98.263296482339868</v>
      </c>
      <c r="O366" s="81">
        <v>86.463379139412396</v>
      </c>
      <c r="P366" s="81">
        <v>53.076361731148275</v>
      </c>
      <c r="Q366" s="81">
        <v>5.5752657517636841</v>
      </c>
      <c r="R366" s="81">
        <v>0</v>
      </c>
      <c r="S366" s="81">
        <v>9.3594693057599994</v>
      </c>
      <c r="T366" s="82"/>
      <c r="U366" s="81">
        <v>25023247</v>
      </c>
      <c r="V366" s="81">
        <v>1942</v>
      </c>
      <c r="W366" s="81">
        <v>59</v>
      </c>
      <c r="X366" s="81">
        <v>30390</v>
      </c>
      <c r="Y366" s="81">
        <v>40501</v>
      </c>
      <c r="Z366" s="81">
        <v>54132</v>
      </c>
      <c r="AA366" s="81">
        <v>11021</v>
      </c>
      <c r="AB366" s="81">
        <v>90348</v>
      </c>
      <c r="AC366" s="81">
        <v>0</v>
      </c>
      <c r="AD366" s="81">
        <v>9.3594693057599994</v>
      </c>
      <c r="AE366" s="82"/>
      <c r="AF366" s="81">
        <v>162922216.52377129</v>
      </c>
      <c r="AG366" s="81">
        <v>2953737.03050547</v>
      </c>
      <c r="AH366" s="81">
        <v>647866.45477664983</v>
      </c>
      <c r="AI366" s="81">
        <v>193384149.7879574</v>
      </c>
      <c r="AJ366" s="81">
        <v>152203300.97870943</v>
      </c>
      <c r="AK366" s="81">
        <v>0</v>
      </c>
      <c r="AL366" s="81">
        <v>0</v>
      </c>
      <c r="AM366" s="81">
        <v>12304717.460620144</v>
      </c>
      <c r="AN366" s="81">
        <v>0</v>
      </c>
      <c r="AO366" s="81">
        <v>0</v>
      </c>
      <c r="AP366" s="82"/>
      <c r="AQ366" s="81">
        <v>2836</v>
      </c>
      <c r="AR366" s="81">
        <v>587</v>
      </c>
      <c r="AS366" s="81">
        <v>0</v>
      </c>
      <c r="AT366" s="81">
        <v>0</v>
      </c>
      <c r="AU366" s="81">
        <v>0</v>
      </c>
      <c r="AV366" s="81">
        <v>0</v>
      </c>
      <c r="AW366" s="81" t="s">
        <v>564</v>
      </c>
      <c r="AX366" s="82"/>
      <c r="AY366" s="81">
        <v>11775.19999999999</v>
      </c>
      <c r="AZ366" s="81">
        <v>38141.800000000003</v>
      </c>
      <c r="BA366" s="81">
        <v>0</v>
      </c>
      <c r="BB366" s="81">
        <v>0</v>
      </c>
      <c r="BC366" s="81">
        <v>0</v>
      </c>
      <c r="BD366" s="81">
        <v>0</v>
      </c>
      <c r="BE366" s="81" t="s">
        <v>564</v>
      </c>
      <c r="BF366" s="82"/>
      <c r="BG366" s="81">
        <v>0</v>
      </c>
      <c r="BH366" s="81">
        <v>0</v>
      </c>
      <c r="BI366" s="81">
        <v>84.138999999999996</v>
      </c>
      <c r="BJ366" s="81">
        <v>0</v>
      </c>
      <c r="BK366" s="81">
        <v>33.010999999999996</v>
      </c>
      <c r="BL366" s="81">
        <v>0</v>
      </c>
      <c r="BM366" s="82"/>
      <c r="BN366" s="81">
        <v>0</v>
      </c>
      <c r="BO366" s="81">
        <v>0</v>
      </c>
      <c r="BP366" s="81">
        <v>11</v>
      </c>
      <c r="BQ366" s="81">
        <v>0</v>
      </c>
      <c r="BR366" s="81">
        <v>6</v>
      </c>
      <c r="BS366" s="81">
        <v>0</v>
      </c>
      <c r="BT366"/>
      <c r="BU366" s="80">
        <v>104.60599999999999</v>
      </c>
      <c r="BV366" s="80">
        <v>12.544</v>
      </c>
      <c r="BW366" s="80">
        <v>0</v>
      </c>
      <c r="BX366" s="80">
        <v>0</v>
      </c>
      <c r="BY366" s="80">
        <v>0</v>
      </c>
      <c r="BZ366" s="80">
        <v>0</v>
      </c>
      <c r="CA366" s="80">
        <v>0</v>
      </c>
      <c r="CB366" s="80">
        <v>0</v>
      </c>
      <c r="CC366" s="80">
        <v>0</v>
      </c>
    </row>
    <row r="367" spans="1:81">
      <c r="A367" s="80" t="s">
        <v>2106</v>
      </c>
      <c r="B367" s="80">
        <v>425</v>
      </c>
      <c r="C367" s="80">
        <v>17</v>
      </c>
      <c r="D367" s="80">
        <v>25</v>
      </c>
      <c r="E367" s="80">
        <v>2020</v>
      </c>
      <c r="F367" s="80" t="s">
        <v>218</v>
      </c>
      <c r="G367" s="80" t="s">
        <v>2089</v>
      </c>
      <c r="H367" s="80" t="s">
        <v>2090</v>
      </c>
      <c r="I367" s="177"/>
      <c r="J367" s="81">
        <v>148.1917861597743</v>
      </c>
      <c r="K367" s="81">
        <v>4.1605708715676482</v>
      </c>
      <c r="L367" s="81">
        <v>4.7035833696349947</v>
      </c>
      <c r="M367" s="81">
        <v>110.07757503352279</v>
      </c>
      <c r="N367" s="81">
        <v>103.90226047663612</v>
      </c>
      <c r="O367" s="81">
        <v>76.31392837752901</v>
      </c>
      <c r="P367" s="81">
        <v>49.263761106940571</v>
      </c>
      <c r="Q367" s="81">
        <v>5.3335726006976261</v>
      </c>
      <c r="R367" s="81">
        <v>0</v>
      </c>
      <c r="S367" s="81">
        <v>6.1956132451599997</v>
      </c>
      <c r="T367" s="82"/>
      <c r="U367" s="81">
        <v>26530902</v>
      </c>
      <c r="V367" s="81">
        <v>2009</v>
      </c>
      <c r="W367" s="81">
        <v>100</v>
      </c>
      <c r="X367" s="81">
        <v>32549</v>
      </c>
      <c r="Y367" s="81">
        <v>41124</v>
      </c>
      <c r="Z367" s="81">
        <v>54532</v>
      </c>
      <c r="AA367" s="81">
        <v>11114</v>
      </c>
      <c r="AB367" s="81">
        <v>90456</v>
      </c>
      <c r="AC367" s="81">
        <v>0</v>
      </c>
      <c r="AD367" s="81">
        <v>6.1956132451599997</v>
      </c>
      <c r="AE367" s="82"/>
      <c r="AF367" s="81">
        <v>185940889.33920231</v>
      </c>
      <c r="AG367" s="81">
        <v>3173188.7801496312</v>
      </c>
      <c r="AH367" s="81">
        <v>1109238.8250319264</v>
      </c>
      <c r="AI367" s="81">
        <v>187944618.65557358</v>
      </c>
      <c r="AJ367" s="81">
        <v>166794937.5141941</v>
      </c>
      <c r="AK367" s="81"/>
      <c r="AL367" s="81"/>
      <c r="AM367" s="81">
        <v>11805512.987121062</v>
      </c>
      <c r="AN367" s="81"/>
      <c r="AO367" s="81"/>
      <c r="AP367" s="82"/>
      <c r="AQ367" s="81">
        <v>2988</v>
      </c>
      <c r="AR367" s="81">
        <v>623</v>
      </c>
      <c r="AS367" s="81">
        <v>0</v>
      </c>
      <c r="AT367" s="81">
        <v>0</v>
      </c>
      <c r="AU367" s="81">
        <v>0</v>
      </c>
      <c r="AV367" s="81">
        <v>0</v>
      </c>
      <c r="AW367" s="81">
        <v>0</v>
      </c>
      <c r="AX367" s="82"/>
      <c r="AY367" s="81">
        <v>12557.99999999998</v>
      </c>
      <c r="AZ367" s="81">
        <v>40552.000000000007</v>
      </c>
      <c r="BA367" s="81">
        <v>0</v>
      </c>
      <c r="BB367" s="81">
        <v>0</v>
      </c>
      <c r="BC367" s="81">
        <v>0</v>
      </c>
      <c r="BD367" s="81">
        <v>0</v>
      </c>
      <c r="BE367" s="81">
        <v>0</v>
      </c>
      <c r="BF367" s="82"/>
      <c r="BG367" s="81">
        <v>0</v>
      </c>
      <c r="BH367" s="81">
        <v>0</v>
      </c>
      <c r="BI367" s="81">
        <v>90.623000000000005</v>
      </c>
      <c r="BJ367" s="81">
        <v>0</v>
      </c>
      <c r="BK367" s="81">
        <v>17.698</v>
      </c>
      <c r="BL367" s="81">
        <v>0</v>
      </c>
      <c r="BM367" s="82"/>
      <c r="BN367" s="81">
        <v>0</v>
      </c>
      <c r="BO367" s="81">
        <v>0</v>
      </c>
      <c r="BP367" s="81">
        <v>14</v>
      </c>
      <c r="BQ367" s="81">
        <v>0</v>
      </c>
      <c r="BR367" s="81">
        <v>3</v>
      </c>
      <c r="BS367" s="81">
        <v>0</v>
      </c>
      <c r="BT367"/>
      <c r="BU367" s="80">
        <v>96.453000000000003</v>
      </c>
      <c r="BV367" s="80">
        <v>11.868</v>
      </c>
      <c r="BW367" s="80">
        <v>0</v>
      </c>
      <c r="BX367" s="80">
        <v>0</v>
      </c>
      <c r="BY367" s="80">
        <v>0</v>
      </c>
      <c r="BZ367" s="80">
        <v>0</v>
      </c>
      <c r="CA367" s="80">
        <v>0</v>
      </c>
      <c r="CB367" s="80">
        <v>0</v>
      </c>
      <c r="CC367" s="80">
        <v>0</v>
      </c>
    </row>
    <row r="368" spans="1:81">
      <c r="A368" s="80" t="s">
        <v>2107</v>
      </c>
      <c r="B368" s="80">
        <v>425</v>
      </c>
      <c r="C368" s="80">
        <v>18</v>
      </c>
      <c r="D368" s="80">
        <v>25</v>
      </c>
      <c r="E368" s="80">
        <v>2021</v>
      </c>
      <c r="F368" s="80" t="s">
        <v>75</v>
      </c>
      <c r="G368" s="174" t="s">
        <v>2089</v>
      </c>
      <c r="H368" s="80" t="s">
        <v>2090</v>
      </c>
      <c r="I368" s="177"/>
      <c r="J368" s="81">
        <v>147.62739715357779</v>
      </c>
      <c r="K368" s="81">
        <v>4.6325503091732685</v>
      </c>
      <c r="L368" s="81">
        <v>4.3246587373562617</v>
      </c>
      <c r="M368" s="81">
        <v>124.10889512497089</v>
      </c>
      <c r="N368" s="81">
        <v>98.13249581372493</v>
      </c>
      <c r="O368" s="81">
        <v>74.336727693402864</v>
      </c>
      <c r="P368" s="81">
        <v>51.352708019297395</v>
      </c>
      <c r="Q368" s="81">
        <v>5.3933431717266842</v>
      </c>
      <c r="R368" s="81">
        <v>0</v>
      </c>
      <c r="S368" s="81">
        <v>6.85785974728</v>
      </c>
      <c r="T368" s="82"/>
      <c r="U368" s="81">
        <v>30533269</v>
      </c>
      <c r="V368" s="81">
        <v>2009</v>
      </c>
      <c r="W368" s="81">
        <v>100</v>
      </c>
      <c r="X368" s="81">
        <v>32549</v>
      </c>
      <c r="Y368" s="81">
        <v>41555</v>
      </c>
      <c r="Z368" s="81">
        <v>54696</v>
      </c>
      <c r="AA368" s="81">
        <v>11298</v>
      </c>
      <c r="AB368" s="81">
        <v>90385</v>
      </c>
      <c r="AC368" s="81">
        <v>0</v>
      </c>
      <c r="AD368" s="81">
        <v>6.85785974728</v>
      </c>
      <c r="AE368" s="82"/>
      <c r="AF368" s="81">
        <v>186568693.93245909</v>
      </c>
      <c r="AG368" s="81">
        <v>3571778.0544660538</v>
      </c>
      <c r="AH368" s="81">
        <v>976765.63174292352</v>
      </c>
      <c r="AI368" s="81">
        <v>209372692.11933863</v>
      </c>
      <c r="AJ368" s="81">
        <v>146786960.49078596</v>
      </c>
      <c r="AK368" s="81">
        <v>0</v>
      </c>
      <c r="AL368" s="81">
        <v>0</v>
      </c>
      <c r="AM368" s="81">
        <v>11864286.499508267</v>
      </c>
      <c r="AN368" s="81">
        <v>0</v>
      </c>
      <c r="AO368" s="81">
        <v>0</v>
      </c>
      <c r="AP368" s="82"/>
      <c r="AQ368" s="81">
        <v>3199</v>
      </c>
      <c r="AR368" s="81">
        <v>644</v>
      </c>
      <c r="AS368" s="81">
        <v>0</v>
      </c>
      <c r="AT368" s="81">
        <v>0</v>
      </c>
      <c r="AU368" s="81">
        <v>0</v>
      </c>
      <c r="AV368" s="81">
        <v>0</v>
      </c>
      <c r="AW368" s="81"/>
      <c r="AX368" s="82"/>
      <c r="AY368" s="81">
        <v>13759.39999999996</v>
      </c>
      <c r="AZ368" s="81">
        <v>42738.000000000007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2108</v>
      </c>
      <c r="B369" s="80">
        <v>425</v>
      </c>
      <c r="C369" s="80">
        <v>19</v>
      </c>
      <c r="D369" s="80">
        <v>25</v>
      </c>
      <c r="E369" s="80">
        <v>2022</v>
      </c>
      <c r="F369" s="80" t="s">
        <v>568</v>
      </c>
      <c r="G369" s="174" t="s">
        <v>2089</v>
      </c>
      <c r="H369" s="80" t="s">
        <v>2090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3423</v>
      </c>
      <c r="AR369" s="81">
        <v>655</v>
      </c>
      <c r="AS369" s="81">
        <v>0</v>
      </c>
      <c r="AT369" s="81">
        <v>0</v>
      </c>
      <c r="AU369" s="81">
        <v>0</v>
      </c>
      <c r="AV369" s="81">
        <v>0</v>
      </c>
      <c r="AW369" s="81"/>
      <c r="AX369" s="82"/>
      <c r="AY369" s="81">
        <v>15131.399999999925</v>
      </c>
      <c r="AZ369" s="81">
        <v>44021.80000000001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2109</v>
      </c>
      <c r="B370" s="80">
        <v>290</v>
      </c>
      <c r="C370" s="80">
        <v>1</v>
      </c>
      <c r="D370" s="80">
        <v>18</v>
      </c>
      <c r="E370" s="80">
        <v>1990</v>
      </c>
      <c r="F370" s="80" t="s">
        <v>562</v>
      </c>
      <c r="G370" s="80" t="s">
        <v>2110</v>
      </c>
      <c r="H370" s="80" t="s">
        <v>2111</v>
      </c>
      <c r="I370" s="177"/>
      <c r="J370" s="81">
        <v>478.19694374180358</v>
      </c>
      <c r="K370" s="81">
        <v>10.064219478691269</v>
      </c>
      <c r="L370" s="81">
        <v>9.9469121185839917</v>
      </c>
      <c r="M370" s="81">
        <v>55.523480997313662</v>
      </c>
      <c r="N370" s="81">
        <v>89.754225105801311</v>
      </c>
      <c r="O370" s="81">
        <v>69.156798682819669</v>
      </c>
      <c r="P370" s="81">
        <v>87.475410209564373</v>
      </c>
      <c r="Q370" s="81">
        <v>5.1348178542350214</v>
      </c>
      <c r="R370" s="81">
        <v>3.536117987019447</v>
      </c>
      <c r="S370" s="81">
        <v>5.1767079222666759</v>
      </c>
      <c r="T370" s="82"/>
      <c r="U370" s="81">
        <v>28816521</v>
      </c>
      <c r="V370" s="81">
        <v>3610</v>
      </c>
      <c r="W370" s="81">
        <v>95</v>
      </c>
      <c r="X370" s="81">
        <v>18273</v>
      </c>
      <c r="Y370" s="81">
        <v>21981</v>
      </c>
      <c r="Z370" s="81">
        <v>28445</v>
      </c>
      <c r="AA370" s="81">
        <v>21240</v>
      </c>
      <c r="AB370" s="81">
        <v>83372</v>
      </c>
      <c r="AC370" s="81">
        <v>612462</v>
      </c>
      <c r="AD370" s="81">
        <v>5.1767079222666759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2112</v>
      </c>
      <c r="B371" s="80">
        <v>291</v>
      </c>
      <c r="C371" s="80">
        <v>2</v>
      </c>
      <c r="D371" s="80">
        <v>18</v>
      </c>
      <c r="E371" s="80">
        <v>2005</v>
      </c>
      <c r="F371" s="80" t="s">
        <v>565</v>
      </c>
      <c r="G371" s="80" t="s">
        <v>2110</v>
      </c>
      <c r="H371" s="80" t="s">
        <v>2111</v>
      </c>
      <c r="I371" s="177"/>
      <c r="J371" s="81">
        <v>482.40343586422057</v>
      </c>
      <c r="K371" s="81">
        <v>7.9937498933033977</v>
      </c>
      <c r="L371" s="81">
        <v>19.702850996626335</v>
      </c>
      <c r="M371" s="81">
        <v>98.171590852896628</v>
      </c>
      <c r="N371" s="81">
        <v>132.07736080161879</v>
      </c>
      <c r="O371" s="81">
        <v>117.04406116409787</v>
      </c>
      <c r="P371" s="81">
        <v>83.732276072277813</v>
      </c>
      <c r="Q371" s="81">
        <v>5.5171356317708335</v>
      </c>
      <c r="R371" s="81">
        <v>3.6719792568959733</v>
      </c>
      <c r="S371" s="81">
        <v>12.149843461786812</v>
      </c>
      <c r="T371" s="82"/>
      <c r="U371" s="81">
        <v>34824074</v>
      </c>
      <c r="V371" s="81">
        <v>3404</v>
      </c>
      <c r="W371" s="81">
        <v>116</v>
      </c>
      <c r="X371" s="81">
        <v>18488</v>
      </c>
      <c r="Y371" s="81">
        <v>27819</v>
      </c>
      <c r="Z371" s="81">
        <v>55709</v>
      </c>
      <c r="AA371" s="81">
        <v>16651</v>
      </c>
      <c r="AB371" s="81">
        <v>93646</v>
      </c>
      <c r="AC371" s="81">
        <v>649313.5</v>
      </c>
      <c r="AD371" s="81">
        <v>12.149843461786812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2113</v>
      </c>
      <c r="B372" s="80">
        <v>292</v>
      </c>
      <c r="C372" s="80">
        <v>3</v>
      </c>
      <c r="D372" s="80">
        <v>18</v>
      </c>
      <c r="E372" s="80">
        <v>2006</v>
      </c>
      <c r="F372" s="80" t="s">
        <v>566</v>
      </c>
      <c r="G372" s="80" t="s">
        <v>2110</v>
      </c>
      <c r="H372" s="80" t="s">
        <v>2111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2114</v>
      </c>
      <c r="B373" s="80">
        <v>293</v>
      </c>
      <c r="C373" s="80">
        <v>4</v>
      </c>
      <c r="D373" s="80">
        <v>18</v>
      </c>
      <c r="E373" s="80">
        <v>2007</v>
      </c>
      <c r="F373" s="80" t="s">
        <v>567</v>
      </c>
      <c r="G373" s="80" t="s">
        <v>2110</v>
      </c>
      <c r="H373" s="80" t="s">
        <v>2111</v>
      </c>
      <c r="I373" s="177"/>
      <c r="J373" s="81">
        <v>620.6385881558507</v>
      </c>
      <c r="K373" s="81">
        <v>9.1482119299460329</v>
      </c>
      <c r="L373" s="81">
        <v>9.0073995572327501</v>
      </c>
      <c r="M373" s="81">
        <v>137.43112584133516</v>
      </c>
      <c r="N373" s="81">
        <v>196.93918129592404</v>
      </c>
      <c r="O373" s="81">
        <v>114.48867896111008</v>
      </c>
      <c r="P373" s="81">
        <v>83.072564944188471</v>
      </c>
      <c r="Q373" s="81">
        <v>5.8283134549115063</v>
      </c>
      <c r="R373" s="81">
        <v>3.8253908456150598</v>
      </c>
      <c r="S373" s="81">
        <v>13.926475241421279</v>
      </c>
      <c r="T373" s="82"/>
      <c r="U373" s="81">
        <v>38873305</v>
      </c>
      <c r="V373" s="81">
        <v>3130</v>
      </c>
      <c r="W373" s="81">
        <v>126</v>
      </c>
      <c r="X373" s="81">
        <v>22612</v>
      </c>
      <c r="Y373" s="81">
        <v>28323</v>
      </c>
      <c r="Z373" s="81">
        <v>56648</v>
      </c>
      <c r="AA373" s="81">
        <v>16268</v>
      </c>
      <c r="AB373" s="81">
        <v>93696</v>
      </c>
      <c r="AC373" s="81">
        <v>695850</v>
      </c>
      <c r="AD373" s="81">
        <v>13.926475241421279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2115</v>
      </c>
      <c r="B374" s="80">
        <v>294</v>
      </c>
      <c r="C374" s="80">
        <v>5</v>
      </c>
      <c r="D374" s="80">
        <v>18</v>
      </c>
      <c r="E374" s="80">
        <v>2008</v>
      </c>
      <c r="F374" s="80" t="s">
        <v>84</v>
      </c>
      <c r="G374" s="80" t="s">
        <v>2110</v>
      </c>
      <c r="H374" s="80" t="s">
        <v>2111</v>
      </c>
      <c r="I374" s="177"/>
      <c r="J374" s="81">
        <v>465.87359907867562</v>
      </c>
      <c r="K374" s="81">
        <v>6.350679100249975</v>
      </c>
      <c r="L374" s="81">
        <v>7.7187423139751159</v>
      </c>
      <c r="M374" s="81">
        <v>140.29399101463963</v>
      </c>
      <c r="N374" s="81">
        <v>180.532031944496</v>
      </c>
      <c r="O374" s="81">
        <v>111.07128249818997</v>
      </c>
      <c r="P374" s="81">
        <v>81.034531695619265</v>
      </c>
      <c r="Q374" s="81">
        <v>5.7335391540263609</v>
      </c>
      <c r="R374" s="81">
        <v>3.4725557389549748</v>
      </c>
      <c r="S374" s="81">
        <v>11.806843291978621</v>
      </c>
      <c r="T374" s="82"/>
      <c r="U374" s="81">
        <v>38461404</v>
      </c>
      <c r="V374" s="81">
        <v>3130</v>
      </c>
      <c r="W374" s="81">
        <v>126</v>
      </c>
      <c r="X374" s="81">
        <v>22612</v>
      </c>
      <c r="Y374" s="81">
        <v>28554</v>
      </c>
      <c r="Z374" s="81">
        <v>56886</v>
      </c>
      <c r="AA374" s="81">
        <v>15887</v>
      </c>
      <c r="AB374" s="81">
        <v>93687</v>
      </c>
      <c r="AC374" s="81">
        <v>655918</v>
      </c>
      <c r="AD374" s="81">
        <v>11.806843291978621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2116</v>
      </c>
      <c r="B375" s="80">
        <v>295</v>
      </c>
      <c r="C375" s="80">
        <v>6</v>
      </c>
      <c r="D375" s="80">
        <v>18</v>
      </c>
      <c r="E375" s="80">
        <v>2009</v>
      </c>
      <c r="F375" s="80" t="s">
        <v>85</v>
      </c>
      <c r="G375" s="80" t="s">
        <v>2110</v>
      </c>
      <c r="H375" s="80" t="s">
        <v>2111</v>
      </c>
      <c r="I375" s="177"/>
      <c r="J375" s="81">
        <v>405.37263702483204</v>
      </c>
      <c r="K375" s="81">
        <v>5.2188975258164145</v>
      </c>
      <c r="L375" s="81">
        <v>14.830411481770364</v>
      </c>
      <c r="M375" s="81">
        <v>129.54696604472795</v>
      </c>
      <c r="N375" s="81">
        <v>132.76857514268823</v>
      </c>
      <c r="O375" s="81">
        <v>113.39115830737957</v>
      </c>
      <c r="P375" s="81">
        <v>76.936554761698389</v>
      </c>
      <c r="Q375" s="81">
        <v>5.4539148583172965</v>
      </c>
      <c r="R375" s="81">
        <v>3.2543092338676751</v>
      </c>
      <c r="S375" s="81">
        <v>13.638655574264739</v>
      </c>
      <c r="T375" s="82"/>
      <c r="U375" s="81">
        <v>30555246</v>
      </c>
      <c r="V375" s="81">
        <v>2944</v>
      </c>
      <c r="W375" s="81">
        <v>326</v>
      </c>
      <c r="X375" s="81">
        <v>23639</v>
      </c>
      <c r="Y375" s="81">
        <v>28762</v>
      </c>
      <c r="Z375" s="81">
        <v>57322</v>
      </c>
      <c r="AA375" s="81">
        <v>15485</v>
      </c>
      <c r="AB375" s="81">
        <v>93552</v>
      </c>
      <c r="AC375" s="81">
        <v>599683.5</v>
      </c>
      <c r="AD375" s="81">
        <v>13.638655574264739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406.88499999999999</v>
      </c>
      <c r="BJ375" s="81">
        <v>46.2</v>
      </c>
      <c r="BK375" s="81">
        <v>9.6999999999999993</v>
      </c>
      <c r="BL375" s="81">
        <v>0</v>
      </c>
      <c r="BM375" s="82"/>
      <c r="BN375" s="81">
        <v>0</v>
      </c>
      <c r="BO375" s="81">
        <v>0</v>
      </c>
      <c r="BP375" s="81">
        <v>15</v>
      </c>
      <c r="BQ375" s="81">
        <v>1</v>
      </c>
      <c r="BR375" s="81">
        <v>2</v>
      </c>
      <c r="BS375" s="81">
        <v>0</v>
      </c>
      <c r="BT375"/>
      <c r="BU375" s="80"/>
      <c r="BV375" s="80"/>
      <c r="BW375" s="80"/>
      <c r="BX375" s="80"/>
      <c r="BY375" s="80"/>
      <c r="BZ375" s="80"/>
      <c r="CA375" s="80"/>
      <c r="CB375" s="80"/>
      <c r="CC375" s="80"/>
    </row>
    <row r="376" spans="1:81">
      <c r="A376" s="80" t="s">
        <v>2117</v>
      </c>
      <c r="B376" s="80">
        <v>296</v>
      </c>
      <c r="C376" s="80">
        <v>7</v>
      </c>
      <c r="D376" s="80">
        <v>18</v>
      </c>
      <c r="E376" s="80">
        <v>2010</v>
      </c>
      <c r="F376" s="80" t="s">
        <v>86</v>
      </c>
      <c r="G376" s="80" t="s">
        <v>2110</v>
      </c>
      <c r="H376" s="80" t="s">
        <v>2111</v>
      </c>
      <c r="I376" s="177"/>
      <c r="J376" s="81">
        <v>417.67963180706261</v>
      </c>
      <c r="K376" s="81">
        <v>5.884220803468323</v>
      </c>
      <c r="L376" s="81">
        <v>13.943889869986888</v>
      </c>
      <c r="M376" s="81">
        <v>151.06913008914287</v>
      </c>
      <c r="N376" s="81">
        <v>151.45478726612205</v>
      </c>
      <c r="O376" s="81">
        <v>113.8019617049392</v>
      </c>
      <c r="P376" s="81">
        <v>77.031934238149589</v>
      </c>
      <c r="Q376" s="81">
        <v>5.6733270788347419</v>
      </c>
      <c r="R376" s="81">
        <v>3.5463957276147942</v>
      </c>
      <c r="S376" s="81">
        <v>15.629506737707885</v>
      </c>
      <c r="T376" s="82"/>
      <c r="U376" s="81">
        <v>31718174</v>
      </c>
      <c r="V376" s="81">
        <v>2944</v>
      </c>
      <c r="W376" s="81">
        <v>326</v>
      </c>
      <c r="X376" s="81">
        <v>23639</v>
      </c>
      <c r="Y376" s="81">
        <v>28926</v>
      </c>
      <c r="Z376" s="81">
        <v>57797</v>
      </c>
      <c r="AA376" s="81">
        <v>15117</v>
      </c>
      <c r="AB376" s="81">
        <v>93248</v>
      </c>
      <c r="AC376" s="81">
        <v>619302</v>
      </c>
      <c r="AD376" s="81">
        <v>15.629506737707885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372.60899999999998</v>
      </c>
      <c r="BJ376" s="81">
        <v>41.2</v>
      </c>
      <c r="BK376" s="81">
        <v>7.3010000000000002</v>
      </c>
      <c r="BL376" s="81">
        <v>0</v>
      </c>
      <c r="BM376" s="82"/>
      <c r="BN376" s="81">
        <v>0</v>
      </c>
      <c r="BO376" s="81">
        <v>0</v>
      </c>
      <c r="BP376" s="81">
        <v>16</v>
      </c>
      <c r="BQ376" s="81">
        <v>1</v>
      </c>
      <c r="BR376" s="81">
        <v>2</v>
      </c>
      <c r="BS376" s="81">
        <v>0</v>
      </c>
      <c r="BT376"/>
      <c r="BU376" s="80">
        <v>421.11</v>
      </c>
      <c r="BV376" s="80">
        <v>0</v>
      </c>
      <c r="BW376" s="80">
        <v>0</v>
      </c>
      <c r="BX376" s="80">
        <v>0</v>
      </c>
      <c r="BY376" s="80">
        <v>0</v>
      </c>
      <c r="BZ376" s="80">
        <v>0</v>
      </c>
      <c r="CA376" s="80">
        <v>0</v>
      </c>
      <c r="CB376" s="80">
        <v>0</v>
      </c>
      <c r="CC376" s="80">
        <v>0</v>
      </c>
    </row>
    <row r="377" spans="1:81">
      <c r="A377" s="80" t="s">
        <v>2118</v>
      </c>
      <c r="B377" s="80">
        <v>297</v>
      </c>
      <c r="C377" s="80">
        <v>8</v>
      </c>
      <c r="D377" s="80">
        <v>18</v>
      </c>
      <c r="E377" s="80">
        <v>2011</v>
      </c>
      <c r="F377" s="80" t="s">
        <v>87</v>
      </c>
      <c r="G377" s="80" t="s">
        <v>2110</v>
      </c>
      <c r="H377" s="80" t="s">
        <v>2111</v>
      </c>
      <c r="I377" s="177"/>
      <c r="J377" s="81">
        <v>479.03795477395522</v>
      </c>
      <c r="K377" s="81">
        <v>7.9641206181992086</v>
      </c>
      <c r="L377" s="81">
        <v>14.933218632857445</v>
      </c>
      <c r="M377" s="81">
        <v>179.99297208322892</v>
      </c>
      <c r="N377" s="81">
        <v>204.84556135131251</v>
      </c>
      <c r="O377" s="81">
        <v>112.76778795651882</v>
      </c>
      <c r="P377" s="81">
        <v>73.850779483410321</v>
      </c>
      <c r="Q377" s="81">
        <v>6.5398470683923868</v>
      </c>
      <c r="R377" s="81">
        <v>3.4803565639536824</v>
      </c>
      <c r="S377" s="81">
        <v>19.186982288118788</v>
      </c>
      <c r="T377" s="82"/>
      <c r="U377" s="81">
        <v>31256810</v>
      </c>
      <c r="V377" s="81">
        <v>2944</v>
      </c>
      <c r="W377" s="81">
        <v>326</v>
      </c>
      <c r="X377" s="81">
        <v>23639</v>
      </c>
      <c r="Y377" s="81">
        <v>29198</v>
      </c>
      <c r="Z377" s="81">
        <v>58516</v>
      </c>
      <c r="AA377" s="81">
        <v>14924</v>
      </c>
      <c r="AB377" s="81">
        <v>93189</v>
      </c>
      <c r="AC377" s="81">
        <v>606764.5</v>
      </c>
      <c r="AD377" s="81">
        <v>19.186982288118788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383.66300000000001</v>
      </c>
      <c r="BJ377" s="81">
        <v>62.1</v>
      </c>
      <c r="BK377" s="81">
        <v>7.782</v>
      </c>
      <c r="BL377" s="81">
        <v>0</v>
      </c>
      <c r="BM377" s="82"/>
      <c r="BN377" s="81">
        <v>0</v>
      </c>
      <c r="BO377" s="81">
        <v>0</v>
      </c>
      <c r="BP377" s="81">
        <v>17</v>
      </c>
      <c r="BQ377" s="81">
        <v>1</v>
      </c>
      <c r="BR377" s="81">
        <v>2</v>
      </c>
      <c r="BS377" s="81">
        <v>0</v>
      </c>
      <c r="BT377"/>
      <c r="BU377" s="80">
        <v>453.54500000000002</v>
      </c>
      <c r="BV377" s="80">
        <v>0</v>
      </c>
      <c r="BW377" s="80">
        <v>0</v>
      </c>
      <c r="BX377" s="80">
        <v>0</v>
      </c>
      <c r="BY377" s="80">
        <v>0</v>
      </c>
      <c r="BZ377" s="80">
        <v>0</v>
      </c>
      <c r="CA377" s="80">
        <v>0</v>
      </c>
      <c r="CB377" s="80">
        <v>0</v>
      </c>
      <c r="CC377" s="80">
        <v>0</v>
      </c>
    </row>
    <row r="378" spans="1:81">
      <c r="A378" s="80" t="s">
        <v>2119</v>
      </c>
      <c r="B378" s="80">
        <v>298</v>
      </c>
      <c r="C378" s="80">
        <v>9</v>
      </c>
      <c r="D378" s="80">
        <v>18</v>
      </c>
      <c r="E378" s="80">
        <v>2012</v>
      </c>
      <c r="F378" s="80" t="s">
        <v>88</v>
      </c>
      <c r="G378" s="80" t="s">
        <v>2110</v>
      </c>
      <c r="H378" s="80" t="s">
        <v>2111</v>
      </c>
      <c r="I378" s="177"/>
      <c r="J378" s="81">
        <v>469.83189003023563</v>
      </c>
      <c r="K378" s="81">
        <v>7.2336535514559035</v>
      </c>
      <c r="L378" s="81">
        <v>14.495570424079743</v>
      </c>
      <c r="M378" s="81">
        <v>174.46733738215005</v>
      </c>
      <c r="N378" s="81">
        <v>226.86919266280552</v>
      </c>
      <c r="O378" s="81">
        <v>113.47879720269258</v>
      </c>
      <c r="P378" s="81">
        <v>73.4100087761624</v>
      </c>
      <c r="Q378" s="81">
        <v>7.1756110697575348</v>
      </c>
      <c r="R378" s="81">
        <v>3.5537335653211195</v>
      </c>
      <c r="S378" s="81">
        <v>17.581984062350845</v>
      </c>
      <c r="T378" s="82"/>
      <c r="U378" s="81">
        <v>31596457</v>
      </c>
      <c r="V378" s="81">
        <v>2944</v>
      </c>
      <c r="W378" s="81">
        <v>326</v>
      </c>
      <c r="X378" s="81">
        <v>23639</v>
      </c>
      <c r="Y378" s="81">
        <v>30245</v>
      </c>
      <c r="Z378" s="81">
        <v>59352</v>
      </c>
      <c r="AA378" s="81">
        <v>14751</v>
      </c>
      <c r="AB378" s="81">
        <v>94110</v>
      </c>
      <c r="AC378" s="81">
        <v>603510</v>
      </c>
      <c r="AD378" s="81">
        <v>17.581984062350845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452.28300000000002</v>
      </c>
      <c r="BJ378" s="81">
        <v>61.6</v>
      </c>
      <c r="BK378" s="81">
        <v>10.349</v>
      </c>
      <c r="BL378" s="81">
        <v>0</v>
      </c>
      <c r="BM378" s="82"/>
      <c r="BN378" s="81">
        <v>0</v>
      </c>
      <c r="BO378" s="81">
        <v>0</v>
      </c>
      <c r="BP378" s="81">
        <v>17</v>
      </c>
      <c r="BQ378" s="81">
        <v>1</v>
      </c>
      <c r="BR378" s="81">
        <v>2</v>
      </c>
      <c r="BS378" s="81">
        <v>0</v>
      </c>
      <c r="BT378"/>
      <c r="BU378" s="80">
        <v>524.23199999999997</v>
      </c>
      <c r="BV378" s="80">
        <v>0</v>
      </c>
      <c r="BW378" s="80">
        <v>0</v>
      </c>
      <c r="BX378" s="80">
        <v>0</v>
      </c>
      <c r="BY378" s="80">
        <v>0</v>
      </c>
      <c r="BZ378" s="80">
        <v>0</v>
      </c>
      <c r="CA378" s="80">
        <v>0</v>
      </c>
      <c r="CB378" s="80">
        <v>0</v>
      </c>
      <c r="CC378" s="80">
        <v>0</v>
      </c>
    </row>
    <row r="379" spans="1:81">
      <c r="A379" s="80" t="s">
        <v>2120</v>
      </c>
      <c r="B379" s="80">
        <v>299</v>
      </c>
      <c r="C379" s="80">
        <v>10</v>
      </c>
      <c r="D379" s="80">
        <v>18</v>
      </c>
      <c r="E379" s="80">
        <v>2013</v>
      </c>
      <c r="F379" s="80" t="s">
        <v>89</v>
      </c>
      <c r="G379" s="80" t="s">
        <v>2110</v>
      </c>
      <c r="H379" s="80" t="s">
        <v>2111</v>
      </c>
      <c r="I379" s="177"/>
      <c r="J379" s="81">
        <v>442.02815666694232</v>
      </c>
      <c r="K379" s="81">
        <v>6.0649844934969872</v>
      </c>
      <c r="L379" s="81">
        <v>15.292067913832826</v>
      </c>
      <c r="M379" s="81">
        <v>179.29133541169611</v>
      </c>
      <c r="N379" s="81">
        <v>217.43812314412543</v>
      </c>
      <c r="O379" s="81">
        <v>109.92270792434506</v>
      </c>
      <c r="P379" s="81">
        <v>72.942300603608174</v>
      </c>
      <c r="Q379" s="81">
        <v>7.2683900206729888</v>
      </c>
      <c r="R379" s="81">
        <v>3.6445189383703309</v>
      </c>
      <c r="S379" s="81">
        <v>16.065371194541729</v>
      </c>
      <c r="T379" s="82"/>
      <c r="U379" s="81">
        <v>28297979</v>
      </c>
      <c r="V379" s="81">
        <v>2944</v>
      </c>
      <c r="W379" s="81">
        <v>326</v>
      </c>
      <c r="X379" s="81">
        <v>23639</v>
      </c>
      <c r="Y379" s="81">
        <v>30395</v>
      </c>
      <c r="Z379" s="81">
        <v>60059</v>
      </c>
      <c r="AA379" s="81">
        <v>14602</v>
      </c>
      <c r="AB379" s="81">
        <v>93960</v>
      </c>
      <c r="AC379" s="81">
        <v>604158.5</v>
      </c>
      <c r="AD379" s="81">
        <v>16.065371194541729</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460.62099999999998</v>
      </c>
      <c r="BJ379" s="81">
        <v>66.599999999999994</v>
      </c>
      <c r="BK379" s="81">
        <v>10.933999999999999</v>
      </c>
      <c r="BL379" s="81">
        <v>0</v>
      </c>
      <c r="BM379" s="82"/>
      <c r="BN379" s="81">
        <v>0</v>
      </c>
      <c r="BO379" s="81">
        <v>0</v>
      </c>
      <c r="BP379" s="81">
        <v>17</v>
      </c>
      <c r="BQ379" s="81">
        <v>1</v>
      </c>
      <c r="BR379" s="81">
        <v>2</v>
      </c>
      <c r="BS379" s="81">
        <v>0</v>
      </c>
      <c r="BT379"/>
      <c r="BU379" s="80">
        <v>538.15499999999997</v>
      </c>
      <c r="BV379" s="80">
        <v>0</v>
      </c>
      <c r="BW379" s="80">
        <v>0</v>
      </c>
      <c r="BX379" s="80">
        <v>0</v>
      </c>
      <c r="BY379" s="80">
        <v>0</v>
      </c>
      <c r="BZ379" s="80">
        <v>0</v>
      </c>
      <c r="CA379" s="80">
        <v>0</v>
      </c>
      <c r="CB379" s="80">
        <v>0</v>
      </c>
      <c r="CC379" s="80">
        <v>0</v>
      </c>
    </row>
    <row r="380" spans="1:81">
      <c r="A380" s="80" t="s">
        <v>2121</v>
      </c>
      <c r="B380" s="80">
        <v>300</v>
      </c>
      <c r="C380" s="80">
        <v>11</v>
      </c>
      <c r="D380" s="80">
        <v>18</v>
      </c>
      <c r="E380" s="80">
        <v>2014</v>
      </c>
      <c r="F380" s="80" t="s">
        <v>90</v>
      </c>
      <c r="G380" s="80" t="s">
        <v>2110</v>
      </c>
      <c r="H380" s="80" t="s">
        <v>2111</v>
      </c>
      <c r="I380" s="177"/>
      <c r="J380" s="81">
        <v>436.18755204986599</v>
      </c>
      <c r="K380" s="81">
        <v>6.255231923168469</v>
      </c>
      <c r="L380" s="81">
        <v>8.8001369757493215</v>
      </c>
      <c r="M380" s="81">
        <v>187.15565779369217</v>
      </c>
      <c r="N380" s="81">
        <v>221.97847605099798</v>
      </c>
      <c r="O380" s="81">
        <v>105.95047699093803</v>
      </c>
      <c r="P380" s="81">
        <v>73.125847244553725</v>
      </c>
      <c r="Q380" s="81">
        <v>6.941851722701565</v>
      </c>
      <c r="R380" s="81">
        <v>3.6369858469859695</v>
      </c>
      <c r="S380" s="81">
        <v>18.184883978007385</v>
      </c>
      <c r="T380" s="82"/>
      <c r="U380" s="81">
        <v>29490959</v>
      </c>
      <c r="V380" s="81">
        <v>2655</v>
      </c>
      <c r="W380" s="81">
        <v>242</v>
      </c>
      <c r="X380" s="81">
        <v>24183</v>
      </c>
      <c r="Y380" s="81">
        <v>30569</v>
      </c>
      <c r="Z380" s="81">
        <v>60969</v>
      </c>
      <c r="AA380" s="81">
        <v>14563</v>
      </c>
      <c r="AB380" s="81">
        <v>93531</v>
      </c>
      <c r="AC380" s="81">
        <v>604805.5</v>
      </c>
      <c r="AD380" s="81">
        <v>18.184883978007385</v>
      </c>
      <c r="AE380" s="82"/>
      <c r="AF380" s="81">
        <v>368715722.91608876</v>
      </c>
      <c r="AG380" s="81">
        <v>4991616.5247711772</v>
      </c>
      <c r="AH380" s="81">
        <v>1593740.5546580828</v>
      </c>
      <c r="AI380" s="81">
        <v>157686988.29703683</v>
      </c>
      <c r="AJ380" s="81">
        <v>300998787.9739455</v>
      </c>
      <c r="AK380" s="81">
        <v>0</v>
      </c>
      <c r="AL380" s="81">
        <v>0</v>
      </c>
      <c r="AM380" s="81">
        <v>12840408.646160875</v>
      </c>
      <c r="AN380" s="81">
        <v>0</v>
      </c>
      <c r="AO380" s="81">
        <v>0</v>
      </c>
      <c r="AP380" s="82"/>
      <c r="AQ380" s="81">
        <v>1212</v>
      </c>
      <c r="AR380" s="81">
        <v>182</v>
      </c>
      <c r="AS380" s="81">
        <v>0</v>
      </c>
      <c r="AT380" s="81">
        <v>0</v>
      </c>
      <c r="AU380" s="81">
        <v>0</v>
      </c>
      <c r="AV380" s="81">
        <v>0</v>
      </c>
      <c r="AW380" s="81" t="s">
        <v>564</v>
      </c>
      <c r="AX380" s="82"/>
      <c r="AY380" s="81">
        <v>5190.3230000000003</v>
      </c>
      <c r="AZ380" s="81">
        <v>21273.599999999999</v>
      </c>
      <c r="BA380" s="81">
        <v>0</v>
      </c>
      <c r="BB380" s="81">
        <v>0</v>
      </c>
      <c r="BC380" s="81">
        <v>0</v>
      </c>
      <c r="BD380" s="81">
        <v>0</v>
      </c>
      <c r="BE380" s="81" t="s">
        <v>564</v>
      </c>
      <c r="BF380" s="82"/>
      <c r="BG380" s="81">
        <v>0</v>
      </c>
      <c r="BH380" s="81">
        <v>0</v>
      </c>
      <c r="BI380" s="81">
        <v>435.26100000000002</v>
      </c>
      <c r="BJ380" s="81">
        <v>54.3</v>
      </c>
      <c r="BK380" s="81">
        <v>9.173</v>
      </c>
      <c r="BL380" s="81">
        <v>0</v>
      </c>
      <c r="BM380" s="82"/>
      <c r="BN380" s="81">
        <v>0</v>
      </c>
      <c r="BO380" s="81">
        <v>0</v>
      </c>
      <c r="BP380" s="81">
        <v>16</v>
      </c>
      <c r="BQ380" s="81">
        <v>1</v>
      </c>
      <c r="BR380" s="81">
        <v>2</v>
      </c>
      <c r="BS380" s="81">
        <v>0</v>
      </c>
      <c r="BT380"/>
      <c r="BU380" s="80">
        <v>498.73399999999998</v>
      </c>
      <c r="BV380" s="80">
        <v>0</v>
      </c>
      <c r="BW380" s="80">
        <v>0</v>
      </c>
      <c r="BX380" s="80">
        <v>0</v>
      </c>
      <c r="BY380" s="80">
        <v>0</v>
      </c>
      <c r="BZ380" s="80">
        <v>0</v>
      </c>
      <c r="CA380" s="80">
        <v>0</v>
      </c>
      <c r="CB380" s="80">
        <v>0</v>
      </c>
      <c r="CC380" s="80">
        <v>0</v>
      </c>
    </row>
    <row r="381" spans="1:81">
      <c r="A381" s="80" t="s">
        <v>2122</v>
      </c>
      <c r="B381" s="80">
        <v>301</v>
      </c>
      <c r="C381" s="80">
        <v>12</v>
      </c>
      <c r="D381" s="80">
        <v>18</v>
      </c>
      <c r="E381" s="80">
        <v>2015</v>
      </c>
      <c r="F381" s="80" t="s">
        <v>91</v>
      </c>
      <c r="G381" s="80" t="s">
        <v>2110</v>
      </c>
      <c r="H381" s="80" t="s">
        <v>2111</v>
      </c>
      <c r="I381" s="177"/>
      <c r="J381" s="81">
        <v>414.27030901162686</v>
      </c>
      <c r="K381" s="81">
        <v>6.0814810419639613</v>
      </c>
      <c r="L381" s="81">
        <v>7.0800290382797559</v>
      </c>
      <c r="M381" s="81">
        <v>140.35805189346678</v>
      </c>
      <c r="N381" s="81">
        <v>211.99577971622301</v>
      </c>
      <c r="O381" s="81">
        <v>105.45404755860388</v>
      </c>
      <c r="P381" s="81">
        <v>71.937110510323762</v>
      </c>
      <c r="Q381" s="81">
        <v>6.7601260461848192</v>
      </c>
      <c r="R381" s="81">
        <v>3.7761088549928723</v>
      </c>
      <c r="S381" s="81">
        <v>19.008122849764447</v>
      </c>
      <c r="T381" s="82"/>
      <c r="U381" s="81">
        <v>31199526</v>
      </c>
      <c r="V381" s="81">
        <v>2655</v>
      </c>
      <c r="W381" s="81">
        <v>242</v>
      </c>
      <c r="X381" s="81">
        <v>24183</v>
      </c>
      <c r="Y381" s="81">
        <v>30786</v>
      </c>
      <c r="Z381" s="81">
        <v>61268</v>
      </c>
      <c r="AA381" s="81">
        <v>14315</v>
      </c>
      <c r="AB381" s="81">
        <v>93041</v>
      </c>
      <c r="AC381" s="81">
        <v>646858</v>
      </c>
      <c r="AD381" s="81">
        <v>19.008122849764447</v>
      </c>
      <c r="AE381" s="82"/>
      <c r="AF381" s="81">
        <v>354587490.44248289</v>
      </c>
      <c r="AG381" s="81">
        <v>4503990.0034561576</v>
      </c>
      <c r="AH381" s="81">
        <v>1008287.0772348896</v>
      </c>
      <c r="AI381" s="81">
        <v>153707158.46316892</v>
      </c>
      <c r="AJ381" s="81">
        <v>301393908.36913681</v>
      </c>
      <c r="AK381" s="81">
        <v>0</v>
      </c>
      <c r="AL381" s="81">
        <v>0</v>
      </c>
      <c r="AM381" s="81">
        <v>12750878.757684175</v>
      </c>
      <c r="AN381" s="81">
        <v>0</v>
      </c>
      <c r="AO381" s="81">
        <v>0</v>
      </c>
      <c r="AP381" s="82"/>
      <c r="AQ381" s="81">
        <v>1291</v>
      </c>
      <c r="AR381" s="81">
        <v>253</v>
      </c>
      <c r="AS381" s="81">
        <v>0</v>
      </c>
      <c r="AT381" s="81">
        <v>0</v>
      </c>
      <c r="AU381" s="81">
        <v>0</v>
      </c>
      <c r="AV381" s="81">
        <v>0</v>
      </c>
      <c r="AW381" s="81" t="s">
        <v>564</v>
      </c>
      <c r="AX381" s="82"/>
      <c r="AY381" s="81">
        <v>5576.1729999999998</v>
      </c>
      <c r="AZ381" s="81">
        <v>27194.5</v>
      </c>
      <c r="BA381" s="81">
        <v>0</v>
      </c>
      <c r="BB381" s="81">
        <v>0</v>
      </c>
      <c r="BC381" s="81">
        <v>0</v>
      </c>
      <c r="BD381" s="81">
        <v>0</v>
      </c>
      <c r="BE381" s="81" t="s">
        <v>564</v>
      </c>
      <c r="BF381" s="82"/>
      <c r="BG381" s="81">
        <v>0</v>
      </c>
      <c r="BH381" s="81">
        <v>0</v>
      </c>
      <c r="BI381" s="81">
        <v>441.01600000000002</v>
      </c>
      <c r="BJ381" s="81">
        <v>64.099999999999994</v>
      </c>
      <c r="BK381" s="81">
        <v>8.532</v>
      </c>
      <c r="BL381" s="81">
        <v>0</v>
      </c>
      <c r="BM381" s="82"/>
      <c r="BN381" s="81">
        <v>0</v>
      </c>
      <c r="BO381" s="81">
        <v>0</v>
      </c>
      <c r="BP381" s="81">
        <v>16</v>
      </c>
      <c r="BQ381" s="81">
        <v>1</v>
      </c>
      <c r="BR381" s="81">
        <v>2</v>
      </c>
      <c r="BS381" s="81">
        <v>0</v>
      </c>
      <c r="BT381"/>
      <c r="BU381" s="80">
        <v>513.64800000000002</v>
      </c>
      <c r="BV381" s="80">
        <v>0</v>
      </c>
      <c r="BW381" s="80">
        <v>0</v>
      </c>
      <c r="BX381" s="80">
        <v>0</v>
      </c>
      <c r="BY381" s="80">
        <v>0</v>
      </c>
      <c r="BZ381" s="80">
        <v>0</v>
      </c>
      <c r="CA381" s="80">
        <v>0</v>
      </c>
      <c r="CB381" s="80">
        <v>0</v>
      </c>
      <c r="CC381" s="80">
        <v>0</v>
      </c>
    </row>
    <row r="382" spans="1:81">
      <c r="A382" s="80" t="s">
        <v>2123</v>
      </c>
      <c r="B382" s="80">
        <v>302</v>
      </c>
      <c r="C382" s="80">
        <v>13</v>
      </c>
      <c r="D382" s="80">
        <v>18</v>
      </c>
      <c r="E382" s="80">
        <v>2016</v>
      </c>
      <c r="F382" s="80" t="s">
        <v>92</v>
      </c>
      <c r="G382" s="80" t="s">
        <v>2110</v>
      </c>
      <c r="H382" s="80" t="s">
        <v>2111</v>
      </c>
      <c r="I382" s="177"/>
      <c r="J382" s="81">
        <v>404.36451252044907</v>
      </c>
      <c r="K382" s="81">
        <v>6.1617843938609891</v>
      </c>
      <c r="L382" s="81">
        <v>8.9595634452315061</v>
      </c>
      <c r="M382" s="81">
        <v>123.81321379011389</v>
      </c>
      <c r="N382" s="81">
        <v>206.55883810351207</v>
      </c>
      <c r="O382" s="81">
        <v>104.99471283574299</v>
      </c>
      <c r="P382" s="81">
        <v>71.549539200978145</v>
      </c>
      <c r="Q382" s="81">
        <v>6.5518269034871519</v>
      </c>
      <c r="R382" s="81">
        <v>3.6893680940445197</v>
      </c>
      <c r="S382" s="81">
        <v>14.247946442318083</v>
      </c>
      <c r="T382" s="82"/>
      <c r="U382" s="81">
        <v>29697786</v>
      </c>
      <c r="V382" s="81">
        <v>2655</v>
      </c>
      <c r="W382" s="81">
        <v>242</v>
      </c>
      <c r="X382" s="81">
        <v>24183</v>
      </c>
      <c r="Y382" s="81">
        <v>31093</v>
      </c>
      <c r="Z382" s="81">
        <v>61751</v>
      </c>
      <c r="AA382" s="81">
        <v>14726</v>
      </c>
      <c r="AB382" s="81">
        <v>92760</v>
      </c>
      <c r="AC382" s="81">
        <v>630107.75424158259</v>
      </c>
      <c r="AD382" s="81">
        <v>14.24794644231808</v>
      </c>
      <c r="AE382" s="82"/>
      <c r="AF382" s="81">
        <v>349002035.85428232</v>
      </c>
      <c r="AG382" s="81">
        <v>4282425.6423927946</v>
      </c>
      <c r="AH382" s="81">
        <v>999492.0464202374</v>
      </c>
      <c r="AI382" s="81">
        <v>152414809.62718049</v>
      </c>
      <c r="AJ382" s="81">
        <v>286381044.83492929</v>
      </c>
      <c r="AK382" s="81">
        <v>0</v>
      </c>
      <c r="AL382" s="81">
        <v>0</v>
      </c>
      <c r="AM382" s="81">
        <v>12722245.14973315</v>
      </c>
      <c r="AN382" s="81">
        <v>0</v>
      </c>
      <c r="AO382" s="81">
        <v>0</v>
      </c>
      <c r="AP382" s="82"/>
      <c r="AQ382" s="81">
        <v>1395</v>
      </c>
      <c r="AR382" s="81">
        <v>298</v>
      </c>
      <c r="AS382" s="81">
        <v>1</v>
      </c>
      <c r="AT382" s="81">
        <v>0</v>
      </c>
      <c r="AU382" s="81">
        <v>0</v>
      </c>
      <c r="AV382" s="81">
        <v>0</v>
      </c>
      <c r="AW382" s="81" t="s">
        <v>564</v>
      </c>
      <c r="AX382" s="82"/>
      <c r="AY382" s="81">
        <v>6133.9670000000006</v>
      </c>
      <c r="AZ382" s="81">
        <v>36129.300000000003</v>
      </c>
      <c r="BA382" s="81">
        <v>8000</v>
      </c>
      <c r="BB382" s="81">
        <v>0</v>
      </c>
      <c r="BC382" s="81">
        <v>0</v>
      </c>
      <c r="BD382" s="81">
        <v>0</v>
      </c>
      <c r="BE382" s="81" t="s">
        <v>564</v>
      </c>
      <c r="BF382" s="82"/>
      <c r="BG382" s="81">
        <v>0</v>
      </c>
      <c r="BH382" s="81">
        <v>0</v>
      </c>
      <c r="BI382" s="81">
        <v>458.60700000000003</v>
      </c>
      <c r="BJ382" s="81">
        <v>65.8</v>
      </c>
      <c r="BK382" s="81">
        <v>8.625</v>
      </c>
      <c r="BL382" s="81">
        <v>0</v>
      </c>
      <c r="BM382" s="82"/>
      <c r="BN382" s="81">
        <v>0</v>
      </c>
      <c r="BO382" s="81">
        <v>0</v>
      </c>
      <c r="BP382" s="81">
        <v>17</v>
      </c>
      <c r="BQ382" s="81">
        <v>1</v>
      </c>
      <c r="BR382" s="81">
        <v>2</v>
      </c>
      <c r="BS382" s="81">
        <v>0</v>
      </c>
      <c r="BT382"/>
      <c r="BU382" s="80">
        <v>533.03200000000004</v>
      </c>
      <c r="BV382" s="80">
        <v>0</v>
      </c>
      <c r="BW382" s="80">
        <v>0</v>
      </c>
      <c r="BX382" s="80">
        <v>0</v>
      </c>
      <c r="BY382" s="80">
        <v>0</v>
      </c>
      <c r="BZ382" s="80">
        <v>0</v>
      </c>
      <c r="CA382" s="80">
        <v>0</v>
      </c>
      <c r="CB382" s="80">
        <v>0</v>
      </c>
      <c r="CC382" s="80">
        <v>0</v>
      </c>
    </row>
    <row r="383" spans="1:81">
      <c r="A383" s="80" t="s">
        <v>2124</v>
      </c>
      <c r="B383" s="80">
        <v>303</v>
      </c>
      <c r="C383" s="80">
        <v>14</v>
      </c>
      <c r="D383" s="80">
        <v>18</v>
      </c>
      <c r="E383" s="80">
        <v>2017</v>
      </c>
      <c r="F383" s="80" t="s">
        <v>71</v>
      </c>
      <c r="G383" s="80" t="s">
        <v>2110</v>
      </c>
      <c r="H383" s="80" t="s">
        <v>2111</v>
      </c>
      <c r="I383" s="177"/>
      <c r="J383" s="81">
        <v>351.21157747250572</v>
      </c>
      <c r="K383" s="81">
        <v>5.9563372612142862</v>
      </c>
      <c r="L383" s="81">
        <v>9.1897354045640718</v>
      </c>
      <c r="M383" s="81">
        <v>113.83198662532752</v>
      </c>
      <c r="N383" s="81">
        <v>205.99755453679691</v>
      </c>
      <c r="O383" s="81">
        <v>104.07423657193499</v>
      </c>
      <c r="P383" s="81">
        <v>70.78731002495897</v>
      </c>
      <c r="Q383" s="81">
        <v>6.3183573503250203</v>
      </c>
      <c r="R383" s="81">
        <v>3.5167617178660335</v>
      </c>
      <c r="S383" s="81">
        <v>13.200255707155458</v>
      </c>
      <c r="T383" s="82"/>
      <c r="U383" s="81">
        <v>29226214</v>
      </c>
      <c r="V383" s="81">
        <v>2655</v>
      </c>
      <c r="W383" s="81">
        <v>242</v>
      </c>
      <c r="X383" s="81">
        <v>24183</v>
      </c>
      <c r="Y383" s="81">
        <v>31399</v>
      </c>
      <c r="Z383" s="81">
        <v>62225</v>
      </c>
      <c r="AA383" s="81">
        <v>14662</v>
      </c>
      <c r="AB383" s="81">
        <v>92508</v>
      </c>
      <c r="AC383" s="81">
        <v>612545.99999999988</v>
      </c>
      <c r="AD383" s="81">
        <v>13.20025570715546</v>
      </c>
      <c r="AE383" s="82"/>
      <c r="AF383" s="81">
        <v>330598418.15935338</v>
      </c>
      <c r="AG383" s="81">
        <v>4319168.8234497672</v>
      </c>
      <c r="AH383" s="81">
        <v>1433422.643405779</v>
      </c>
      <c r="AI383" s="81">
        <v>153706851.9852249</v>
      </c>
      <c r="AJ383" s="81">
        <v>302873277.40316141</v>
      </c>
      <c r="AK383" s="81">
        <v>0</v>
      </c>
      <c r="AL383" s="81">
        <v>0</v>
      </c>
      <c r="AM383" s="81">
        <v>12707535.53628459</v>
      </c>
      <c r="AN383" s="81">
        <v>0</v>
      </c>
      <c r="AO383" s="81">
        <v>0</v>
      </c>
      <c r="AP383" s="82"/>
      <c r="AQ383" s="81">
        <v>1456</v>
      </c>
      <c r="AR383" s="81">
        <v>316</v>
      </c>
      <c r="AS383" s="81">
        <v>1</v>
      </c>
      <c r="AT383" s="81">
        <v>0</v>
      </c>
      <c r="AU383" s="81">
        <v>0</v>
      </c>
      <c r="AV383" s="81">
        <v>0</v>
      </c>
      <c r="AW383" s="81" t="s">
        <v>564</v>
      </c>
      <c r="AX383" s="82"/>
      <c r="AY383" s="81">
        <v>6474.9480000000003</v>
      </c>
      <c r="AZ383" s="81">
        <v>36676.699999999997</v>
      </c>
      <c r="BA383" s="81">
        <v>8000</v>
      </c>
      <c r="BB383" s="81">
        <v>0</v>
      </c>
      <c r="BC383" s="81">
        <v>0</v>
      </c>
      <c r="BD383" s="81">
        <v>0</v>
      </c>
      <c r="BE383" s="81" t="s">
        <v>564</v>
      </c>
      <c r="BF383" s="82"/>
      <c r="BG383" s="81">
        <v>0</v>
      </c>
      <c r="BH383" s="81">
        <v>0</v>
      </c>
      <c r="BI383" s="81">
        <v>463.43099999999998</v>
      </c>
      <c r="BJ383" s="81">
        <v>56.2</v>
      </c>
      <c r="BK383" s="81">
        <v>9.4830000000000005</v>
      </c>
      <c r="BL383" s="81">
        <v>0</v>
      </c>
      <c r="BM383" s="82"/>
      <c r="BN383" s="81">
        <v>0</v>
      </c>
      <c r="BO383" s="81">
        <v>0</v>
      </c>
      <c r="BP383" s="81">
        <v>17</v>
      </c>
      <c r="BQ383" s="81">
        <v>1</v>
      </c>
      <c r="BR383" s="81">
        <v>2</v>
      </c>
      <c r="BS383" s="81">
        <v>0</v>
      </c>
      <c r="BT383"/>
      <c r="BU383" s="80">
        <v>529.11400000000003</v>
      </c>
      <c r="BV383" s="80">
        <v>0</v>
      </c>
      <c r="BW383" s="80">
        <v>0</v>
      </c>
      <c r="BX383" s="80">
        <v>0</v>
      </c>
      <c r="BY383" s="80">
        <v>0</v>
      </c>
      <c r="BZ383" s="80">
        <v>0</v>
      </c>
      <c r="CA383" s="80">
        <v>0</v>
      </c>
      <c r="CB383" s="80">
        <v>0</v>
      </c>
      <c r="CC383" s="80">
        <v>0</v>
      </c>
    </row>
    <row r="384" spans="1:81">
      <c r="A384" s="80" t="s">
        <v>2125</v>
      </c>
      <c r="B384" s="80">
        <v>304</v>
      </c>
      <c r="C384" s="80">
        <v>15</v>
      </c>
      <c r="D384" s="80">
        <v>18</v>
      </c>
      <c r="E384" s="80">
        <v>2018</v>
      </c>
      <c r="F384" s="80" t="s">
        <v>93</v>
      </c>
      <c r="G384" s="80" t="s">
        <v>2110</v>
      </c>
      <c r="H384" s="80" t="s">
        <v>2111</v>
      </c>
      <c r="I384" s="177"/>
      <c r="J384" s="81">
        <v>373.42691349984773</v>
      </c>
      <c r="K384" s="81">
        <v>5.4334655442630142</v>
      </c>
      <c r="L384" s="81">
        <v>8.222706903087202</v>
      </c>
      <c r="M384" s="81">
        <v>103.63560864409887</v>
      </c>
      <c r="N384" s="81">
        <v>189.46101312356944</v>
      </c>
      <c r="O384" s="81">
        <v>102.44549237623697</v>
      </c>
      <c r="P384" s="81">
        <v>70.871357391900617</v>
      </c>
      <c r="Q384" s="81">
        <v>5.8311734590881903</v>
      </c>
      <c r="R384" s="81">
        <v>3.8829028505863388</v>
      </c>
      <c r="S384" s="81">
        <v>13.615662590061371</v>
      </c>
      <c r="T384" s="82"/>
      <c r="U384" s="81">
        <v>30894754</v>
      </c>
      <c r="V384" s="81">
        <v>2655</v>
      </c>
      <c r="W384" s="81">
        <v>242</v>
      </c>
      <c r="X384" s="81">
        <v>24183</v>
      </c>
      <c r="Y384" s="81">
        <v>31727</v>
      </c>
      <c r="Z384" s="81">
        <v>62424</v>
      </c>
      <c r="AA384" s="81">
        <v>14827</v>
      </c>
      <c r="AB384" s="81">
        <v>92004</v>
      </c>
      <c r="AC384" s="81">
        <v>673669.5</v>
      </c>
      <c r="AD384" s="81">
        <v>13.615662590061371</v>
      </c>
      <c r="AE384" s="82"/>
      <c r="AF384" s="81">
        <v>360796949.80893302</v>
      </c>
      <c r="AG384" s="81">
        <v>3843282.4655351029</v>
      </c>
      <c r="AH384" s="81">
        <v>1326394.725416464</v>
      </c>
      <c r="AI384" s="81">
        <v>144494436.36490881</v>
      </c>
      <c r="AJ384" s="81">
        <v>304962416.46025652</v>
      </c>
      <c r="AK384" s="81">
        <v>0</v>
      </c>
      <c r="AL384" s="81">
        <v>0</v>
      </c>
      <c r="AM384" s="81">
        <v>12664452.789914539</v>
      </c>
      <c r="AN384" s="81">
        <v>0</v>
      </c>
      <c r="AO384" s="81">
        <v>0</v>
      </c>
      <c r="AP384" s="82"/>
      <c r="AQ384" s="81">
        <v>1564</v>
      </c>
      <c r="AR384" s="81">
        <v>342</v>
      </c>
      <c r="AS384" s="81">
        <v>1</v>
      </c>
      <c r="AT384" s="81">
        <v>0</v>
      </c>
      <c r="AU384" s="81">
        <v>0</v>
      </c>
      <c r="AV384" s="81">
        <v>0</v>
      </c>
      <c r="AW384" s="81" t="s">
        <v>564</v>
      </c>
      <c r="AX384" s="82"/>
      <c r="AY384" s="81">
        <v>7087.6829999999991</v>
      </c>
      <c r="AZ384" s="81">
        <v>42341</v>
      </c>
      <c r="BA384" s="81">
        <v>8000</v>
      </c>
      <c r="BB384" s="81">
        <v>0</v>
      </c>
      <c r="BC384" s="81">
        <v>0</v>
      </c>
      <c r="BD384" s="81">
        <v>0</v>
      </c>
      <c r="BE384" s="81" t="s">
        <v>564</v>
      </c>
      <c r="BF384" s="82"/>
      <c r="BG384" s="81">
        <v>0</v>
      </c>
      <c r="BH384" s="81">
        <v>0</v>
      </c>
      <c r="BI384" s="81">
        <v>429.86799999999999</v>
      </c>
      <c r="BJ384" s="81">
        <v>49.2</v>
      </c>
      <c r="BK384" s="81">
        <v>8.7100000000000009</v>
      </c>
      <c r="BL384" s="81">
        <v>0</v>
      </c>
      <c r="BM384" s="82"/>
      <c r="BN384" s="81">
        <v>0</v>
      </c>
      <c r="BO384" s="81">
        <v>0</v>
      </c>
      <c r="BP384" s="81">
        <v>16</v>
      </c>
      <c r="BQ384" s="81">
        <v>1</v>
      </c>
      <c r="BR384" s="81">
        <v>2</v>
      </c>
      <c r="BS384" s="81">
        <v>0</v>
      </c>
      <c r="BT384"/>
      <c r="BU384" s="80">
        <v>487.77800000000002</v>
      </c>
      <c r="BV384" s="80">
        <v>0</v>
      </c>
      <c r="BW384" s="80">
        <v>0</v>
      </c>
      <c r="BX384" s="80">
        <v>0</v>
      </c>
      <c r="BY384" s="80">
        <v>0</v>
      </c>
      <c r="BZ384" s="80">
        <v>0</v>
      </c>
      <c r="CA384" s="80">
        <v>0</v>
      </c>
      <c r="CB384" s="80">
        <v>0</v>
      </c>
      <c r="CC384" s="80">
        <v>0</v>
      </c>
    </row>
    <row r="385" spans="1:81">
      <c r="A385" s="80" t="s">
        <v>2126</v>
      </c>
      <c r="B385" s="80">
        <v>305</v>
      </c>
      <c r="C385" s="80">
        <v>16</v>
      </c>
      <c r="D385" s="80">
        <v>18</v>
      </c>
      <c r="E385" s="80">
        <v>2019</v>
      </c>
      <c r="F385" s="80" t="s">
        <v>73</v>
      </c>
      <c r="G385" s="80" t="s">
        <v>2110</v>
      </c>
      <c r="H385" s="80" t="s">
        <v>2111</v>
      </c>
      <c r="I385" s="177"/>
      <c r="J385" s="81">
        <v>338.05094565512013</v>
      </c>
      <c r="K385" s="81">
        <v>4.8909428841550184</v>
      </c>
      <c r="L385" s="81">
        <v>8.2679150211932555</v>
      </c>
      <c r="M385" s="81">
        <v>103.70281636918411</v>
      </c>
      <c r="N385" s="81">
        <v>157.98562747495097</v>
      </c>
      <c r="O385" s="81">
        <v>99.974679740540921</v>
      </c>
      <c r="P385" s="81">
        <v>69.281965326585535</v>
      </c>
      <c r="Q385" s="81">
        <v>5.6387023878022582</v>
      </c>
      <c r="R385" s="81">
        <v>3.7968300769233356</v>
      </c>
      <c r="S385" s="81">
        <v>14.402884949619409</v>
      </c>
      <c r="T385" s="82"/>
      <c r="U385" s="81">
        <v>30382209</v>
      </c>
      <c r="V385" s="81">
        <v>2655</v>
      </c>
      <c r="W385" s="81">
        <v>242</v>
      </c>
      <c r="X385" s="81">
        <v>24183</v>
      </c>
      <c r="Y385" s="81">
        <v>32066</v>
      </c>
      <c r="Z385" s="81">
        <v>62591</v>
      </c>
      <c r="AA385" s="81">
        <v>14386</v>
      </c>
      <c r="AB385" s="81">
        <v>91376</v>
      </c>
      <c r="AC385" s="81">
        <v>669525.5</v>
      </c>
      <c r="AD385" s="81">
        <v>14.402884949619409</v>
      </c>
      <c r="AE385" s="82"/>
      <c r="AF385" s="81">
        <v>330852624.09180433</v>
      </c>
      <c r="AG385" s="81">
        <v>3712197.173596961</v>
      </c>
      <c r="AH385" s="81">
        <v>1419280.474940222</v>
      </c>
      <c r="AI385" s="81">
        <v>156356396.1836825</v>
      </c>
      <c r="AJ385" s="81">
        <v>254405513.07943115</v>
      </c>
      <c r="AK385" s="81">
        <v>0</v>
      </c>
      <c r="AL385" s="81">
        <v>0</v>
      </c>
      <c r="AM385" s="81">
        <v>12444723.321840288</v>
      </c>
      <c r="AN385" s="81">
        <v>0</v>
      </c>
      <c r="AO385" s="81">
        <v>0</v>
      </c>
      <c r="AP385" s="82"/>
      <c r="AQ385" s="81">
        <v>1656</v>
      </c>
      <c r="AR385" s="81">
        <v>365</v>
      </c>
      <c r="AS385" s="81">
        <v>1</v>
      </c>
      <c r="AT385" s="81">
        <v>2</v>
      </c>
      <c r="AU385" s="81">
        <v>0</v>
      </c>
      <c r="AV385" s="81">
        <v>0</v>
      </c>
      <c r="AW385" s="81" t="s">
        <v>564</v>
      </c>
      <c r="AX385" s="82"/>
      <c r="AY385" s="81">
        <v>7560.7630000000008</v>
      </c>
      <c r="AZ385" s="81">
        <v>45088.2</v>
      </c>
      <c r="BA385" s="81">
        <v>8000</v>
      </c>
      <c r="BB385" s="81">
        <v>246.3</v>
      </c>
      <c r="BC385" s="81">
        <v>0</v>
      </c>
      <c r="BD385" s="81">
        <v>0</v>
      </c>
      <c r="BE385" s="81" t="s">
        <v>564</v>
      </c>
      <c r="BF385" s="82"/>
      <c r="BG385" s="81">
        <v>0</v>
      </c>
      <c r="BH385" s="81">
        <v>0</v>
      </c>
      <c r="BI385" s="81">
        <v>392.72399999999999</v>
      </c>
      <c r="BJ385" s="81">
        <v>39.4</v>
      </c>
      <c r="BK385" s="81">
        <v>7.8140000000000001</v>
      </c>
      <c r="BL385" s="81">
        <v>0</v>
      </c>
      <c r="BM385" s="82"/>
      <c r="BN385" s="81">
        <v>0</v>
      </c>
      <c r="BO385" s="81">
        <v>0</v>
      </c>
      <c r="BP385" s="81">
        <v>17</v>
      </c>
      <c r="BQ385" s="81">
        <v>1</v>
      </c>
      <c r="BR385" s="81">
        <v>2</v>
      </c>
      <c r="BS385" s="81">
        <v>0</v>
      </c>
      <c r="BT385"/>
      <c r="BU385" s="80">
        <v>439.93799999999999</v>
      </c>
      <c r="BV385" s="80">
        <v>0</v>
      </c>
      <c r="BW385" s="80">
        <v>0</v>
      </c>
      <c r="BX385" s="80">
        <v>0</v>
      </c>
      <c r="BY385" s="80">
        <v>0</v>
      </c>
      <c r="BZ385" s="80">
        <v>0</v>
      </c>
      <c r="CA385" s="80">
        <v>0</v>
      </c>
      <c r="CB385" s="80">
        <v>0</v>
      </c>
      <c r="CC385" s="80">
        <v>0</v>
      </c>
    </row>
    <row r="386" spans="1:81">
      <c r="A386" s="80" t="s">
        <v>2127</v>
      </c>
      <c r="B386" s="80">
        <v>306</v>
      </c>
      <c r="C386" s="80">
        <v>17</v>
      </c>
      <c r="D386" s="80">
        <v>18</v>
      </c>
      <c r="E386" s="80">
        <v>2020</v>
      </c>
      <c r="F386" s="80" t="s">
        <v>218</v>
      </c>
      <c r="G386" s="174" t="s">
        <v>2110</v>
      </c>
      <c r="H386" s="80" t="s">
        <v>2111</v>
      </c>
      <c r="I386" s="177"/>
      <c r="J386" s="81">
        <v>304.78398484272111</v>
      </c>
      <c r="K386" s="81">
        <v>5.2772721095619497</v>
      </c>
      <c r="L386" s="81">
        <v>16.894585456703208</v>
      </c>
      <c r="M386" s="81">
        <v>88.131750080864521</v>
      </c>
      <c r="N386" s="81">
        <v>145.65757216695286</v>
      </c>
      <c r="O386" s="81">
        <v>87.782289029143669</v>
      </c>
      <c r="P386" s="81">
        <v>66.080992494355769</v>
      </c>
      <c r="Q386" s="81">
        <v>5.3547403791053654</v>
      </c>
      <c r="R386" s="81">
        <v>3.458569581267271</v>
      </c>
      <c r="S386" s="81">
        <v>14.67892981395936</v>
      </c>
      <c r="T386" s="82"/>
      <c r="U386" s="81">
        <v>29720053</v>
      </c>
      <c r="V386" s="81">
        <v>2611</v>
      </c>
      <c r="W386" s="81">
        <v>752</v>
      </c>
      <c r="X386" s="81">
        <v>24608</v>
      </c>
      <c r="Y386" s="81">
        <v>32390</v>
      </c>
      <c r="Z386" s="81">
        <v>62727</v>
      </c>
      <c r="AA386" s="81">
        <v>14908</v>
      </c>
      <c r="AB386" s="81">
        <v>90815</v>
      </c>
      <c r="AC386" s="81">
        <v>613059</v>
      </c>
      <c r="AD386" s="81">
        <v>14.67892981395936</v>
      </c>
      <c r="AE386" s="82"/>
      <c r="AF386" s="81">
        <v>323623173.39266282</v>
      </c>
      <c r="AG386" s="81">
        <v>3863124.8850866696</v>
      </c>
      <c r="AH386" s="81">
        <v>2860709.8011626182</v>
      </c>
      <c r="AI386" s="81">
        <v>138767377.28117931</v>
      </c>
      <c r="AJ386" s="81">
        <v>258998889.70949388</v>
      </c>
      <c r="AK386" s="81"/>
      <c r="AL386" s="81"/>
      <c r="AM386" s="81">
        <v>11852366.475694252</v>
      </c>
      <c r="AN386" s="81"/>
      <c r="AO386" s="81"/>
      <c r="AP386" s="82"/>
      <c r="AQ386" s="81">
        <v>1750</v>
      </c>
      <c r="AR386" s="81">
        <v>375</v>
      </c>
      <c r="AS386" s="81">
        <v>1</v>
      </c>
      <c r="AT386" s="81">
        <v>3</v>
      </c>
      <c r="AU386" s="81">
        <v>0</v>
      </c>
      <c r="AV386" s="81">
        <v>0</v>
      </c>
      <c r="AW386" s="81">
        <v>1</v>
      </c>
      <c r="AX386" s="82"/>
      <c r="AY386" s="81">
        <v>8078.800999999994</v>
      </c>
      <c r="AZ386" s="81">
        <v>50148.000000000007</v>
      </c>
      <c r="BA386" s="81">
        <v>8000</v>
      </c>
      <c r="BB386" s="81">
        <v>401.3</v>
      </c>
      <c r="BC386" s="81">
        <v>0</v>
      </c>
      <c r="BD386" s="81">
        <v>0</v>
      </c>
      <c r="BE386" s="81">
        <v>8000</v>
      </c>
      <c r="BF386" s="82"/>
      <c r="BG386" s="81">
        <v>0</v>
      </c>
      <c r="BH386" s="81">
        <v>0</v>
      </c>
      <c r="BI386" s="81">
        <v>365.28899999999999</v>
      </c>
      <c r="BJ386" s="81">
        <v>26.3</v>
      </c>
      <c r="BK386" s="81">
        <v>7.1660000000000004</v>
      </c>
      <c r="BL386" s="81">
        <v>0</v>
      </c>
      <c r="BM386" s="82"/>
      <c r="BN386" s="81">
        <v>0</v>
      </c>
      <c r="BO386" s="81">
        <v>0</v>
      </c>
      <c r="BP386" s="81">
        <v>19</v>
      </c>
      <c r="BQ386" s="81">
        <v>1</v>
      </c>
      <c r="BR386" s="81">
        <v>2</v>
      </c>
      <c r="BS386" s="81">
        <v>0</v>
      </c>
      <c r="BT386"/>
      <c r="BU386" s="80">
        <v>398.755</v>
      </c>
      <c r="BV386" s="80">
        <v>0</v>
      </c>
      <c r="BW386" s="80">
        <v>0</v>
      </c>
      <c r="BX386" s="80">
        <v>0</v>
      </c>
      <c r="BY386" s="80">
        <v>0</v>
      </c>
      <c r="BZ386" s="80">
        <v>0</v>
      </c>
      <c r="CA386" s="80">
        <v>0</v>
      </c>
      <c r="CB386" s="80">
        <v>0</v>
      </c>
      <c r="CC386" s="80">
        <v>0</v>
      </c>
    </row>
    <row r="387" spans="1:81">
      <c r="A387" s="80" t="s">
        <v>2128</v>
      </c>
      <c r="B387" s="80">
        <v>306</v>
      </c>
      <c r="C387" s="80">
        <v>18</v>
      </c>
      <c r="D387" s="80">
        <v>18</v>
      </c>
      <c r="E387" s="80">
        <v>2021</v>
      </c>
      <c r="F387" s="80" t="s">
        <v>75</v>
      </c>
      <c r="G387" s="174" t="s">
        <v>2110</v>
      </c>
      <c r="H387" s="80" t="s">
        <v>2111</v>
      </c>
      <c r="I387" s="177"/>
      <c r="J387" s="81">
        <v>321.21219675683625</v>
      </c>
      <c r="K387" s="81">
        <v>5.6258072801149206</v>
      </c>
      <c r="L387" s="81">
        <v>20.343314382870972</v>
      </c>
      <c r="M387" s="81">
        <v>98.863446321116285</v>
      </c>
      <c r="N387" s="81">
        <v>152.03742502847882</v>
      </c>
      <c r="O387" s="81">
        <v>85.074889268391445</v>
      </c>
      <c r="P387" s="81">
        <v>67.993021708326225</v>
      </c>
      <c r="Q387" s="81">
        <v>5.3680427623134834</v>
      </c>
      <c r="R387" s="81">
        <v>3.2255304705998031</v>
      </c>
      <c r="S387" s="81">
        <v>15.27763460345327</v>
      </c>
      <c r="T387" s="82"/>
      <c r="U387" s="81">
        <v>34199604</v>
      </c>
      <c r="V387" s="81">
        <v>2611</v>
      </c>
      <c r="W387" s="81">
        <v>752</v>
      </c>
      <c r="X387" s="81">
        <v>24608</v>
      </c>
      <c r="Y387" s="81">
        <v>32534</v>
      </c>
      <c r="Z387" s="81">
        <v>62597</v>
      </c>
      <c r="AA387" s="81">
        <v>14959</v>
      </c>
      <c r="AB387" s="81">
        <v>89961</v>
      </c>
      <c r="AC387" s="81">
        <v>554177.5</v>
      </c>
      <c r="AD387" s="81">
        <v>15.27763460345327</v>
      </c>
      <c r="AE387" s="82"/>
      <c r="AF387" s="81">
        <v>326350883.93938303</v>
      </c>
      <c r="AG387" s="81">
        <v>4088040.9474580954</v>
      </c>
      <c r="AH387" s="81">
        <v>3592402.8052317537</v>
      </c>
      <c r="AI387" s="81">
        <v>156809452.95543724</v>
      </c>
      <c r="AJ387" s="81">
        <v>255732546.04963905</v>
      </c>
      <c r="AK387" s="81">
        <v>0</v>
      </c>
      <c r="AL387" s="81">
        <v>0</v>
      </c>
      <c r="AM387" s="81">
        <v>11808630.611077758</v>
      </c>
      <c r="AN387" s="81">
        <v>0</v>
      </c>
      <c r="AO387" s="81">
        <v>0</v>
      </c>
      <c r="AP387" s="82"/>
      <c r="AQ387" s="81">
        <v>1840</v>
      </c>
      <c r="AR387" s="81">
        <v>378</v>
      </c>
      <c r="AS387" s="81">
        <v>1</v>
      </c>
      <c r="AT387" s="81">
        <v>4</v>
      </c>
      <c r="AU387" s="81">
        <v>0</v>
      </c>
      <c r="AV387" s="81">
        <v>0</v>
      </c>
      <c r="AW387" s="81"/>
      <c r="AX387" s="82"/>
      <c r="AY387" s="81">
        <v>8618.2579999999853</v>
      </c>
      <c r="AZ387" s="81">
        <v>53446.000000000007</v>
      </c>
      <c r="BA387" s="81">
        <v>8000</v>
      </c>
      <c r="BB387" s="81">
        <v>518.9</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2129</v>
      </c>
      <c r="B388" s="80">
        <v>306</v>
      </c>
      <c r="C388" s="80">
        <v>19</v>
      </c>
      <c r="D388" s="80">
        <v>18</v>
      </c>
      <c r="E388" s="80">
        <v>2022</v>
      </c>
      <c r="F388" s="80" t="s">
        <v>568</v>
      </c>
      <c r="G388" s="80" t="s">
        <v>2110</v>
      </c>
      <c r="H388" s="80" t="s">
        <v>2111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1945</v>
      </c>
      <c r="AR388" s="81">
        <v>386</v>
      </c>
      <c r="AS388" s="81">
        <v>1</v>
      </c>
      <c r="AT388" s="81">
        <v>4</v>
      </c>
      <c r="AU388" s="81">
        <v>0</v>
      </c>
      <c r="AV388" s="81">
        <v>0</v>
      </c>
      <c r="AW388" s="81"/>
      <c r="AX388" s="82"/>
      <c r="AY388" s="81">
        <v>9254.4039999999786</v>
      </c>
      <c r="AZ388" s="81">
        <v>76116.500000000015</v>
      </c>
      <c r="BA388" s="81">
        <v>8000</v>
      </c>
      <c r="BB388" s="81">
        <v>518.9</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2130</v>
      </c>
      <c r="B389" s="80">
        <v>188</v>
      </c>
      <c r="C389" s="80">
        <v>1</v>
      </c>
      <c r="D389" s="80">
        <v>12</v>
      </c>
      <c r="E389" s="80">
        <v>1990</v>
      </c>
      <c r="F389" s="80" t="s">
        <v>562</v>
      </c>
      <c r="G389" s="80" t="s">
        <v>2131</v>
      </c>
      <c r="H389" s="80" t="s">
        <v>2132</v>
      </c>
      <c r="I389" s="177"/>
      <c r="J389" s="81">
        <v>1905.2422350366903</v>
      </c>
      <c r="K389" s="81">
        <v>15.972778930099601</v>
      </c>
      <c r="L389" s="81">
        <v>27.933703801512966</v>
      </c>
      <c r="M389" s="81">
        <v>97.320300397671787</v>
      </c>
      <c r="N389" s="81">
        <v>115.91715936868839</v>
      </c>
      <c r="O389" s="81">
        <v>72.392787399530263</v>
      </c>
      <c r="P389" s="81">
        <v>102.82479127599782</v>
      </c>
      <c r="Q389" s="81">
        <v>6.807088813048404</v>
      </c>
      <c r="R389" s="81">
        <v>53.768894658545022</v>
      </c>
      <c r="S389" s="81">
        <v>6.481777815861693</v>
      </c>
      <c r="T389" s="82"/>
      <c r="U389" s="81">
        <v>45312303</v>
      </c>
      <c r="V389" s="81">
        <v>4914</v>
      </c>
      <c r="W389" s="81">
        <v>304</v>
      </c>
      <c r="X389" s="81">
        <v>30417</v>
      </c>
      <c r="Y389" s="81">
        <v>35743</v>
      </c>
      <c r="Z389" s="81">
        <v>29776</v>
      </c>
      <c r="AA389" s="81">
        <v>24967</v>
      </c>
      <c r="AB389" s="81">
        <v>110524</v>
      </c>
      <c r="AC389" s="81">
        <v>9312869.3333333321</v>
      </c>
      <c r="AD389" s="81">
        <v>6.481777815861693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2133</v>
      </c>
      <c r="B390" s="80">
        <v>189</v>
      </c>
      <c r="C390" s="80">
        <v>2</v>
      </c>
      <c r="D390" s="80">
        <v>12</v>
      </c>
      <c r="E390" s="80">
        <v>2005</v>
      </c>
      <c r="F390" s="80" t="s">
        <v>565</v>
      </c>
      <c r="G390" s="80" t="s">
        <v>2131</v>
      </c>
      <c r="H390" s="80" t="s">
        <v>2132</v>
      </c>
      <c r="I390" s="177"/>
      <c r="J390" s="81">
        <v>2055.4652584359642</v>
      </c>
      <c r="K390" s="81">
        <v>12.585016136020785</v>
      </c>
      <c r="L390" s="81">
        <v>41.954240530961222</v>
      </c>
      <c r="M390" s="81">
        <v>192.09184507573676</v>
      </c>
      <c r="N390" s="81">
        <v>175.07963839426526</v>
      </c>
      <c r="O390" s="81">
        <v>109.99103717644998</v>
      </c>
      <c r="P390" s="81">
        <v>93.704115808709673</v>
      </c>
      <c r="Q390" s="81">
        <v>6.1355054029416962</v>
      </c>
      <c r="R390" s="81">
        <v>42.485151405223604</v>
      </c>
      <c r="S390" s="81">
        <v>16.130717549</v>
      </c>
      <c r="T390" s="82"/>
      <c r="U390" s="81">
        <v>47759107</v>
      </c>
      <c r="V390" s="81">
        <v>4220</v>
      </c>
      <c r="W390" s="81">
        <v>388</v>
      </c>
      <c r="X390" s="81">
        <v>26827</v>
      </c>
      <c r="Y390" s="81">
        <v>42154</v>
      </c>
      <c r="Z390" s="81">
        <v>52352</v>
      </c>
      <c r="AA390" s="81">
        <v>18634</v>
      </c>
      <c r="AB390" s="81">
        <v>104142</v>
      </c>
      <c r="AC390" s="81">
        <v>7512619.333333333</v>
      </c>
      <c r="AD390" s="81">
        <v>16.130717549</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2134</v>
      </c>
      <c r="B391" s="80">
        <v>190</v>
      </c>
      <c r="C391" s="80">
        <v>3</v>
      </c>
      <c r="D391" s="80">
        <v>12</v>
      </c>
      <c r="E391" s="80">
        <v>2006</v>
      </c>
      <c r="F391" s="80" t="s">
        <v>566</v>
      </c>
      <c r="G391" s="80" t="s">
        <v>2131</v>
      </c>
      <c r="H391" s="80" t="s">
        <v>2132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2135</v>
      </c>
      <c r="B392" s="80">
        <v>191</v>
      </c>
      <c r="C392" s="80">
        <v>4</v>
      </c>
      <c r="D392" s="80">
        <v>12</v>
      </c>
      <c r="E392" s="80">
        <v>2007</v>
      </c>
      <c r="F392" s="80" t="s">
        <v>567</v>
      </c>
      <c r="G392" s="80" t="s">
        <v>2131</v>
      </c>
      <c r="H392" s="80" t="s">
        <v>2132</v>
      </c>
      <c r="I392" s="177"/>
      <c r="J392" s="81">
        <v>1996.9246364355581</v>
      </c>
      <c r="K392" s="81">
        <v>11.57018990745178</v>
      </c>
      <c r="L392" s="81">
        <v>26.372948175794345</v>
      </c>
      <c r="M392" s="81">
        <v>195.10315572866338</v>
      </c>
      <c r="N392" s="81">
        <v>168.39583995565158</v>
      </c>
      <c r="O392" s="81">
        <v>107.27553648101896</v>
      </c>
      <c r="P392" s="81">
        <v>91.401268744530952</v>
      </c>
      <c r="Q392" s="81">
        <v>6.4034563233809374</v>
      </c>
      <c r="R392" s="81">
        <v>42.066215404068508</v>
      </c>
      <c r="S392" s="81">
        <v>8.1537721134499996</v>
      </c>
      <c r="T392" s="82"/>
      <c r="U392" s="81">
        <v>56384965</v>
      </c>
      <c r="V392" s="81">
        <v>3906</v>
      </c>
      <c r="W392" s="81">
        <v>458</v>
      </c>
      <c r="X392" s="81">
        <v>31251</v>
      </c>
      <c r="Y392" s="81">
        <v>42684</v>
      </c>
      <c r="Z392" s="81">
        <v>53079</v>
      </c>
      <c r="AA392" s="81">
        <v>17899</v>
      </c>
      <c r="AB392" s="81">
        <v>102942</v>
      </c>
      <c r="AC392" s="81">
        <v>7651970</v>
      </c>
      <c r="AD392" s="81">
        <v>8.1537721134499996</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2136</v>
      </c>
      <c r="B393" s="80">
        <v>192</v>
      </c>
      <c r="C393" s="80">
        <v>5</v>
      </c>
      <c r="D393" s="80">
        <v>12</v>
      </c>
      <c r="E393" s="80">
        <v>2008</v>
      </c>
      <c r="F393" s="80" t="s">
        <v>84</v>
      </c>
      <c r="G393" s="80" t="s">
        <v>2131</v>
      </c>
      <c r="H393" s="80" t="s">
        <v>2132</v>
      </c>
      <c r="I393" s="177"/>
      <c r="J393" s="81">
        <v>1927.8319014025653</v>
      </c>
      <c r="K393" s="81">
        <v>8.7147124155237083</v>
      </c>
      <c r="L393" s="81">
        <v>23.34701486975808</v>
      </c>
      <c r="M393" s="81">
        <v>196.89933166353111</v>
      </c>
      <c r="N393" s="81">
        <v>182.76870508035211</v>
      </c>
      <c r="O393" s="81">
        <v>104.12029691837147</v>
      </c>
      <c r="P393" s="81">
        <v>88.318305300538015</v>
      </c>
      <c r="Q393" s="81">
        <v>6.2569731457689457</v>
      </c>
      <c r="R393" s="81">
        <v>36.418059351235655</v>
      </c>
      <c r="S393" s="81">
        <v>12.161564494999999</v>
      </c>
      <c r="T393" s="82"/>
      <c r="U393" s="81">
        <v>61855392</v>
      </c>
      <c r="V393" s="81">
        <v>3906</v>
      </c>
      <c r="W393" s="81">
        <v>458</v>
      </c>
      <c r="X393" s="81">
        <v>31251</v>
      </c>
      <c r="Y393" s="81">
        <v>42792</v>
      </c>
      <c r="Z393" s="81">
        <v>53326</v>
      </c>
      <c r="AA393" s="81">
        <v>17315</v>
      </c>
      <c r="AB393" s="81">
        <v>102240</v>
      </c>
      <c r="AC393" s="81">
        <v>6878870.333333333</v>
      </c>
      <c r="AD393" s="81">
        <v>12.161564494999999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2137</v>
      </c>
      <c r="B394" s="80">
        <v>193</v>
      </c>
      <c r="C394" s="80">
        <v>6</v>
      </c>
      <c r="D394" s="80">
        <v>12</v>
      </c>
      <c r="E394" s="80">
        <v>2009</v>
      </c>
      <c r="F394" s="80" t="s">
        <v>85</v>
      </c>
      <c r="G394" s="80" t="s">
        <v>2131</v>
      </c>
      <c r="H394" s="80" t="s">
        <v>2132</v>
      </c>
      <c r="I394" s="177"/>
      <c r="J394" s="81">
        <v>1949.7658915592585</v>
      </c>
      <c r="K394" s="81">
        <v>10.243347729832891</v>
      </c>
      <c r="L394" s="81">
        <v>24.338767389720768</v>
      </c>
      <c r="M394" s="81">
        <v>181.58080433690628</v>
      </c>
      <c r="N394" s="81">
        <v>170.8355415475009</v>
      </c>
      <c r="O394" s="81">
        <v>105.88014633827312</v>
      </c>
      <c r="P394" s="81">
        <v>83.723466857564077</v>
      </c>
      <c r="Q394" s="81">
        <v>5.9031609235878744</v>
      </c>
      <c r="R394" s="81">
        <v>24.62025843145728</v>
      </c>
      <c r="S394" s="81">
        <v>12.519784357000002</v>
      </c>
      <c r="T394" s="82"/>
      <c r="U394" s="81">
        <v>51756156</v>
      </c>
      <c r="V394" s="81">
        <v>3737</v>
      </c>
      <c r="W394" s="81">
        <v>651</v>
      </c>
      <c r="X394" s="81">
        <v>33136</v>
      </c>
      <c r="Y394" s="81">
        <v>43774</v>
      </c>
      <c r="Z394" s="81">
        <v>53525</v>
      </c>
      <c r="AA394" s="81">
        <v>16851</v>
      </c>
      <c r="AB394" s="81">
        <v>101258</v>
      </c>
      <c r="AC394" s="81">
        <v>4536865.333333333</v>
      </c>
      <c r="AD394" s="81">
        <v>12.519784357000002</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14.8</v>
      </c>
      <c r="BH394" s="81">
        <v>0</v>
      </c>
      <c r="BI394" s="81">
        <v>547.32099999999991</v>
      </c>
      <c r="BJ394" s="81">
        <v>0</v>
      </c>
      <c r="BK394" s="81">
        <v>20.491999999999997</v>
      </c>
      <c r="BL394" s="81">
        <v>0</v>
      </c>
      <c r="BM394" s="82"/>
      <c r="BN394" s="81">
        <v>1</v>
      </c>
      <c r="BO394" s="81">
        <v>0</v>
      </c>
      <c r="BP394" s="81">
        <v>17</v>
      </c>
      <c r="BQ394" s="81">
        <v>0</v>
      </c>
      <c r="BR394" s="81">
        <v>4</v>
      </c>
      <c r="BS394" s="81">
        <v>0</v>
      </c>
      <c r="BT394"/>
      <c r="BU394" s="80"/>
      <c r="BV394" s="80"/>
      <c r="BW394" s="80"/>
      <c r="BX394" s="80"/>
      <c r="BY394" s="80"/>
      <c r="BZ394" s="80"/>
      <c r="CA394" s="80"/>
      <c r="CB394" s="80"/>
      <c r="CC394" s="80"/>
    </row>
    <row r="395" spans="1:81">
      <c r="A395" s="80" t="s">
        <v>2138</v>
      </c>
      <c r="B395" s="80">
        <v>194</v>
      </c>
      <c r="C395" s="80">
        <v>7</v>
      </c>
      <c r="D395" s="80">
        <v>12</v>
      </c>
      <c r="E395" s="80">
        <v>2010</v>
      </c>
      <c r="F395" s="80" t="s">
        <v>86</v>
      </c>
      <c r="G395" s="80" t="s">
        <v>2131</v>
      </c>
      <c r="H395" s="80" t="s">
        <v>2132</v>
      </c>
      <c r="I395" s="177"/>
      <c r="J395" s="81">
        <v>1869.3350942485699</v>
      </c>
      <c r="K395" s="81">
        <v>8.9148282806563053</v>
      </c>
      <c r="L395" s="81">
        <v>24.027799890205817</v>
      </c>
      <c r="M395" s="81">
        <v>207.27164270480887</v>
      </c>
      <c r="N395" s="81">
        <v>211.89302825647491</v>
      </c>
      <c r="O395" s="81">
        <v>105.69561230377245</v>
      </c>
      <c r="P395" s="81">
        <v>83.712417520957956</v>
      </c>
      <c r="Q395" s="81">
        <v>6.1111408835200409</v>
      </c>
      <c r="R395" s="81">
        <v>34.837234688652394</v>
      </c>
      <c r="S395" s="81">
        <v>11.4915461786</v>
      </c>
      <c r="T395" s="82"/>
      <c r="U395" s="81">
        <v>49953707</v>
      </c>
      <c r="V395" s="81">
        <v>3737</v>
      </c>
      <c r="W395" s="81">
        <v>651</v>
      </c>
      <c r="X395" s="81">
        <v>33136</v>
      </c>
      <c r="Y395" s="81">
        <v>42798</v>
      </c>
      <c r="Z395" s="81">
        <v>53680</v>
      </c>
      <c r="AA395" s="81">
        <v>16428</v>
      </c>
      <c r="AB395" s="81">
        <v>100444</v>
      </c>
      <c r="AC395" s="81">
        <v>6083576.333333333</v>
      </c>
      <c r="AD395" s="81">
        <v>11.4915461786</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15.1</v>
      </c>
      <c r="BH395" s="81">
        <v>0</v>
      </c>
      <c r="BI395" s="81">
        <v>532.87</v>
      </c>
      <c r="BJ395" s="81">
        <v>0</v>
      </c>
      <c r="BK395" s="81">
        <v>17.298000000000002</v>
      </c>
      <c r="BL395" s="81">
        <v>0</v>
      </c>
      <c r="BM395" s="82"/>
      <c r="BN395" s="81">
        <v>1</v>
      </c>
      <c r="BO395" s="81">
        <v>0</v>
      </c>
      <c r="BP395" s="81">
        <v>18</v>
      </c>
      <c r="BQ395" s="81">
        <v>0</v>
      </c>
      <c r="BR395" s="81">
        <v>4</v>
      </c>
      <c r="BS395" s="81">
        <v>0</v>
      </c>
      <c r="BT395"/>
      <c r="BU395" s="80">
        <v>441.86399999999998</v>
      </c>
      <c r="BV395" s="80">
        <v>0</v>
      </c>
      <c r="BW395" s="80">
        <v>0</v>
      </c>
      <c r="BX395" s="80">
        <v>0</v>
      </c>
      <c r="BY395" s="80">
        <v>0</v>
      </c>
      <c r="BZ395" s="80">
        <v>123.404</v>
      </c>
      <c r="CA395" s="80">
        <v>0</v>
      </c>
      <c r="CB395" s="80">
        <v>0</v>
      </c>
      <c r="CC395" s="80">
        <v>0</v>
      </c>
    </row>
    <row r="396" spans="1:81">
      <c r="A396" s="80" t="s">
        <v>2139</v>
      </c>
      <c r="B396" s="80">
        <v>195</v>
      </c>
      <c r="C396" s="80">
        <v>8</v>
      </c>
      <c r="D396" s="80">
        <v>12</v>
      </c>
      <c r="E396" s="80">
        <v>2011</v>
      </c>
      <c r="F396" s="80" t="s">
        <v>87</v>
      </c>
      <c r="G396" s="80" t="s">
        <v>2131</v>
      </c>
      <c r="H396" s="80" t="s">
        <v>2132</v>
      </c>
      <c r="I396" s="177"/>
      <c r="J396" s="81">
        <v>1355.8991416081853</v>
      </c>
      <c r="K396" s="81">
        <v>10.078125443763604</v>
      </c>
      <c r="L396" s="81">
        <v>26.17647312559626</v>
      </c>
      <c r="M396" s="81">
        <v>194.17696444927441</v>
      </c>
      <c r="N396" s="81">
        <v>193.96804023463682</v>
      </c>
      <c r="O396" s="81">
        <v>103.99357682510126</v>
      </c>
      <c r="P396" s="81">
        <v>80.34810415921558</v>
      </c>
      <c r="Q396" s="81">
        <v>6.9922866701686228</v>
      </c>
      <c r="R396" s="81">
        <v>34.37940152408683</v>
      </c>
      <c r="S396" s="81">
        <v>9.8408499270399989</v>
      </c>
      <c r="T396" s="82"/>
      <c r="U396" s="81">
        <v>37382667</v>
      </c>
      <c r="V396" s="81">
        <v>3737</v>
      </c>
      <c r="W396" s="81">
        <v>651</v>
      </c>
      <c r="X396" s="81">
        <v>33136</v>
      </c>
      <c r="Y396" s="81">
        <v>42772</v>
      </c>
      <c r="Z396" s="81">
        <v>53963</v>
      </c>
      <c r="AA396" s="81">
        <v>16237</v>
      </c>
      <c r="AB396" s="81">
        <v>99636</v>
      </c>
      <c r="AC396" s="81">
        <v>5993696.333333333</v>
      </c>
      <c r="AD396" s="81">
        <v>9.8408499270399989</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16.161999999999999</v>
      </c>
      <c r="BH396" s="81">
        <v>0</v>
      </c>
      <c r="BI396" s="81">
        <v>627.88800000000003</v>
      </c>
      <c r="BJ396" s="81">
        <v>0</v>
      </c>
      <c r="BK396" s="81">
        <v>28.253999999999998</v>
      </c>
      <c r="BL396" s="81">
        <v>0</v>
      </c>
      <c r="BM396" s="82"/>
      <c r="BN396" s="81">
        <v>1</v>
      </c>
      <c r="BO396" s="81">
        <v>0</v>
      </c>
      <c r="BP396" s="81">
        <v>19</v>
      </c>
      <c r="BQ396" s="81">
        <v>0</v>
      </c>
      <c r="BR396" s="81">
        <v>4</v>
      </c>
      <c r="BS396" s="81">
        <v>0</v>
      </c>
      <c r="BT396"/>
      <c r="BU396" s="80">
        <v>524.125</v>
      </c>
      <c r="BV396" s="80">
        <v>15.333</v>
      </c>
      <c r="BW396" s="80">
        <v>0</v>
      </c>
      <c r="BX396" s="80">
        <v>0</v>
      </c>
      <c r="BY396" s="80">
        <v>0</v>
      </c>
      <c r="BZ396" s="80">
        <v>132.846</v>
      </c>
      <c r="CA396" s="80">
        <v>0</v>
      </c>
      <c r="CB396" s="80">
        <v>0</v>
      </c>
      <c r="CC396" s="80">
        <v>0</v>
      </c>
    </row>
    <row r="397" spans="1:81">
      <c r="A397" s="80" t="s">
        <v>2140</v>
      </c>
      <c r="B397" s="80">
        <v>196</v>
      </c>
      <c r="C397" s="80">
        <v>9</v>
      </c>
      <c r="D397" s="80">
        <v>12</v>
      </c>
      <c r="E397" s="80">
        <v>2012</v>
      </c>
      <c r="F397" s="80" t="s">
        <v>88</v>
      </c>
      <c r="G397" s="80" t="s">
        <v>2131</v>
      </c>
      <c r="H397" s="80" t="s">
        <v>2132</v>
      </c>
      <c r="I397" s="177"/>
      <c r="J397" s="81">
        <v>1462.6644448068987</v>
      </c>
      <c r="K397" s="81">
        <v>9.3386777674117312</v>
      </c>
      <c r="L397" s="81">
        <v>27.075907400503528</v>
      </c>
      <c r="M397" s="81">
        <v>212.91314509106576</v>
      </c>
      <c r="N397" s="81">
        <v>189.93112238035181</v>
      </c>
      <c r="O397" s="81">
        <v>103.6264545354619</v>
      </c>
      <c r="P397" s="81">
        <v>79.456592781520513</v>
      </c>
      <c r="Q397" s="81">
        <v>7.6179965274850163</v>
      </c>
      <c r="R397" s="81">
        <v>20.890939552099837</v>
      </c>
      <c r="S397" s="81">
        <v>12.699237480159997</v>
      </c>
      <c r="T397" s="82"/>
      <c r="U397" s="81">
        <v>38079228</v>
      </c>
      <c r="V397" s="81">
        <v>3737</v>
      </c>
      <c r="W397" s="81">
        <v>651</v>
      </c>
      <c r="X397" s="81">
        <v>33136</v>
      </c>
      <c r="Y397" s="81">
        <v>43557</v>
      </c>
      <c r="Z397" s="81">
        <v>54199</v>
      </c>
      <c r="AA397" s="81">
        <v>15966</v>
      </c>
      <c r="AB397" s="81">
        <v>99912</v>
      </c>
      <c r="AC397" s="81">
        <v>3547787.333333333</v>
      </c>
      <c r="AD397" s="81">
        <v>12.699237480159997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16.187999999999999</v>
      </c>
      <c r="BH397" s="81">
        <v>0</v>
      </c>
      <c r="BI397" s="81">
        <v>411.86500000000001</v>
      </c>
      <c r="BJ397" s="81">
        <v>0</v>
      </c>
      <c r="BK397" s="81">
        <v>28.087</v>
      </c>
      <c r="BL397" s="81">
        <v>0</v>
      </c>
      <c r="BM397" s="82"/>
      <c r="BN397" s="81">
        <v>1</v>
      </c>
      <c r="BO397" s="81">
        <v>0</v>
      </c>
      <c r="BP397" s="81">
        <v>16</v>
      </c>
      <c r="BQ397" s="81">
        <v>0</v>
      </c>
      <c r="BR397" s="81">
        <v>4</v>
      </c>
      <c r="BS397" s="81">
        <v>0</v>
      </c>
      <c r="BT397"/>
      <c r="BU397" s="80">
        <v>328.92599999999999</v>
      </c>
      <c r="BV397" s="80">
        <v>16.977</v>
      </c>
      <c r="BW397" s="80">
        <v>0</v>
      </c>
      <c r="BX397" s="80">
        <v>0</v>
      </c>
      <c r="BY397" s="80">
        <v>0</v>
      </c>
      <c r="BZ397" s="80">
        <v>110.23699999999999</v>
      </c>
      <c r="CA397" s="80">
        <v>0</v>
      </c>
      <c r="CB397" s="80">
        <v>0</v>
      </c>
      <c r="CC397" s="80">
        <v>0</v>
      </c>
    </row>
    <row r="398" spans="1:81">
      <c r="A398" s="80" t="s">
        <v>2141</v>
      </c>
      <c r="B398" s="80">
        <v>197</v>
      </c>
      <c r="C398" s="80">
        <v>10</v>
      </c>
      <c r="D398" s="80">
        <v>12</v>
      </c>
      <c r="E398" s="80">
        <v>2013</v>
      </c>
      <c r="F398" s="80" t="s">
        <v>89</v>
      </c>
      <c r="G398" s="80" t="s">
        <v>2131</v>
      </c>
      <c r="H398" s="80" t="s">
        <v>2132</v>
      </c>
      <c r="I398" s="177"/>
      <c r="J398" s="81">
        <v>1449.6588435972153</v>
      </c>
      <c r="K398" s="81">
        <v>7.5763330927371175</v>
      </c>
      <c r="L398" s="81">
        <v>24.426199094159678</v>
      </c>
      <c r="M398" s="81">
        <v>208.05078883844465</v>
      </c>
      <c r="N398" s="81">
        <v>183.99185521298119</v>
      </c>
      <c r="O398" s="81">
        <v>100.1290648383268</v>
      </c>
      <c r="P398" s="81">
        <v>78.926746304410997</v>
      </c>
      <c r="Q398" s="81">
        <v>7.6943133439363507</v>
      </c>
      <c r="R398" s="81">
        <v>19.965163792159395</v>
      </c>
      <c r="S398" s="81">
        <v>11.429774160560001</v>
      </c>
      <c r="T398" s="82"/>
      <c r="U398" s="81">
        <v>37762515</v>
      </c>
      <c r="V398" s="81">
        <v>3737</v>
      </c>
      <c r="W398" s="81">
        <v>651</v>
      </c>
      <c r="X398" s="81">
        <v>33136</v>
      </c>
      <c r="Y398" s="81">
        <v>43726</v>
      </c>
      <c r="Z398" s="81">
        <v>54708</v>
      </c>
      <c r="AA398" s="81">
        <v>15800</v>
      </c>
      <c r="AB398" s="81">
        <v>99466</v>
      </c>
      <c r="AC398" s="81">
        <v>3309661.333333333</v>
      </c>
      <c r="AD398" s="81">
        <v>11.429774160560001</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16.13</v>
      </c>
      <c r="BH398" s="81">
        <v>0</v>
      </c>
      <c r="BI398" s="81">
        <v>516.75400000000002</v>
      </c>
      <c r="BJ398" s="81">
        <v>0</v>
      </c>
      <c r="BK398" s="81">
        <v>26.994999999999997</v>
      </c>
      <c r="BL398" s="81">
        <v>0</v>
      </c>
      <c r="BM398" s="82"/>
      <c r="BN398" s="81">
        <v>1</v>
      </c>
      <c r="BO398" s="81">
        <v>0</v>
      </c>
      <c r="BP398" s="81">
        <v>18</v>
      </c>
      <c r="BQ398" s="81">
        <v>0</v>
      </c>
      <c r="BR398" s="81">
        <v>4</v>
      </c>
      <c r="BS398" s="81">
        <v>0</v>
      </c>
      <c r="BT398"/>
      <c r="BU398" s="80">
        <v>440.94400000000002</v>
      </c>
      <c r="BV398" s="80">
        <v>30.02</v>
      </c>
      <c r="BW398" s="80">
        <v>0</v>
      </c>
      <c r="BX398" s="80">
        <v>0</v>
      </c>
      <c r="BY398" s="80">
        <v>0</v>
      </c>
      <c r="BZ398" s="80">
        <v>88.915000000000006</v>
      </c>
      <c r="CA398" s="80">
        <v>0</v>
      </c>
      <c r="CB398" s="80">
        <v>0</v>
      </c>
      <c r="CC398" s="80">
        <v>0</v>
      </c>
    </row>
    <row r="399" spans="1:81">
      <c r="A399" s="80" t="s">
        <v>2142</v>
      </c>
      <c r="B399" s="80">
        <v>198</v>
      </c>
      <c r="C399" s="80">
        <v>11</v>
      </c>
      <c r="D399" s="80">
        <v>12</v>
      </c>
      <c r="E399" s="80">
        <v>2014</v>
      </c>
      <c r="F399" s="80" t="s">
        <v>90</v>
      </c>
      <c r="G399" s="80" t="s">
        <v>2131</v>
      </c>
      <c r="H399" s="80" t="s">
        <v>2132</v>
      </c>
      <c r="I399" s="177"/>
      <c r="J399" s="81">
        <v>1389.7689238308253</v>
      </c>
      <c r="K399" s="81">
        <v>6.7258797900126988</v>
      </c>
      <c r="L399" s="81">
        <v>19.069502543821407</v>
      </c>
      <c r="M399" s="81">
        <v>192.61289905965646</v>
      </c>
      <c r="N399" s="81">
        <v>175.86601999704658</v>
      </c>
      <c r="O399" s="81">
        <v>95.942623869010291</v>
      </c>
      <c r="P399" s="81">
        <v>78.865244580303553</v>
      </c>
      <c r="Q399" s="81">
        <v>7.3277946609578457</v>
      </c>
      <c r="R399" s="81">
        <v>16.571838250561665</v>
      </c>
      <c r="S399" s="81">
        <v>9.1665761012799987</v>
      </c>
      <c r="T399" s="82"/>
      <c r="U399" s="81">
        <v>40652302</v>
      </c>
      <c r="V399" s="81">
        <v>2744</v>
      </c>
      <c r="W399" s="81">
        <v>732</v>
      </c>
      <c r="X399" s="81">
        <v>31924</v>
      </c>
      <c r="Y399" s="81">
        <v>43879</v>
      </c>
      <c r="Z399" s="81">
        <v>55210</v>
      </c>
      <c r="AA399" s="81">
        <v>15706</v>
      </c>
      <c r="AB399" s="81">
        <v>98731</v>
      </c>
      <c r="AC399" s="81">
        <v>2755781.666666667</v>
      </c>
      <c r="AD399" s="81">
        <v>9.1665761012799987</v>
      </c>
      <c r="AE399" s="82"/>
      <c r="AF399" s="81">
        <v>389597910.08574367</v>
      </c>
      <c r="AG399" s="81">
        <v>5149138.2939602342</v>
      </c>
      <c r="AH399" s="81">
        <v>5175322.592361182</v>
      </c>
      <c r="AI399" s="81">
        <v>192753304.92399424</v>
      </c>
      <c r="AJ399" s="81">
        <v>198557353.59085271</v>
      </c>
      <c r="AK399" s="81">
        <v>0</v>
      </c>
      <c r="AL399" s="81">
        <v>0</v>
      </c>
      <c r="AM399" s="81">
        <v>13554290.941443041</v>
      </c>
      <c r="AN399" s="81">
        <v>0</v>
      </c>
      <c r="AO399" s="81">
        <v>0</v>
      </c>
      <c r="AP399" s="82"/>
      <c r="AQ399" s="81">
        <v>2269</v>
      </c>
      <c r="AR399" s="81">
        <v>423</v>
      </c>
      <c r="AS399" s="81">
        <v>0</v>
      </c>
      <c r="AT399" s="81">
        <v>0</v>
      </c>
      <c r="AU399" s="81">
        <v>0</v>
      </c>
      <c r="AV399" s="81">
        <v>0</v>
      </c>
      <c r="AW399" s="81" t="s">
        <v>564</v>
      </c>
      <c r="AX399" s="82"/>
      <c r="AY399" s="81">
        <v>9615.2989999999991</v>
      </c>
      <c r="AZ399" s="81">
        <v>20883.920000000002</v>
      </c>
      <c r="BA399" s="81">
        <v>0</v>
      </c>
      <c r="BB399" s="81">
        <v>0</v>
      </c>
      <c r="BC399" s="81">
        <v>0</v>
      </c>
      <c r="BD399" s="81">
        <v>0</v>
      </c>
      <c r="BE399" s="81" t="s">
        <v>564</v>
      </c>
      <c r="BF399" s="82"/>
      <c r="BG399" s="81">
        <v>15.33</v>
      </c>
      <c r="BH399" s="81">
        <v>0</v>
      </c>
      <c r="BI399" s="81">
        <v>503.49</v>
      </c>
      <c r="BJ399" s="81">
        <v>0</v>
      </c>
      <c r="BK399" s="81">
        <v>29.301000000000002</v>
      </c>
      <c r="BL399" s="81">
        <v>0</v>
      </c>
      <c r="BM399" s="82"/>
      <c r="BN399" s="81">
        <v>1</v>
      </c>
      <c r="BO399" s="81">
        <v>0</v>
      </c>
      <c r="BP399" s="81">
        <v>17</v>
      </c>
      <c r="BQ399" s="81">
        <v>0</v>
      </c>
      <c r="BR399" s="81">
        <v>5</v>
      </c>
      <c r="BS399" s="81">
        <v>0</v>
      </c>
      <c r="BT399"/>
      <c r="BU399" s="80">
        <v>435.197</v>
      </c>
      <c r="BV399" s="80">
        <v>28.439</v>
      </c>
      <c r="BW399" s="80">
        <v>0</v>
      </c>
      <c r="BX399" s="80">
        <v>0</v>
      </c>
      <c r="BY399" s="80">
        <v>0</v>
      </c>
      <c r="BZ399" s="80">
        <v>84.484999999999999</v>
      </c>
      <c r="CA399" s="80">
        <v>0</v>
      </c>
      <c r="CB399" s="80">
        <v>0</v>
      </c>
      <c r="CC399" s="80">
        <v>0</v>
      </c>
    </row>
    <row r="400" spans="1:81">
      <c r="A400" s="80" t="s">
        <v>2143</v>
      </c>
      <c r="B400" s="80">
        <v>199</v>
      </c>
      <c r="C400" s="80">
        <v>12</v>
      </c>
      <c r="D400" s="80">
        <v>12</v>
      </c>
      <c r="E400" s="80">
        <v>2015</v>
      </c>
      <c r="F400" s="80" t="s">
        <v>91</v>
      </c>
      <c r="G400" s="80" t="s">
        <v>2131</v>
      </c>
      <c r="H400" s="80" t="s">
        <v>2132</v>
      </c>
      <c r="I400" s="177"/>
      <c r="J400" s="81">
        <v>1217.6307620622601</v>
      </c>
      <c r="K400" s="81">
        <v>6.4734563782717869</v>
      </c>
      <c r="L400" s="81">
        <v>20.382837805993567</v>
      </c>
      <c r="M400" s="81">
        <v>186.30785661669944</v>
      </c>
      <c r="N400" s="81">
        <v>161.71281819346859</v>
      </c>
      <c r="O400" s="81">
        <v>94.655283205553658</v>
      </c>
      <c r="P400" s="81">
        <v>77.329252988673559</v>
      </c>
      <c r="Q400" s="81">
        <v>7.1111344073279588</v>
      </c>
      <c r="R400" s="81">
        <v>16.641495379256586</v>
      </c>
      <c r="S400" s="81">
        <v>12.226870059200001</v>
      </c>
      <c r="T400" s="82"/>
      <c r="U400" s="81">
        <v>38946024</v>
      </c>
      <c r="V400" s="81">
        <v>2744</v>
      </c>
      <c r="W400" s="81">
        <v>732</v>
      </c>
      <c r="X400" s="81">
        <v>31924</v>
      </c>
      <c r="Y400" s="81">
        <v>43982</v>
      </c>
      <c r="Z400" s="81">
        <v>54994</v>
      </c>
      <c r="AA400" s="81">
        <v>15388</v>
      </c>
      <c r="AB400" s="81">
        <v>97872</v>
      </c>
      <c r="AC400" s="81">
        <v>2850734.666666667</v>
      </c>
      <c r="AD400" s="81">
        <v>12.226870059200001</v>
      </c>
      <c r="AE400" s="82"/>
      <c r="AF400" s="81">
        <v>343388044.96377325</v>
      </c>
      <c r="AG400" s="81">
        <v>4540478.129037681</v>
      </c>
      <c r="AH400" s="81">
        <v>4462783.5104421675</v>
      </c>
      <c r="AI400" s="81">
        <v>205062698.2826544</v>
      </c>
      <c r="AJ400" s="81">
        <v>191973228.03864539</v>
      </c>
      <c r="AK400" s="81">
        <v>0</v>
      </c>
      <c r="AL400" s="81">
        <v>0</v>
      </c>
      <c r="AM400" s="81">
        <v>13412947.042401366</v>
      </c>
      <c r="AN400" s="81">
        <v>0</v>
      </c>
      <c r="AO400" s="81">
        <v>0</v>
      </c>
      <c r="AP400" s="82"/>
      <c r="AQ400" s="81">
        <v>2422</v>
      </c>
      <c r="AR400" s="81">
        <v>614</v>
      </c>
      <c r="AS400" s="81">
        <v>0</v>
      </c>
      <c r="AT400" s="81">
        <v>0</v>
      </c>
      <c r="AU400" s="81">
        <v>0</v>
      </c>
      <c r="AV400" s="81">
        <v>0</v>
      </c>
      <c r="AW400" s="81" t="s">
        <v>564</v>
      </c>
      <c r="AX400" s="82"/>
      <c r="AY400" s="81">
        <v>10453.555</v>
      </c>
      <c r="AZ400" s="81">
        <v>37560.92</v>
      </c>
      <c r="BA400" s="81">
        <v>0</v>
      </c>
      <c r="BB400" s="81">
        <v>0</v>
      </c>
      <c r="BC400" s="81">
        <v>0</v>
      </c>
      <c r="BD400" s="81">
        <v>0</v>
      </c>
      <c r="BE400" s="81" t="s">
        <v>564</v>
      </c>
      <c r="BF400" s="82"/>
      <c r="BG400" s="81">
        <v>13.95</v>
      </c>
      <c r="BH400" s="81">
        <v>0</v>
      </c>
      <c r="BI400" s="81">
        <v>541.16899999999998</v>
      </c>
      <c r="BJ400" s="81">
        <v>0</v>
      </c>
      <c r="BK400" s="81">
        <v>25.777999999999999</v>
      </c>
      <c r="BL400" s="81">
        <v>0</v>
      </c>
      <c r="BM400" s="82"/>
      <c r="BN400" s="81">
        <v>1</v>
      </c>
      <c r="BO400" s="81">
        <v>0</v>
      </c>
      <c r="BP400" s="81">
        <v>20</v>
      </c>
      <c r="BQ400" s="81">
        <v>0</v>
      </c>
      <c r="BR400" s="81">
        <v>4</v>
      </c>
      <c r="BS400" s="81">
        <v>0</v>
      </c>
      <c r="BT400"/>
      <c r="BU400" s="80">
        <v>447.35500000000002</v>
      </c>
      <c r="BV400" s="80">
        <v>27.652000000000001</v>
      </c>
      <c r="BW400" s="80">
        <v>0</v>
      </c>
      <c r="BX400" s="80">
        <v>0</v>
      </c>
      <c r="BY400" s="80">
        <v>0</v>
      </c>
      <c r="BZ400" s="80">
        <v>105.89</v>
      </c>
      <c r="CA400" s="80">
        <v>0</v>
      </c>
      <c r="CB400" s="80">
        <v>0</v>
      </c>
      <c r="CC400" s="80">
        <v>0</v>
      </c>
    </row>
    <row r="401" spans="1:81">
      <c r="A401" s="80" t="s">
        <v>2144</v>
      </c>
      <c r="B401" s="80">
        <v>200</v>
      </c>
      <c r="C401" s="80">
        <v>13</v>
      </c>
      <c r="D401" s="80">
        <v>12</v>
      </c>
      <c r="E401" s="80">
        <v>2016</v>
      </c>
      <c r="F401" s="80" t="s">
        <v>92</v>
      </c>
      <c r="G401" s="80" t="s">
        <v>2131</v>
      </c>
      <c r="H401" s="80" t="s">
        <v>2132</v>
      </c>
      <c r="I401" s="177"/>
      <c r="J401" s="81">
        <v>1157.6398852627269</v>
      </c>
      <c r="K401" s="81">
        <v>6.3362027893462427</v>
      </c>
      <c r="L401" s="81">
        <v>21.047171686700683</v>
      </c>
      <c r="M401" s="81">
        <v>163.74387794026251</v>
      </c>
      <c r="N401" s="81">
        <v>156.31066995953361</v>
      </c>
      <c r="O401" s="81">
        <v>94.21826403405656</v>
      </c>
      <c r="P401" s="81">
        <v>74.970079442556894</v>
      </c>
      <c r="Q401" s="81">
        <v>6.8519423898273519</v>
      </c>
      <c r="R401" s="81">
        <v>15.065951683447295</v>
      </c>
      <c r="S401" s="81">
        <v>10.417813981550001</v>
      </c>
      <c r="T401" s="82"/>
      <c r="U401" s="81">
        <v>34926202</v>
      </c>
      <c r="V401" s="81">
        <v>2744</v>
      </c>
      <c r="W401" s="81">
        <v>732</v>
      </c>
      <c r="X401" s="81">
        <v>31924</v>
      </c>
      <c r="Y401" s="81">
        <v>44076</v>
      </c>
      <c r="Z401" s="81">
        <v>55413</v>
      </c>
      <c r="AA401" s="81">
        <v>15430</v>
      </c>
      <c r="AB401" s="81">
        <v>97009</v>
      </c>
      <c r="AC401" s="81">
        <v>2573116.246138006</v>
      </c>
      <c r="AD401" s="81">
        <v>10.417813981549999</v>
      </c>
      <c r="AE401" s="82"/>
      <c r="AF401" s="81">
        <v>321060434.56543022</v>
      </c>
      <c r="AG401" s="81">
        <v>4232474.6332423547</v>
      </c>
      <c r="AH401" s="81">
        <v>4203234.3346455656</v>
      </c>
      <c r="AI401" s="81">
        <v>191419375.0605472</v>
      </c>
      <c r="AJ401" s="81">
        <v>189239044.57189149</v>
      </c>
      <c r="AK401" s="81">
        <v>0</v>
      </c>
      <c r="AL401" s="81">
        <v>0</v>
      </c>
      <c r="AM401" s="81">
        <v>13305005.1717385</v>
      </c>
      <c r="AN401" s="81">
        <v>0</v>
      </c>
      <c r="AO401" s="81">
        <v>0</v>
      </c>
      <c r="AP401" s="82"/>
      <c r="AQ401" s="81">
        <v>2579</v>
      </c>
      <c r="AR401" s="81">
        <v>757</v>
      </c>
      <c r="AS401" s="81">
        <v>0</v>
      </c>
      <c r="AT401" s="81">
        <v>0</v>
      </c>
      <c r="AU401" s="81">
        <v>0</v>
      </c>
      <c r="AV401" s="81">
        <v>0</v>
      </c>
      <c r="AW401" s="81" t="s">
        <v>564</v>
      </c>
      <c r="AX401" s="82"/>
      <c r="AY401" s="81">
        <v>11293.895</v>
      </c>
      <c r="AZ401" s="81">
        <v>49286.32</v>
      </c>
      <c r="BA401" s="81">
        <v>0</v>
      </c>
      <c r="BB401" s="81">
        <v>0</v>
      </c>
      <c r="BC401" s="81">
        <v>0</v>
      </c>
      <c r="BD401" s="81">
        <v>0</v>
      </c>
      <c r="BE401" s="81" t="s">
        <v>564</v>
      </c>
      <c r="BF401" s="82"/>
      <c r="BG401" s="81">
        <v>15.03</v>
      </c>
      <c r="BH401" s="81">
        <v>0</v>
      </c>
      <c r="BI401" s="81">
        <v>484.29500000000002</v>
      </c>
      <c r="BJ401" s="81">
        <v>0</v>
      </c>
      <c r="BK401" s="81">
        <v>25.765999999999998</v>
      </c>
      <c r="BL401" s="81">
        <v>0</v>
      </c>
      <c r="BM401" s="82"/>
      <c r="BN401" s="81">
        <v>1</v>
      </c>
      <c r="BO401" s="81">
        <v>0</v>
      </c>
      <c r="BP401" s="81">
        <v>20</v>
      </c>
      <c r="BQ401" s="81">
        <v>0</v>
      </c>
      <c r="BR401" s="81">
        <v>4</v>
      </c>
      <c r="BS401" s="81">
        <v>0</v>
      </c>
      <c r="BT401"/>
      <c r="BU401" s="80">
        <v>410.62</v>
      </c>
      <c r="BV401" s="80">
        <v>14.173</v>
      </c>
      <c r="BW401" s="80">
        <v>0</v>
      </c>
      <c r="BX401" s="80">
        <v>0</v>
      </c>
      <c r="BY401" s="80">
        <v>0</v>
      </c>
      <c r="BZ401" s="80">
        <v>100.298</v>
      </c>
      <c r="CA401" s="80">
        <v>0</v>
      </c>
      <c r="CB401" s="80">
        <v>0</v>
      </c>
      <c r="CC401" s="80">
        <v>0</v>
      </c>
    </row>
    <row r="402" spans="1:81">
      <c r="A402" s="80" t="s">
        <v>2145</v>
      </c>
      <c r="B402" s="80">
        <v>201</v>
      </c>
      <c r="C402" s="80">
        <v>14</v>
      </c>
      <c r="D402" s="80">
        <v>12</v>
      </c>
      <c r="E402" s="80">
        <v>2017</v>
      </c>
      <c r="F402" s="80" t="s">
        <v>71</v>
      </c>
      <c r="G402" s="80" t="s">
        <v>2131</v>
      </c>
      <c r="H402" s="80" t="s">
        <v>2132</v>
      </c>
      <c r="I402" s="177"/>
      <c r="J402" s="81">
        <v>1248.9680840697813</v>
      </c>
      <c r="K402" s="81">
        <v>6.4128328684466025</v>
      </c>
      <c r="L402" s="81">
        <v>19.98590676750278</v>
      </c>
      <c r="M402" s="81">
        <v>162.39016783696908</v>
      </c>
      <c r="N402" s="81">
        <v>154.36953103681762</v>
      </c>
      <c r="O402" s="81">
        <v>92.466760448042194</v>
      </c>
      <c r="P402" s="81">
        <v>73.18679802675986</v>
      </c>
      <c r="Q402" s="81">
        <v>6.5354851448582849</v>
      </c>
      <c r="R402" s="81">
        <v>13.890843069818173</v>
      </c>
      <c r="S402" s="81">
        <v>9.3070505372000003</v>
      </c>
      <c r="T402" s="82"/>
      <c r="U402" s="81">
        <v>39439273</v>
      </c>
      <c r="V402" s="81">
        <v>2744</v>
      </c>
      <c r="W402" s="81">
        <v>732</v>
      </c>
      <c r="X402" s="81">
        <v>31924</v>
      </c>
      <c r="Y402" s="81">
        <v>43830</v>
      </c>
      <c r="Z402" s="81">
        <v>55285</v>
      </c>
      <c r="AA402" s="81">
        <v>15159</v>
      </c>
      <c r="AB402" s="81">
        <v>95687</v>
      </c>
      <c r="AC402" s="81">
        <v>2419493</v>
      </c>
      <c r="AD402" s="81">
        <v>9.3070505372000003</v>
      </c>
      <c r="AE402" s="82"/>
      <c r="AF402" s="81">
        <v>352237696.70424008</v>
      </c>
      <c r="AG402" s="81">
        <v>4353972.6385475481</v>
      </c>
      <c r="AH402" s="81">
        <v>4964267.1230334034</v>
      </c>
      <c r="AI402" s="81">
        <v>195699257.07353461</v>
      </c>
      <c r="AJ402" s="81">
        <v>189245444.351744</v>
      </c>
      <c r="AK402" s="81">
        <v>0</v>
      </c>
      <c r="AL402" s="81">
        <v>0</v>
      </c>
      <c r="AM402" s="81">
        <v>13144224.85472028</v>
      </c>
      <c r="AN402" s="81">
        <v>0</v>
      </c>
      <c r="AO402" s="81">
        <v>0</v>
      </c>
      <c r="AP402" s="82"/>
      <c r="AQ402" s="81">
        <v>2711</v>
      </c>
      <c r="AR402" s="81">
        <v>845</v>
      </c>
      <c r="AS402" s="81">
        <v>0</v>
      </c>
      <c r="AT402" s="81">
        <v>0</v>
      </c>
      <c r="AU402" s="81">
        <v>0</v>
      </c>
      <c r="AV402" s="81">
        <v>0</v>
      </c>
      <c r="AW402" s="81" t="s">
        <v>564</v>
      </c>
      <c r="AX402" s="82"/>
      <c r="AY402" s="81">
        <v>11994.784</v>
      </c>
      <c r="AZ402" s="81">
        <v>54756.82</v>
      </c>
      <c r="BA402" s="81">
        <v>0</v>
      </c>
      <c r="BB402" s="81">
        <v>0</v>
      </c>
      <c r="BC402" s="81">
        <v>0</v>
      </c>
      <c r="BD402" s="81">
        <v>0</v>
      </c>
      <c r="BE402" s="81" t="s">
        <v>564</v>
      </c>
      <c r="BF402" s="82"/>
      <c r="BG402" s="81">
        <v>14.135999999999999</v>
      </c>
      <c r="BH402" s="81">
        <v>0</v>
      </c>
      <c r="BI402" s="81">
        <v>444.73200000000003</v>
      </c>
      <c r="BJ402" s="81">
        <v>0</v>
      </c>
      <c r="BK402" s="81">
        <v>24.758000000000003</v>
      </c>
      <c r="BL402" s="81">
        <v>0</v>
      </c>
      <c r="BM402" s="82"/>
      <c r="BN402" s="81">
        <v>1</v>
      </c>
      <c r="BO402" s="81">
        <v>0</v>
      </c>
      <c r="BP402" s="81">
        <v>18</v>
      </c>
      <c r="BQ402" s="81">
        <v>0</v>
      </c>
      <c r="BR402" s="81">
        <v>4</v>
      </c>
      <c r="BS402" s="81">
        <v>0</v>
      </c>
      <c r="BT402"/>
      <c r="BU402" s="80">
        <v>366.31700000000001</v>
      </c>
      <c r="BV402" s="80">
        <v>13.324</v>
      </c>
      <c r="BW402" s="80">
        <v>0</v>
      </c>
      <c r="BX402" s="80">
        <v>0</v>
      </c>
      <c r="BY402" s="80">
        <v>0</v>
      </c>
      <c r="BZ402" s="80">
        <v>103.985</v>
      </c>
      <c r="CA402" s="80">
        <v>0</v>
      </c>
      <c r="CB402" s="80">
        <v>0</v>
      </c>
      <c r="CC402" s="80">
        <v>0</v>
      </c>
    </row>
    <row r="403" spans="1:81">
      <c r="A403" s="80" t="s">
        <v>2146</v>
      </c>
      <c r="B403" s="80">
        <v>202</v>
      </c>
      <c r="C403" s="80">
        <v>15</v>
      </c>
      <c r="D403" s="80">
        <v>12</v>
      </c>
      <c r="E403" s="80">
        <v>2018</v>
      </c>
      <c r="F403" s="80" t="s">
        <v>93</v>
      </c>
      <c r="G403" s="80" t="s">
        <v>2131</v>
      </c>
      <c r="H403" s="80" t="s">
        <v>2132</v>
      </c>
      <c r="I403" s="177"/>
      <c r="J403" s="81">
        <v>1215.0250431568604</v>
      </c>
      <c r="K403" s="81">
        <v>5.8171203565769893</v>
      </c>
      <c r="L403" s="81">
        <v>17.794709755626098</v>
      </c>
      <c r="M403" s="81">
        <v>158.11191725750155</v>
      </c>
      <c r="N403" s="81">
        <v>150.37505055014711</v>
      </c>
      <c r="O403" s="81">
        <v>90.416057237222859</v>
      </c>
      <c r="P403" s="81">
        <v>71.664818329855407</v>
      </c>
      <c r="Q403" s="81">
        <v>5.9820168227748756</v>
      </c>
      <c r="R403" s="81">
        <v>13.817654186729159</v>
      </c>
      <c r="S403" s="81">
        <v>8.4237009187399998</v>
      </c>
      <c r="T403" s="82"/>
      <c r="U403" s="81">
        <v>39073997</v>
      </c>
      <c r="V403" s="81">
        <v>2744</v>
      </c>
      <c r="W403" s="81">
        <v>732</v>
      </c>
      <c r="X403" s="81">
        <v>31924</v>
      </c>
      <c r="Y403" s="81">
        <v>43696</v>
      </c>
      <c r="Z403" s="81">
        <v>55094</v>
      </c>
      <c r="AA403" s="81">
        <v>14993</v>
      </c>
      <c r="AB403" s="81">
        <v>94384</v>
      </c>
      <c r="AC403" s="81">
        <v>2397312.666666667</v>
      </c>
      <c r="AD403" s="81">
        <v>8.4237009187399998</v>
      </c>
      <c r="AE403" s="82"/>
      <c r="AF403" s="81">
        <v>370941577.78459507</v>
      </c>
      <c r="AG403" s="81">
        <v>3860698.1242145291</v>
      </c>
      <c r="AH403" s="81">
        <v>4348976.7473174985</v>
      </c>
      <c r="AI403" s="81">
        <v>187844061.78694671</v>
      </c>
      <c r="AJ403" s="81">
        <v>197544215.5963392</v>
      </c>
      <c r="AK403" s="81">
        <v>0</v>
      </c>
      <c r="AL403" s="81">
        <v>0</v>
      </c>
      <c r="AM403" s="81">
        <v>12992062.43340827</v>
      </c>
      <c r="AN403" s="81">
        <v>0</v>
      </c>
      <c r="AO403" s="81">
        <v>0</v>
      </c>
      <c r="AP403" s="82"/>
      <c r="AQ403" s="81">
        <v>2852</v>
      </c>
      <c r="AR403" s="81">
        <v>981</v>
      </c>
      <c r="AS403" s="81">
        <v>0</v>
      </c>
      <c r="AT403" s="81">
        <v>0</v>
      </c>
      <c r="AU403" s="81">
        <v>0</v>
      </c>
      <c r="AV403" s="81">
        <v>0</v>
      </c>
      <c r="AW403" s="81" t="s">
        <v>564</v>
      </c>
      <c r="AX403" s="82"/>
      <c r="AY403" s="81">
        <v>12740.138999999999</v>
      </c>
      <c r="AZ403" s="81">
        <v>71578.720000000001</v>
      </c>
      <c r="BA403" s="81">
        <v>0</v>
      </c>
      <c r="BB403" s="81">
        <v>0</v>
      </c>
      <c r="BC403" s="81">
        <v>0</v>
      </c>
      <c r="BD403" s="81">
        <v>0</v>
      </c>
      <c r="BE403" s="81" t="s">
        <v>564</v>
      </c>
      <c r="BF403" s="82"/>
      <c r="BG403" s="81">
        <v>16.158000000000001</v>
      </c>
      <c r="BH403" s="81">
        <v>0</v>
      </c>
      <c r="BI403" s="81">
        <v>407.447</v>
      </c>
      <c r="BJ403" s="81">
        <v>0</v>
      </c>
      <c r="BK403" s="81">
        <v>21.535</v>
      </c>
      <c r="BL403" s="81">
        <v>0</v>
      </c>
      <c r="BM403" s="82"/>
      <c r="BN403" s="81">
        <v>1</v>
      </c>
      <c r="BO403" s="81">
        <v>0</v>
      </c>
      <c r="BP403" s="81">
        <v>17</v>
      </c>
      <c r="BQ403" s="81">
        <v>0</v>
      </c>
      <c r="BR403" s="81">
        <v>3</v>
      </c>
      <c r="BS403" s="81">
        <v>0</v>
      </c>
      <c r="BT403"/>
      <c r="BU403" s="80">
        <v>321.17200000000003</v>
      </c>
      <c r="BV403" s="80">
        <v>14.442</v>
      </c>
      <c r="BW403" s="80">
        <v>0</v>
      </c>
      <c r="BX403" s="80">
        <v>0</v>
      </c>
      <c r="BY403" s="80">
        <v>0</v>
      </c>
      <c r="BZ403" s="80">
        <v>109.526</v>
      </c>
      <c r="CA403" s="80">
        <v>0</v>
      </c>
      <c r="CB403" s="80">
        <v>0</v>
      </c>
      <c r="CC403" s="80">
        <v>0</v>
      </c>
    </row>
    <row r="404" spans="1:81">
      <c r="A404" s="80" t="s">
        <v>2147</v>
      </c>
      <c r="B404" s="80">
        <v>203</v>
      </c>
      <c r="C404" s="80">
        <v>16</v>
      </c>
      <c r="D404" s="80">
        <v>12</v>
      </c>
      <c r="E404" s="80">
        <v>2019</v>
      </c>
      <c r="F404" s="80" t="s">
        <v>73</v>
      </c>
      <c r="G404" s="80" t="s">
        <v>2131</v>
      </c>
      <c r="H404" s="80" t="s">
        <v>2132</v>
      </c>
      <c r="I404" s="177"/>
      <c r="J404" s="81">
        <v>1264.2251265256471</v>
      </c>
      <c r="K404" s="81">
        <v>5.1641585609164746</v>
      </c>
      <c r="L404" s="81">
        <v>17.74547762577587</v>
      </c>
      <c r="M404" s="81">
        <v>151.07826499603115</v>
      </c>
      <c r="N404" s="81">
        <v>122.34654634446321</v>
      </c>
      <c r="O404" s="81">
        <v>87.790709887673174</v>
      </c>
      <c r="P404" s="81">
        <v>71.059043402875673</v>
      </c>
      <c r="Q404" s="81">
        <v>5.7444095449365742</v>
      </c>
      <c r="R404" s="81">
        <v>19.218923917170088</v>
      </c>
      <c r="S404" s="81">
        <v>9.5603840617600024</v>
      </c>
      <c r="T404" s="82"/>
      <c r="U404" s="81">
        <v>41348728</v>
      </c>
      <c r="V404" s="81">
        <v>2744</v>
      </c>
      <c r="W404" s="81">
        <v>732</v>
      </c>
      <c r="X404" s="81">
        <v>31924</v>
      </c>
      <c r="Y404" s="81">
        <v>43648</v>
      </c>
      <c r="Z404" s="81">
        <v>54963</v>
      </c>
      <c r="AA404" s="81">
        <v>14755</v>
      </c>
      <c r="AB404" s="81">
        <v>93089</v>
      </c>
      <c r="AC404" s="81">
        <v>3389027</v>
      </c>
      <c r="AD404" s="81">
        <v>9.5603840617600024</v>
      </c>
      <c r="AE404" s="82"/>
      <c r="AF404" s="81">
        <v>407597007.1958639</v>
      </c>
      <c r="AG404" s="81">
        <v>3726339.9341170331</v>
      </c>
      <c r="AH404" s="81">
        <v>5064824.758066915</v>
      </c>
      <c r="AI404" s="81">
        <v>198718658.49698049</v>
      </c>
      <c r="AJ404" s="81">
        <v>176036437.86076376</v>
      </c>
      <c r="AK404" s="81">
        <v>0</v>
      </c>
      <c r="AL404" s="81">
        <v>0</v>
      </c>
      <c r="AM404" s="81">
        <v>12678021.026383191</v>
      </c>
      <c r="AN404" s="81">
        <v>0</v>
      </c>
      <c r="AO404" s="81">
        <v>0</v>
      </c>
      <c r="AP404" s="82"/>
      <c r="AQ404" s="81">
        <v>3018</v>
      </c>
      <c r="AR404" s="81">
        <v>1105</v>
      </c>
      <c r="AS404" s="81">
        <v>0</v>
      </c>
      <c r="AT404" s="81">
        <v>0</v>
      </c>
      <c r="AU404" s="81">
        <v>0</v>
      </c>
      <c r="AV404" s="81">
        <v>0</v>
      </c>
      <c r="AW404" s="81" t="s">
        <v>564</v>
      </c>
      <c r="AX404" s="82"/>
      <c r="AY404" s="81">
        <v>13665.230999999991</v>
      </c>
      <c r="AZ404" s="81">
        <v>78458.12</v>
      </c>
      <c r="BA404" s="81">
        <v>0</v>
      </c>
      <c r="BB404" s="81">
        <v>0</v>
      </c>
      <c r="BC404" s="81">
        <v>0</v>
      </c>
      <c r="BD404" s="81">
        <v>0</v>
      </c>
      <c r="BE404" s="81" t="s">
        <v>564</v>
      </c>
      <c r="BF404" s="82"/>
      <c r="BG404" s="81">
        <v>11.769</v>
      </c>
      <c r="BH404" s="81">
        <v>0</v>
      </c>
      <c r="BI404" s="81">
        <v>373.30700000000002</v>
      </c>
      <c r="BJ404" s="81">
        <v>0</v>
      </c>
      <c r="BK404" s="81">
        <v>22.207999999999998</v>
      </c>
      <c r="BL404" s="81">
        <v>0</v>
      </c>
      <c r="BM404" s="82"/>
      <c r="BN404" s="81">
        <v>1</v>
      </c>
      <c r="BO404" s="81">
        <v>0</v>
      </c>
      <c r="BP404" s="81">
        <v>16</v>
      </c>
      <c r="BQ404" s="81">
        <v>0</v>
      </c>
      <c r="BR404" s="81">
        <v>3</v>
      </c>
      <c r="BS404" s="81">
        <v>0</v>
      </c>
      <c r="BT404"/>
      <c r="BU404" s="80">
        <v>290.71300000000002</v>
      </c>
      <c r="BV404" s="80">
        <v>15.834</v>
      </c>
      <c r="BW404" s="80">
        <v>0</v>
      </c>
      <c r="BX404" s="80">
        <v>0</v>
      </c>
      <c r="BY404" s="80">
        <v>0</v>
      </c>
      <c r="BZ404" s="80">
        <v>100.73699999999999</v>
      </c>
      <c r="CA404" s="80">
        <v>0</v>
      </c>
      <c r="CB404" s="80">
        <v>0</v>
      </c>
      <c r="CC404" s="80">
        <v>0</v>
      </c>
    </row>
    <row r="405" spans="1:81">
      <c r="A405" s="80" t="s">
        <v>2148</v>
      </c>
      <c r="B405" s="80">
        <v>204</v>
      </c>
      <c r="C405" s="80">
        <v>17</v>
      </c>
      <c r="D405" s="80">
        <v>12</v>
      </c>
      <c r="E405" s="80">
        <v>2020</v>
      </c>
      <c r="F405" s="80" t="s">
        <v>218</v>
      </c>
      <c r="G405" s="80" t="s">
        <v>2131</v>
      </c>
      <c r="H405" s="80" t="s">
        <v>2132</v>
      </c>
      <c r="I405" s="177"/>
      <c r="J405" s="81">
        <v>882.11488816903454</v>
      </c>
      <c r="K405" s="81">
        <v>4.8351243201804683</v>
      </c>
      <c r="L405" s="81">
        <v>25.656890982399037</v>
      </c>
      <c r="M405" s="81">
        <v>124.23681596878785</v>
      </c>
      <c r="N405" s="81">
        <v>127.40957953405551</v>
      </c>
      <c r="O405" s="81">
        <v>76.66378684768199</v>
      </c>
      <c r="P405" s="81">
        <v>66.187374559009939</v>
      </c>
      <c r="Q405" s="81">
        <v>5.4251424053416901</v>
      </c>
      <c r="R405" s="81">
        <v>19.437847917602493</v>
      </c>
      <c r="S405" s="81">
        <v>11.29018942531</v>
      </c>
      <c r="T405" s="82"/>
      <c r="U405" s="81">
        <v>30402847</v>
      </c>
      <c r="V405" s="81">
        <v>2523</v>
      </c>
      <c r="W405" s="81">
        <v>1045</v>
      </c>
      <c r="X405" s="81">
        <v>29256</v>
      </c>
      <c r="Y405" s="81">
        <v>43646</v>
      </c>
      <c r="Z405" s="81">
        <v>54782</v>
      </c>
      <c r="AA405" s="81">
        <v>14932</v>
      </c>
      <c r="AB405" s="81">
        <v>92009</v>
      </c>
      <c r="AC405" s="81">
        <v>3445513.333333333</v>
      </c>
      <c r="AD405" s="81">
        <v>11.29018942531</v>
      </c>
      <c r="AE405" s="82"/>
      <c r="AF405" s="81">
        <v>318526162.39286917</v>
      </c>
      <c r="AG405" s="81">
        <v>3337735.8794331346</v>
      </c>
      <c r="AH405" s="81">
        <v>8998798.2583931424</v>
      </c>
      <c r="AI405" s="81">
        <v>171803227.68313378</v>
      </c>
      <c r="AJ405" s="81">
        <v>194432664.34855789</v>
      </c>
      <c r="AK405" s="81"/>
      <c r="AL405" s="81"/>
      <c r="AM405" s="81">
        <v>12008196.741310934</v>
      </c>
      <c r="AN405" s="81"/>
      <c r="AO405" s="81"/>
      <c r="AP405" s="82"/>
      <c r="AQ405" s="81">
        <v>3113</v>
      </c>
      <c r="AR405" s="81">
        <v>1253</v>
      </c>
      <c r="AS405" s="81">
        <v>0</v>
      </c>
      <c r="AT405" s="81">
        <v>0</v>
      </c>
      <c r="AU405" s="81">
        <v>0</v>
      </c>
      <c r="AV405" s="81">
        <v>0</v>
      </c>
      <c r="AW405" s="81">
        <v>0</v>
      </c>
      <c r="AX405" s="82"/>
      <c r="AY405" s="81">
        <v>14219.67399999997</v>
      </c>
      <c r="AZ405" s="81">
        <v>89317.219999999987</v>
      </c>
      <c r="BA405" s="81">
        <v>0</v>
      </c>
      <c r="BB405" s="81">
        <v>0</v>
      </c>
      <c r="BC405" s="81">
        <v>0</v>
      </c>
      <c r="BD405" s="81">
        <v>0</v>
      </c>
      <c r="BE405" s="81">
        <v>0</v>
      </c>
      <c r="BF405" s="82"/>
      <c r="BG405" s="81">
        <v>11.007999999999999</v>
      </c>
      <c r="BH405" s="81">
        <v>0</v>
      </c>
      <c r="BI405" s="81">
        <v>256.28100000000001</v>
      </c>
      <c r="BJ405" s="81">
        <v>0</v>
      </c>
      <c r="BK405" s="81">
        <v>5.7149999999999999</v>
      </c>
      <c r="BL405" s="81">
        <v>0</v>
      </c>
      <c r="BM405" s="82"/>
      <c r="BN405" s="81">
        <v>1</v>
      </c>
      <c r="BO405" s="81">
        <v>0</v>
      </c>
      <c r="BP405" s="81">
        <v>17</v>
      </c>
      <c r="BQ405" s="81">
        <v>0</v>
      </c>
      <c r="BR405" s="81">
        <v>2</v>
      </c>
      <c r="BS405" s="81">
        <v>0</v>
      </c>
      <c r="BT405"/>
      <c r="BU405" s="80">
        <v>273.00400000000002</v>
      </c>
      <c r="BV405" s="80">
        <v>0</v>
      </c>
      <c r="BW405" s="80">
        <v>0</v>
      </c>
      <c r="BX405" s="80">
        <v>0</v>
      </c>
      <c r="BY405" s="80">
        <v>0</v>
      </c>
      <c r="BZ405" s="80">
        <v>0</v>
      </c>
      <c r="CA405" s="80">
        <v>0</v>
      </c>
      <c r="CB405" s="80">
        <v>0</v>
      </c>
      <c r="CC405" s="80">
        <v>0</v>
      </c>
    </row>
    <row r="406" spans="1:81">
      <c r="A406" s="80" t="s">
        <v>2149</v>
      </c>
      <c r="B406" s="80">
        <v>204</v>
      </c>
      <c r="C406" s="80">
        <v>18</v>
      </c>
      <c r="D406" s="80">
        <v>12</v>
      </c>
      <c r="E406" s="80">
        <v>2021</v>
      </c>
      <c r="F406" s="80" t="s">
        <v>75</v>
      </c>
      <c r="G406" s="174" t="s">
        <v>2131</v>
      </c>
      <c r="H406" s="80" t="s">
        <v>2132</v>
      </c>
      <c r="I406" s="177"/>
      <c r="J406" s="81">
        <v>1019.1021383288356</v>
      </c>
      <c r="K406" s="81">
        <v>5.3028694227470732</v>
      </c>
      <c r="L406" s="81">
        <v>25.462295178963728</v>
      </c>
      <c r="M406" s="81">
        <v>133.04647146492059</v>
      </c>
      <c r="N406" s="81">
        <v>118.23364422301053</v>
      </c>
      <c r="O406" s="81">
        <v>73.858328392757883</v>
      </c>
      <c r="P406" s="81">
        <v>67.4839490142068</v>
      </c>
      <c r="Q406" s="81">
        <v>5.3894645712270188</v>
      </c>
      <c r="R406" s="81">
        <v>15.704132475153408</v>
      </c>
      <c r="S406" s="81">
        <v>11.921244662359999</v>
      </c>
      <c r="T406" s="82"/>
      <c r="U406" s="81">
        <v>37310834</v>
      </c>
      <c r="V406" s="81">
        <v>2523</v>
      </c>
      <c r="W406" s="81">
        <v>1045</v>
      </c>
      <c r="X406" s="81">
        <v>29256</v>
      </c>
      <c r="Y406" s="81">
        <v>43111</v>
      </c>
      <c r="Z406" s="81">
        <v>54344</v>
      </c>
      <c r="AA406" s="81">
        <v>14847</v>
      </c>
      <c r="AB406" s="81">
        <v>90320</v>
      </c>
      <c r="AC406" s="81">
        <v>2698122.666666666</v>
      </c>
      <c r="AD406" s="81">
        <v>11.921244662359999</v>
      </c>
      <c r="AE406" s="82"/>
      <c r="AF406" s="81">
        <v>364107477.57933408</v>
      </c>
      <c r="AG406" s="81">
        <v>3776615.8379761544</v>
      </c>
      <c r="AH406" s="81">
        <v>9153567.8950583413</v>
      </c>
      <c r="AI406" s="81">
        <v>189685372.59938812</v>
      </c>
      <c r="AJ406" s="81">
        <v>176461739.01916644</v>
      </c>
      <c r="AK406" s="81">
        <v>0</v>
      </c>
      <c r="AL406" s="81">
        <v>0</v>
      </c>
      <c r="AM406" s="81">
        <v>11855754.346800759</v>
      </c>
      <c r="AN406" s="81">
        <v>0</v>
      </c>
      <c r="AO406" s="81">
        <v>0</v>
      </c>
      <c r="AP406" s="82"/>
      <c r="AQ406" s="81">
        <v>3261</v>
      </c>
      <c r="AR406" s="81">
        <v>1363</v>
      </c>
      <c r="AS406" s="81">
        <v>0</v>
      </c>
      <c r="AT406" s="81">
        <v>0</v>
      </c>
      <c r="AU406" s="81">
        <v>0</v>
      </c>
      <c r="AV406" s="81">
        <v>0</v>
      </c>
      <c r="AW406" s="81"/>
      <c r="AX406" s="82"/>
      <c r="AY406" s="81">
        <v>15182.57899999996</v>
      </c>
      <c r="AZ406" s="81">
        <v>99571.219999999987</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2150</v>
      </c>
      <c r="B407" s="80">
        <v>204</v>
      </c>
      <c r="C407" s="80">
        <v>19</v>
      </c>
      <c r="D407" s="80">
        <v>12</v>
      </c>
      <c r="E407" s="80">
        <v>2022</v>
      </c>
      <c r="F407" s="80" t="s">
        <v>568</v>
      </c>
      <c r="G407" s="174" t="s">
        <v>2131</v>
      </c>
      <c r="H407" s="80" t="s">
        <v>2132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3420</v>
      </c>
      <c r="AR407" s="81">
        <v>1415</v>
      </c>
      <c r="AS407" s="81">
        <v>0</v>
      </c>
      <c r="AT407" s="81">
        <v>0</v>
      </c>
      <c r="AU407" s="81">
        <v>0</v>
      </c>
      <c r="AV407" s="81">
        <v>0</v>
      </c>
      <c r="AW407" s="81"/>
      <c r="AX407" s="82"/>
      <c r="AY407" s="81">
        <v>16128.037999999946</v>
      </c>
      <c r="AZ407" s="81">
        <v>103565.81999999996</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2151</v>
      </c>
      <c r="B408" s="80">
        <v>324</v>
      </c>
      <c r="C408" s="80">
        <v>1</v>
      </c>
      <c r="D408" s="80">
        <v>20</v>
      </c>
      <c r="E408" s="80">
        <v>1990</v>
      </c>
      <c r="F408" s="80" t="s">
        <v>562</v>
      </c>
      <c r="G408" s="80" t="s">
        <v>2152</v>
      </c>
      <c r="H408" s="80" t="s">
        <v>2153</v>
      </c>
      <c r="I408" s="177"/>
      <c r="J408" s="81">
        <v>336.5193175022975</v>
      </c>
      <c r="K408" s="81">
        <v>8.1029958319497588</v>
      </c>
      <c r="L408" s="81">
        <v>15.399216531362045</v>
      </c>
      <c r="M408" s="81">
        <v>50.310729944901901</v>
      </c>
      <c r="N408" s="81">
        <v>64.087263240234691</v>
      </c>
      <c r="O408" s="81">
        <v>68.894224091230825</v>
      </c>
      <c r="P408" s="81">
        <v>91.396153642686087</v>
      </c>
      <c r="Q408" s="81">
        <v>5.0914590314961945</v>
      </c>
      <c r="R408" s="81">
        <v>0</v>
      </c>
      <c r="S408" s="81">
        <v>4.3123207783634152</v>
      </c>
      <c r="T408" s="82"/>
      <c r="U408" s="81">
        <v>45894576</v>
      </c>
      <c r="V408" s="81">
        <v>2840</v>
      </c>
      <c r="W408" s="81">
        <v>166</v>
      </c>
      <c r="X408" s="81">
        <v>19685</v>
      </c>
      <c r="Y408" s="81">
        <v>21692</v>
      </c>
      <c r="Z408" s="81">
        <v>28337</v>
      </c>
      <c r="AA408" s="81">
        <v>22192</v>
      </c>
      <c r="AB408" s="81">
        <v>82668</v>
      </c>
      <c r="AC408" s="81">
        <v>0</v>
      </c>
      <c r="AD408" s="81">
        <v>4.3123207783634152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2154</v>
      </c>
      <c r="B409" s="80">
        <v>325</v>
      </c>
      <c r="C409" s="80">
        <v>2</v>
      </c>
      <c r="D409" s="80">
        <v>20</v>
      </c>
      <c r="E409" s="80">
        <v>2005</v>
      </c>
      <c r="F409" s="80" t="s">
        <v>565</v>
      </c>
      <c r="G409" s="80" t="s">
        <v>2152</v>
      </c>
      <c r="H409" s="80" t="s">
        <v>2153</v>
      </c>
      <c r="I409" s="177"/>
      <c r="J409" s="81">
        <v>435.71316099768876</v>
      </c>
      <c r="K409" s="81">
        <v>5.5123555191998381</v>
      </c>
      <c r="L409" s="81">
        <v>26.184590928273035</v>
      </c>
      <c r="M409" s="81">
        <v>100.44998739452286</v>
      </c>
      <c r="N409" s="81">
        <v>102.63507627662277</v>
      </c>
      <c r="O409" s="81">
        <v>116.17215024516017</v>
      </c>
      <c r="P409" s="81">
        <v>96.967718425423882</v>
      </c>
      <c r="Q409" s="81">
        <v>5.4671758789170894</v>
      </c>
      <c r="R409" s="81">
        <v>0</v>
      </c>
      <c r="S409" s="81">
        <v>10.212660433759744</v>
      </c>
      <c r="T409" s="82"/>
      <c r="U409" s="81">
        <v>66173898</v>
      </c>
      <c r="V409" s="81">
        <v>2627</v>
      </c>
      <c r="W409" s="81">
        <v>313</v>
      </c>
      <c r="X409" s="81">
        <v>20514</v>
      </c>
      <c r="Y409" s="81">
        <v>29357</v>
      </c>
      <c r="Z409" s="81">
        <v>55294</v>
      </c>
      <c r="AA409" s="81">
        <v>19283</v>
      </c>
      <c r="AB409" s="81">
        <v>92798</v>
      </c>
      <c r="AC409" s="81">
        <v>0</v>
      </c>
      <c r="AD409" s="81">
        <v>10.212660433759744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2155</v>
      </c>
      <c r="B410" s="80">
        <v>326</v>
      </c>
      <c r="C410" s="80">
        <v>3</v>
      </c>
      <c r="D410" s="80">
        <v>20</v>
      </c>
      <c r="E410" s="80">
        <v>2006</v>
      </c>
      <c r="F410" s="80" t="s">
        <v>566</v>
      </c>
      <c r="G410" s="80" t="s">
        <v>2152</v>
      </c>
      <c r="H410" s="80" t="s">
        <v>2153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2156</v>
      </c>
      <c r="B411" s="80">
        <v>327</v>
      </c>
      <c r="C411" s="80">
        <v>4</v>
      </c>
      <c r="D411" s="80">
        <v>20</v>
      </c>
      <c r="E411" s="80">
        <v>2007</v>
      </c>
      <c r="F411" s="80" t="s">
        <v>567</v>
      </c>
      <c r="G411" s="80" t="s">
        <v>2152</v>
      </c>
      <c r="H411" s="80" t="s">
        <v>2153</v>
      </c>
      <c r="I411" s="177"/>
      <c r="J411" s="81">
        <v>466.68732930511362</v>
      </c>
      <c r="K411" s="81">
        <v>5.4943714659514438</v>
      </c>
      <c r="L411" s="81">
        <v>29.952683274812504</v>
      </c>
      <c r="M411" s="81">
        <v>107.96572034016873</v>
      </c>
      <c r="N411" s="81">
        <v>104.12294087354515</v>
      </c>
      <c r="O411" s="81">
        <v>113.55697296970577</v>
      </c>
      <c r="P411" s="81">
        <v>95.593706402459318</v>
      </c>
      <c r="Q411" s="81">
        <v>5.7586444074655017</v>
      </c>
      <c r="R411" s="81">
        <v>0</v>
      </c>
      <c r="S411" s="81">
        <v>14.40829941934869</v>
      </c>
      <c r="T411" s="82"/>
      <c r="U411" s="81">
        <v>76043446</v>
      </c>
      <c r="V411" s="81">
        <v>2509</v>
      </c>
      <c r="W411" s="81">
        <v>338</v>
      </c>
      <c r="X411" s="81">
        <v>25900</v>
      </c>
      <c r="Y411" s="81">
        <v>30223</v>
      </c>
      <c r="Z411" s="81">
        <v>56187</v>
      </c>
      <c r="AA411" s="81">
        <v>18720</v>
      </c>
      <c r="AB411" s="81">
        <v>92576</v>
      </c>
      <c r="AC411" s="81">
        <v>0</v>
      </c>
      <c r="AD411" s="81">
        <v>14.40829941934869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2157</v>
      </c>
      <c r="B412" s="80">
        <v>328</v>
      </c>
      <c r="C412" s="80">
        <v>5</v>
      </c>
      <c r="D412" s="80">
        <v>20</v>
      </c>
      <c r="E412" s="80">
        <v>2008</v>
      </c>
      <c r="F412" s="80" t="s">
        <v>84</v>
      </c>
      <c r="G412" s="80" t="s">
        <v>2152</v>
      </c>
      <c r="H412" s="80" t="s">
        <v>2153</v>
      </c>
      <c r="I412" s="177"/>
      <c r="J412" s="81">
        <v>425.46775611852405</v>
      </c>
      <c r="K412" s="81">
        <v>4.118306844179803</v>
      </c>
      <c r="L412" s="81">
        <v>25.701591794291787</v>
      </c>
      <c r="M412" s="81">
        <v>113.27337649429398</v>
      </c>
      <c r="N412" s="81">
        <v>104.69540027186848</v>
      </c>
      <c r="O412" s="81">
        <v>111.04785220971868</v>
      </c>
      <c r="P412" s="81">
        <v>90.746229835510945</v>
      </c>
      <c r="Q412" s="81">
        <v>5.6706267088595919</v>
      </c>
      <c r="R412" s="81">
        <v>0</v>
      </c>
      <c r="S412" s="81">
        <v>11.172987465192255</v>
      </c>
      <c r="T412" s="82"/>
      <c r="U412" s="81">
        <v>81281674</v>
      </c>
      <c r="V412" s="81">
        <v>2509</v>
      </c>
      <c r="W412" s="81">
        <v>338</v>
      </c>
      <c r="X412" s="81">
        <v>25900</v>
      </c>
      <c r="Y412" s="81">
        <v>30640</v>
      </c>
      <c r="Z412" s="81">
        <v>56874</v>
      </c>
      <c r="AA412" s="81">
        <v>17791</v>
      </c>
      <c r="AB412" s="81">
        <v>92659</v>
      </c>
      <c r="AC412" s="81">
        <v>0</v>
      </c>
      <c r="AD412" s="81">
        <v>11.172987465192255</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2158</v>
      </c>
      <c r="B413" s="80">
        <v>329</v>
      </c>
      <c r="C413" s="80">
        <v>6</v>
      </c>
      <c r="D413" s="80">
        <v>20</v>
      </c>
      <c r="E413" s="80">
        <v>2009</v>
      </c>
      <c r="F413" s="80" t="s">
        <v>85</v>
      </c>
      <c r="G413" s="80" t="s">
        <v>2152</v>
      </c>
      <c r="H413" s="80" t="s">
        <v>2153</v>
      </c>
      <c r="I413" s="177"/>
      <c r="J413" s="81">
        <v>397.15048617369388</v>
      </c>
      <c r="K413" s="81">
        <v>3.7517901044845177</v>
      </c>
      <c r="L413" s="81">
        <v>27.520590175091854</v>
      </c>
      <c r="M413" s="81">
        <v>104.30235881100262</v>
      </c>
      <c r="N413" s="81">
        <v>87.618564310579799</v>
      </c>
      <c r="O413" s="81">
        <v>113.03707056904139</v>
      </c>
      <c r="P413" s="81">
        <v>86.386559744375191</v>
      </c>
      <c r="Q413" s="81">
        <v>5.3708398981550118</v>
      </c>
      <c r="R413" s="81">
        <v>0</v>
      </c>
      <c r="S413" s="81">
        <v>11.800619293528756</v>
      </c>
      <c r="T413" s="82"/>
      <c r="U413" s="81">
        <v>71459380</v>
      </c>
      <c r="V413" s="81">
        <v>2524</v>
      </c>
      <c r="W413" s="81">
        <v>492</v>
      </c>
      <c r="X413" s="81">
        <v>29450</v>
      </c>
      <c r="Y413" s="81">
        <v>30839</v>
      </c>
      <c r="Z413" s="81">
        <v>57143</v>
      </c>
      <c r="AA413" s="81">
        <v>17387</v>
      </c>
      <c r="AB413" s="81">
        <v>92127</v>
      </c>
      <c r="AC413" s="81">
        <v>0</v>
      </c>
      <c r="AD413" s="81">
        <v>11.800619293528756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291.56599999999997</v>
      </c>
      <c r="BJ413" s="81">
        <v>0</v>
      </c>
      <c r="BK413" s="81">
        <v>11.47</v>
      </c>
      <c r="BL413" s="81">
        <v>0</v>
      </c>
      <c r="BM413" s="82"/>
      <c r="BN413" s="81">
        <v>0</v>
      </c>
      <c r="BO413" s="81">
        <v>0</v>
      </c>
      <c r="BP413" s="81">
        <v>30</v>
      </c>
      <c r="BQ413" s="81">
        <v>0</v>
      </c>
      <c r="BR413" s="81">
        <v>3</v>
      </c>
      <c r="BS413" s="81">
        <v>0</v>
      </c>
      <c r="BT413"/>
      <c r="BU413" s="80"/>
      <c r="BV413" s="80"/>
      <c r="BW413" s="80"/>
      <c r="BX413" s="80"/>
      <c r="BY413" s="80"/>
      <c r="BZ413" s="80"/>
      <c r="CA413" s="80"/>
      <c r="CB413" s="80"/>
      <c r="CC413" s="80"/>
    </row>
    <row r="414" spans="1:81">
      <c r="A414" s="80" t="s">
        <v>2159</v>
      </c>
      <c r="B414" s="80">
        <v>330</v>
      </c>
      <c r="C414" s="80">
        <v>7</v>
      </c>
      <c r="D414" s="80">
        <v>20</v>
      </c>
      <c r="E414" s="80">
        <v>2010</v>
      </c>
      <c r="F414" s="80" t="s">
        <v>86</v>
      </c>
      <c r="G414" s="80" t="s">
        <v>2152</v>
      </c>
      <c r="H414" s="80" t="s">
        <v>2153</v>
      </c>
      <c r="I414" s="177"/>
      <c r="J414" s="81">
        <v>409.60950960361652</v>
      </c>
      <c r="K414" s="81">
        <v>4.2656400728650636</v>
      </c>
      <c r="L414" s="81">
        <v>26.349765752490462</v>
      </c>
      <c r="M414" s="81">
        <v>112.67824322318333</v>
      </c>
      <c r="N414" s="81">
        <v>99.981235736500196</v>
      </c>
      <c r="O414" s="81">
        <v>113.58340334119632</v>
      </c>
      <c r="P414" s="81">
        <v>87.213174206914729</v>
      </c>
      <c r="Q414" s="81">
        <v>5.5927123913405756</v>
      </c>
      <c r="R414" s="81">
        <v>0</v>
      </c>
      <c r="S414" s="81">
        <v>13.726072163800357</v>
      </c>
      <c r="T414" s="82"/>
      <c r="U414" s="81">
        <v>75443206</v>
      </c>
      <c r="V414" s="81">
        <v>2524</v>
      </c>
      <c r="W414" s="81">
        <v>492</v>
      </c>
      <c r="X414" s="81">
        <v>29450</v>
      </c>
      <c r="Y414" s="81">
        <v>31158</v>
      </c>
      <c r="Z414" s="81">
        <v>57686</v>
      </c>
      <c r="AA414" s="81">
        <v>17115</v>
      </c>
      <c r="AB414" s="81">
        <v>91923</v>
      </c>
      <c r="AC414" s="81">
        <v>0</v>
      </c>
      <c r="AD414" s="81">
        <v>13.726072163800357</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264.71100000000001</v>
      </c>
      <c r="BJ414" s="81">
        <v>0</v>
      </c>
      <c r="BK414" s="81">
        <v>6.2490000000000006</v>
      </c>
      <c r="BL414" s="81">
        <v>0</v>
      </c>
      <c r="BM414" s="82"/>
      <c r="BN414" s="81">
        <v>0</v>
      </c>
      <c r="BO414" s="81">
        <v>0</v>
      </c>
      <c r="BP414" s="81">
        <v>30</v>
      </c>
      <c r="BQ414" s="81">
        <v>0</v>
      </c>
      <c r="BR414" s="81">
        <v>2</v>
      </c>
      <c r="BS414" s="81">
        <v>0</v>
      </c>
      <c r="BT414"/>
      <c r="BU414" s="80">
        <v>270.95999999999998</v>
      </c>
      <c r="BV414" s="80">
        <v>0</v>
      </c>
      <c r="BW414" s="80">
        <v>0</v>
      </c>
      <c r="BX414" s="80">
        <v>0</v>
      </c>
      <c r="BY414" s="80">
        <v>0</v>
      </c>
      <c r="BZ414" s="80">
        <v>0</v>
      </c>
      <c r="CA414" s="80">
        <v>0</v>
      </c>
      <c r="CB414" s="80">
        <v>0</v>
      </c>
      <c r="CC414" s="80">
        <v>0</v>
      </c>
    </row>
    <row r="415" spans="1:81">
      <c r="A415" s="80" t="s">
        <v>2160</v>
      </c>
      <c r="B415" s="80">
        <v>331</v>
      </c>
      <c r="C415" s="80">
        <v>8</v>
      </c>
      <c r="D415" s="80">
        <v>20</v>
      </c>
      <c r="E415" s="80">
        <v>2011</v>
      </c>
      <c r="F415" s="80" t="s">
        <v>87</v>
      </c>
      <c r="G415" s="80" t="s">
        <v>2152</v>
      </c>
      <c r="H415" s="80" t="s">
        <v>2153</v>
      </c>
      <c r="I415" s="177"/>
      <c r="J415" s="81">
        <v>532.80269205962372</v>
      </c>
      <c r="K415" s="81">
        <v>6.0118848189522724</v>
      </c>
      <c r="L415" s="81">
        <v>21.148959250338393</v>
      </c>
      <c r="M415" s="81">
        <v>142.52422850348438</v>
      </c>
      <c r="N415" s="81">
        <v>111.45278891444127</v>
      </c>
      <c r="O415" s="81">
        <v>112.95279218858911</v>
      </c>
      <c r="P415" s="81">
        <v>85.078829513419564</v>
      </c>
      <c r="Q415" s="81">
        <v>6.4261581968432155</v>
      </c>
      <c r="R415" s="81">
        <v>0</v>
      </c>
      <c r="S415" s="81">
        <v>5.9275544350853897</v>
      </c>
      <c r="T415" s="82"/>
      <c r="U415" s="81">
        <v>80024788</v>
      </c>
      <c r="V415" s="81">
        <v>2524</v>
      </c>
      <c r="W415" s="81">
        <v>492</v>
      </c>
      <c r="X415" s="81">
        <v>29450</v>
      </c>
      <c r="Y415" s="81">
        <v>31553</v>
      </c>
      <c r="Z415" s="81">
        <v>58612</v>
      </c>
      <c r="AA415" s="81">
        <v>17193</v>
      </c>
      <c r="AB415" s="81">
        <v>91569</v>
      </c>
      <c r="AC415" s="81">
        <v>0</v>
      </c>
      <c r="AD415" s="81">
        <v>5.9275544350853897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273.786</v>
      </c>
      <c r="BJ415" s="81">
        <v>0</v>
      </c>
      <c r="BK415" s="81">
        <v>6.3049999999999997</v>
      </c>
      <c r="BL415" s="81">
        <v>0</v>
      </c>
      <c r="BM415" s="82"/>
      <c r="BN415" s="81">
        <v>0</v>
      </c>
      <c r="BO415" s="81">
        <v>0</v>
      </c>
      <c r="BP415" s="81">
        <v>32</v>
      </c>
      <c r="BQ415" s="81">
        <v>0</v>
      </c>
      <c r="BR415" s="81">
        <v>2</v>
      </c>
      <c r="BS415" s="81">
        <v>0</v>
      </c>
      <c r="BT415"/>
      <c r="BU415" s="80">
        <v>280.09100000000001</v>
      </c>
      <c r="BV415" s="80">
        <v>0</v>
      </c>
      <c r="BW415" s="80">
        <v>0</v>
      </c>
      <c r="BX415" s="80">
        <v>0</v>
      </c>
      <c r="BY415" s="80">
        <v>0</v>
      </c>
      <c r="BZ415" s="80">
        <v>0</v>
      </c>
      <c r="CA415" s="80">
        <v>0</v>
      </c>
      <c r="CB415" s="80">
        <v>0</v>
      </c>
      <c r="CC415" s="80">
        <v>0</v>
      </c>
    </row>
    <row r="416" spans="1:81">
      <c r="A416" s="80" t="s">
        <v>2161</v>
      </c>
      <c r="B416" s="80">
        <v>332</v>
      </c>
      <c r="C416" s="80">
        <v>9</v>
      </c>
      <c r="D416" s="80">
        <v>20</v>
      </c>
      <c r="E416" s="80">
        <v>2012</v>
      </c>
      <c r="F416" s="80" t="s">
        <v>88</v>
      </c>
      <c r="G416" s="80" t="s">
        <v>2152</v>
      </c>
      <c r="H416" s="80" t="s">
        <v>2153</v>
      </c>
      <c r="I416" s="177"/>
      <c r="J416" s="81">
        <v>558.75882483967553</v>
      </c>
      <c r="K416" s="81">
        <v>5.8426378689220826</v>
      </c>
      <c r="L416" s="81">
        <v>20.933229332559677</v>
      </c>
      <c r="M416" s="81">
        <v>146.31398327234385</v>
      </c>
      <c r="N416" s="81">
        <v>134.87646039988209</v>
      </c>
      <c r="O416" s="81">
        <v>113.4673254278035</v>
      </c>
      <c r="P416" s="81">
        <v>84.796497833165972</v>
      </c>
      <c r="Q416" s="81">
        <v>7.1429010798635169</v>
      </c>
      <c r="R416" s="81">
        <v>0</v>
      </c>
      <c r="S416" s="81">
        <v>7.8677866146792264</v>
      </c>
      <c r="T416" s="82"/>
      <c r="U416" s="81">
        <v>68905288</v>
      </c>
      <c r="V416" s="81">
        <v>2524</v>
      </c>
      <c r="W416" s="81">
        <v>492</v>
      </c>
      <c r="X416" s="81">
        <v>29450</v>
      </c>
      <c r="Y416" s="81">
        <v>33228</v>
      </c>
      <c r="Z416" s="81">
        <v>59346</v>
      </c>
      <c r="AA416" s="81">
        <v>17039</v>
      </c>
      <c r="AB416" s="81">
        <v>93681</v>
      </c>
      <c r="AC416" s="81">
        <v>0</v>
      </c>
      <c r="AD416" s="81">
        <v>7.8677866146792264</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311.30099999999999</v>
      </c>
      <c r="BJ416" s="81">
        <v>0</v>
      </c>
      <c r="BK416" s="81">
        <v>9.6319999999999997</v>
      </c>
      <c r="BL416" s="81">
        <v>0</v>
      </c>
      <c r="BM416" s="82"/>
      <c r="BN416" s="81">
        <v>0</v>
      </c>
      <c r="BO416" s="81">
        <v>0</v>
      </c>
      <c r="BP416" s="81">
        <v>34</v>
      </c>
      <c r="BQ416" s="81">
        <v>0</v>
      </c>
      <c r="BR416" s="81">
        <v>3</v>
      </c>
      <c r="BS416" s="81">
        <v>0</v>
      </c>
      <c r="BT416"/>
      <c r="BU416" s="80">
        <v>320.93299999999999</v>
      </c>
      <c r="BV416" s="80">
        <v>0</v>
      </c>
      <c r="BW416" s="80">
        <v>0</v>
      </c>
      <c r="BX416" s="80">
        <v>0</v>
      </c>
      <c r="BY416" s="80">
        <v>0</v>
      </c>
      <c r="BZ416" s="80">
        <v>0</v>
      </c>
      <c r="CA416" s="80">
        <v>0</v>
      </c>
      <c r="CB416" s="80">
        <v>0</v>
      </c>
      <c r="CC416" s="80">
        <v>0</v>
      </c>
    </row>
    <row r="417" spans="1:81">
      <c r="A417" s="80" t="s">
        <v>2162</v>
      </c>
      <c r="B417" s="80">
        <v>333</v>
      </c>
      <c r="C417" s="80">
        <v>10</v>
      </c>
      <c r="D417" s="80">
        <v>20</v>
      </c>
      <c r="E417" s="80">
        <v>2013</v>
      </c>
      <c r="F417" s="80" t="s">
        <v>89</v>
      </c>
      <c r="G417" s="80" t="s">
        <v>2152</v>
      </c>
      <c r="H417" s="80" t="s">
        <v>2153</v>
      </c>
      <c r="I417" s="177"/>
      <c r="J417" s="81">
        <v>570.23307967552262</v>
      </c>
      <c r="K417" s="81">
        <v>4.7598760524244357</v>
      </c>
      <c r="L417" s="81">
        <v>21.663169734645805</v>
      </c>
      <c r="M417" s="81">
        <v>149.79468516048041</v>
      </c>
      <c r="N417" s="81">
        <v>145.84690927430657</v>
      </c>
      <c r="O417" s="81">
        <v>110.42602540680721</v>
      </c>
      <c r="P417" s="81">
        <v>84.636447002255409</v>
      </c>
      <c r="Q417" s="81">
        <v>7.2225951410195357</v>
      </c>
      <c r="R417" s="81">
        <v>0</v>
      </c>
      <c r="S417" s="81">
        <v>6.1683013478661284</v>
      </c>
      <c r="T417" s="82"/>
      <c r="U417" s="81">
        <v>73434755</v>
      </c>
      <c r="V417" s="81">
        <v>2524</v>
      </c>
      <c r="W417" s="81">
        <v>492</v>
      </c>
      <c r="X417" s="81">
        <v>29450</v>
      </c>
      <c r="Y417" s="81">
        <v>33435</v>
      </c>
      <c r="Z417" s="81">
        <v>60334</v>
      </c>
      <c r="AA417" s="81">
        <v>16943</v>
      </c>
      <c r="AB417" s="81">
        <v>93368</v>
      </c>
      <c r="AC417" s="81">
        <v>0</v>
      </c>
      <c r="AD417" s="81">
        <v>6.1683013478661284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336.92700000000002</v>
      </c>
      <c r="BJ417" s="81">
        <v>0</v>
      </c>
      <c r="BK417" s="81">
        <v>7.532</v>
      </c>
      <c r="BL417" s="81">
        <v>0</v>
      </c>
      <c r="BM417" s="82"/>
      <c r="BN417" s="81">
        <v>0</v>
      </c>
      <c r="BO417" s="81">
        <v>0</v>
      </c>
      <c r="BP417" s="81">
        <v>32</v>
      </c>
      <c r="BQ417" s="81">
        <v>0</v>
      </c>
      <c r="BR417" s="81">
        <v>2</v>
      </c>
      <c r="BS417" s="81">
        <v>0</v>
      </c>
      <c r="BT417"/>
      <c r="BU417" s="80">
        <v>344.459</v>
      </c>
      <c r="BV417" s="80">
        <v>0</v>
      </c>
      <c r="BW417" s="80">
        <v>0</v>
      </c>
      <c r="BX417" s="80">
        <v>0</v>
      </c>
      <c r="BY417" s="80">
        <v>0</v>
      </c>
      <c r="BZ417" s="80">
        <v>0</v>
      </c>
      <c r="CA417" s="80">
        <v>0</v>
      </c>
      <c r="CB417" s="80">
        <v>0</v>
      </c>
      <c r="CC417" s="80">
        <v>0</v>
      </c>
    </row>
    <row r="418" spans="1:81">
      <c r="A418" s="80" t="s">
        <v>2163</v>
      </c>
      <c r="B418" s="80">
        <v>334</v>
      </c>
      <c r="C418" s="80">
        <v>11</v>
      </c>
      <c r="D418" s="80">
        <v>20</v>
      </c>
      <c r="E418" s="80">
        <v>2014</v>
      </c>
      <c r="F418" s="80" t="s">
        <v>90</v>
      </c>
      <c r="G418" s="80" t="s">
        <v>2152</v>
      </c>
      <c r="H418" s="80" t="s">
        <v>2153</v>
      </c>
      <c r="I418" s="177"/>
      <c r="J418" s="81">
        <v>625.66008324076745</v>
      </c>
      <c r="K418" s="81">
        <v>4.7639011666354056</v>
      </c>
      <c r="L418" s="81">
        <v>25.669077682343424</v>
      </c>
      <c r="M418" s="81">
        <v>138.12154594672302</v>
      </c>
      <c r="N418" s="81">
        <v>146.20581596719813</v>
      </c>
      <c r="O418" s="81">
        <v>105.78538825216687</v>
      </c>
      <c r="P418" s="81">
        <v>84.629748641056679</v>
      </c>
      <c r="Q418" s="81">
        <v>6.8902689646076967</v>
      </c>
      <c r="R418" s="81">
        <v>0</v>
      </c>
      <c r="S418" s="81">
        <v>5.0404514932827569</v>
      </c>
      <c r="T418" s="82"/>
      <c r="U418" s="81">
        <v>80803580</v>
      </c>
      <c r="V418" s="81">
        <v>2132</v>
      </c>
      <c r="W418" s="81">
        <v>647</v>
      </c>
      <c r="X418" s="81">
        <v>28095</v>
      </c>
      <c r="Y418" s="81">
        <v>33827</v>
      </c>
      <c r="Z418" s="81">
        <v>60874</v>
      </c>
      <c r="AA418" s="81">
        <v>16854</v>
      </c>
      <c r="AB418" s="81">
        <v>92836</v>
      </c>
      <c r="AC418" s="81">
        <v>0</v>
      </c>
      <c r="AD418" s="81">
        <v>5.0404514932827569</v>
      </c>
      <c r="AE418" s="82"/>
      <c r="AF418" s="81">
        <v>748823226.907318</v>
      </c>
      <c r="AG418" s="81">
        <v>3988543.8834201703</v>
      </c>
      <c r="AH418" s="81">
        <v>6330185.8460709406</v>
      </c>
      <c r="AI418" s="81">
        <v>182659117.10769969</v>
      </c>
      <c r="AJ418" s="81">
        <v>206499122.9163987</v>
      </c>
      <c r="AK418" s="81">
        <v>0</v>
      </c>
      <c r="AL418" s="81">
        <v>0</v>
      </c>
      <c r="AM418" s="81">
        <v>12744995.531695275</v>
      </c>
      <c r="AN418" s="81">
        <v>0</v>
      </c>
      <c r="AO418" s="81">
        <v>0</v>
      </c>
      <c r="AP418" s="82"/>
      <c r="AQ418" s="81">
        <v>2755</v>
      </c>
      <c r="AR418" s="81">
        <v>536</v>
      </c>
      <c r="AS418" s="81">
        <v>0</v>
      </c>
      <c r="AT418" s="81">
        <v>0</v>
      </c>
      <c r="AU418" s="81">
        <v>0</v>
      </c>
      <c r="AV418" s="81">
        <v>0</v>
      </c>
      <c r="AW418" s="81" t="s">
        <v>564</v>
      </c>
      <c r="AX418" s="82"/>
      <c r="AY418" s="81">
        <v>11183.8</v>
      </c>
      <c r="AZ418" s="81">
        <v>38770.199999999997</v>
      </c>
      <c r="BA418" s="81">
        <v>0</v>
      </c>
      <c r="BB418" s="81">
        <v>0</v>
      </c>
      <c r="BC418" s="81">
        <v>0</v>
      </c>
      <c r="BD418" s="81">
        <v>0</v>
      </c>
      <c r="BE418" s="81" t="s">
        <v>564</v>
      </c>
      <c r="BF418" s="82"/>
      <c r="BG418" s="81">
        <v>0</v>
      </c>
      <c r="BH418" s="81">
        <v>0</v>
      </c>
      <c r="BI418" s="81">
        <v>348.42099999999999</v>
      </c>
      <c r="BJ418" s="81">
        <v>0</v>
      </c>
      <c r="BK418" s="81">
        <v>7.1619999999999999</v>
      </c>
      <c r="BL418" s="81">
        <v>0</v>
      </c>
      <c r="BM418" s="82"/>
      <c r="BN418" s="81">
        <v>0</v>
      </c>
      <c r="BO418" s="81">
        <v>0</v>
      </c>
      <c r="BP418" s="81">
        <v>35</v>
      </c>
      <c r="BQ418" s="81">
        <v>0</v>
      </c>
      <c r="BR418" s="81">
        <v>2</v>
      </c>
      <c r="BS418" s="81">
        <v>0</v>
      </c>
      <c r="BT418"/>
      <c r="BU418" s="80">
        <v>355.58300000000003</v>
      </c>
      <c r="BV418" s="80">
        <v>0</v>
      </c>
      <c r="BW418" s="80">
        <v>0</v>
      </c>
      <c r="BX418" s="80">
        <v>0</v>
      </c>
      <c r="BY418" s="80">
        <v>0</v>
      </c>
      <c r="BZ418" s="80">
        <v>0</v>
      </c>
      <c r="CA418" s="80">
        <v>0</v>
      </c>
      <c r="CB418" s="80">
        <v>0</v>
      </c>
      <c r="CC418" s="80">
        <v>0</v>
      </c>
    </row>
    <row r="419" spans="1:81">
      <c r="A419" s="80" t="s">
        <v>2164</v>
      </c>
      <c r="B419" s="80">
        <v>335</v>
      </c>
      <c r="C419" s="80">
        <v>12</v>
      </c>
      <c r="D419" s="80">
        <v>20</v>
      </c>
      <c r="E419" s="80">
        <v>2015</v>
      </c>
      <c r="F419" s="80" t="s">
        <v>91</v>
      </c>
      <c r="G419" s="80" t="s">
        <v>2152</v>
      </c>
      <c r="H419" s="80" t="s">
        <v>2153</v>
      </c>
      <c r="I419" s="177"/>
      <c r="J419" s="81">
        <v>585.36931161159134</v>
      </c>
      <c r="K419" s="81">
        <v>4.5651190446493715</v>
      </c>
      <c r="L419" s="81">
        <v>26.372912463809389</v>
      </c>
      <c r="M419" s="81">
        <v>137.59992756949362</v>
      </c>
      <c r="N419" s="81">
        <v>125.85971720536425</v>
      </c>
      <c r="O419" s="81">
        <v>104.99965262886124</v>
      </c>
      <c r="P419" s="81">
        <v>83.344532156040501</v>
      </c>
      <c r="Q419" s="81">
        <v>6.698657804924812</v>
      </c>
      <c r="R419" s="81">
        <v>0</v>
      </c>
      <c r="S419" s="81">
        <v>7.9866895192517786</v>
      </c>
      <c r="T419" s="82"/>
      <c r="U419" s="81">
        <v>97421353</v>
      </c>
      <c r="V419" s="81">
        <v>2132</v>
      </c>
      <c r="W419" s="81">
        <v>647</v>
      </c>
      <c r="X419" s="81">
        <v>28095</v>
      </c>
      <c r="Y419" s="81">
        <v>34190</v>
      </c>
      <c r="Z419" s="81">
        <v>61004</v>
      </c>
      <c r="AA419" s="81">
        <v>16585</v>
      </c>
      <c r="AB419" s="81">
        <v>92195</v>
      </c>
      <c r="AC419" s="81">
        <v>0</v>
      </c>
      <c r="AD419" s="81">
        <v>7.9866895192517786</v>
      </c>
      <c r="AE419" s="82"/>
      <c r="AF419" s="81">
        <v>711689162.68859923</v>
      </c>
      <c r="AG419" s="81">
        <v>3533891.8589002485</v>
      </c>
      <c r="AH419" s="81">
        <v>5258214.7691507228</v>
      </c>
      <c r="AI419" s="81">
        <v>189190765.66537187</v>
      </c>
      <c r="AJ419" s="81">
        <v>188319647.33117411</v>
      </c>
      <c r="AK419" s="81">
        <v>0</v>
      </c>
      <c r="AL419" s="81">
        <v>0</v>
      </c>
      <c r="AM419" s="81">
        <v>12634938.0065207</v>
      </c>
      <c r="AN419" s="81">
        <v>0</v>
      </c>
      <c r="AO419" s="81">
        <v>0</v>
      </c>
      <c r="AP419" s="82"/>
      <c r="AQ419" s="81">
        <v>3001</v>
      </c>
      <c r="AR419" s="81">
        <v>753</v>
      </c>
      <c r="AS419" s="81">
        <v>0</v>
      </c>
      <c r="AT419" s="81">
        <v>0</v>
      </c>
      <c r="AU419" s="81">
        <v>0</v>
      </c>
      <c r="AV419" s="81">
        <v>0</v>
      </c>
      <c r="AW419" s="81" t="s">
        <v>564</v>
      </c>
      <c r="AX419" s="82"/>
      <c r="AY419" s="81">
        <v>12519.1</v>
      </c>
      <c r="AZ419" s="81">
        <v>56084.9</v>
      </c>
      <c r="BA419" s="81">
        <v>0</v>
      </c>
      <c r="BB419" s="81">
        <v>0</v>
      </c>
      <c r="BC419" s="81">
        <v>0</v>
      </c>
      <c r="BD419" s="81">
        <v>0</v>
      </c>
      <c r="BE419" s="81" t="s">
        <v>564</v>
      </c>
      <c r="BF419" s="82"/>
      <c r="BG419" s="81">
        <v>0</v>
      </c>
      <c r="BH419" s="81">
        <v>0</v>
      </c>
      <c r="BI419" s="81">
        <v>344.61900000000003</v>
      </c>
      <c r="BJ419" s="81">
        <v>0</v>
      </c>
      <c r="BK419" s="81">
        <v>6.5649999999999995</v>
      </c>
      <c r="BL419" s="81">
        <v>0</v>
      </c>
      <c r="BM419" s="82"/>
      <c r="BN419" s="81">
        <v>0</v>
      </c>
      <c r="BO419" s="81">
        <v>0</v>
      </c>
      <c r="BP419" s="81">
        <v>33</v>
      </c>
      <c r="BQ419" s="81">
        <v>0</v>
      </c>
      <c r="BR419" s="81">
        <v>2</v>
      </c>
      <c r="BS419" s="81">
        <v>0</v>
      </c>
      <c r="BT419"/>
      <c r="BU419" s="80">
        <v>351.18400000000003</v>
      </c>
      <c r="BV419" s="80">
        <v>0</v>
      </c>
      <c r="BW419" s="80">
        <v>0</v>
      </c>
      <c r="BX419" s="80">
        <v>0</v>
      </c>
      <c r="BY419" s="80">
        <v>0</v>
      </c>
      <c r="BZ419" s="80">
        <v>0</v>
      </c>
      <c r="CA419" s="80">
        <v>0</v>
      </c>
      <c r="CB419" s="80">
        <v>0</v>
      </c>
      <c r="CC419" s="80">
        <v>0</v>
      </c>
    </row>
    <row r="420" spans="1:81">
      <c r="A420" s="80" t="s">
        <v>2165</v>
      </c>
      <c r="B420" s="80">
        <v>336</v>
      </c>
      <c r="C420" s="80">
        <v>13</v>
      </c>
      <c r="D420" s="80">
        <v>20</v>
      </c>
      <c r="E420" s="80">
        <v>2016</v>
      </c>
      <c r="F420" s="80" t="s">
        <v>92</v>
      </c>
      <c r="G420" s="80" t="s">
        <v>2152</v>
      </c>
      <c r="H420" s="80" t="s">
        <v>2153</v>
      </c>
      <c r="I420" s="177"/>
      <c r="J420" s="81">
        <v>565.93866674551043</v>
      </c>
      <c r="K420" s="81">
        <v>4.4772911638856678</v>
      </c>
      <c r="L420" s="81">
        <v>29.712992891881438</v>
      </c>
      <c r="M420" s="81">
        <v>129.22662372919464</v>
      </c>
      <c r="N420" s="81">
        <v>135.48491932511664</v>
      </c>
      <c r="O420" s="81">
        <v>104.18197340260855</v>
      </c>
      <c r="P420" s="81">
        <v>80.431282896441132</v>
      </c>
      <c r="Q420" s="81">
        <v>6.478652122633199</v>
      </c>
      <c r="R420" s="81">
        <v>0</v>
      </c>
      <c r="S420" s="81">
        <v>12.020881693973507</v>
      </c>
      <c r="T420" s="82"/>
      <c r="U420" s="81">
        <v>93896084</v>
      </c>
      <c r="V420" s="81">
        <v>2132</v>
      </c>
      <c r="W420" s="81">
        <v>647</v>
      </c>
      <c r="X420" s="81">
        <v>28095</v>
      </c>
      <c r="Y420" s="81">
        <v>34596</v>
      </c>
      <c r="Z420" s="81">
        <v>61273</v>
      </c>
      <c r="AA420" s="81">
        <v>16554</v>
      </c>
      <c r="AB420" s="81">
        <v>91724</v>
      </c>
      <c r="AC420" s="81">
        <v>0</v>
      </c>
      <c r="AD420" s="81">
        <v>12.020881693973511</v>
      </c>
      <c r="AE420" s="82"/>
      <c r="AF420" s="81">
        <v>688127021.69512475</v>
      </c>
      <c r="AG420" s="81">
        <v>3292332.8323501991</v>
      </c>
      <c r="AH420" s="81">
        <v>5592526.6710241754</v>
      </c>
      <c r="AI420" s="81">
        <v>197735556.6155957</v>
      </c>
      <c r="AJ420" s="81">
        <v>192044884.96682331</v>
      </c>
      <c r="AK420" s="81">
        <v>0</v>
      </c>
      <c r="AL420" s="81">
        <v>0</v>
      </c>
      <c r="AM420" s="81">
        <v>12580155.39148473</v>
      </c>
      <c r="AN420" s="81">
        <v>0</v>
      </c>
      <c r="AO420" s="81">
        <v>0</v>
      </c>
      <c r="AP420" s="82"/>
      <c r="AQ420" s="81">
        <v>3164</v>
      </c>
      <c r="AR420" s="81">
        <v>909</v>
      </c>
      <c r="AS420" s="81">
        <v>0</v>
      </c>
      <c r="AT420" s="81">
        <v>0</v>
      </c>
      <c r="AU420" s="81">
        <v>0</v>
      </c>
      <c r="AV420" s="81">
        <v>0</v>
      </c>
      <c r="AW420" s="81" t="s">
        <v>564</v>
      </c>
      <c r="AX420" s="82"/>
      <c r="AY420" s="81">
        <v>13335.2</v>
      </c>
      <c r="AZ420" s="81">
        <v>70969.7</v>
      </c>
      <c r="BA420" s="81">
        <v>0</v>
      </c>
      <c r="BB420" s="81">
        <v>0</v>
      </c>
      <c r="BC420" s="81">
        <v>0</v>
      </c>
      <c r="BD420" s="81">
        <v>0</v>
      </c>
      <c r="BE420" s="81" t="s">
        <v>564</v>
      </c>
      <c r="BF420" s="82"/>
      <c r="BG420" s="81">
        <v>0</v>
      </c>
      <c r="BH420" s="81">
        <v>0</v>
      </c>
      <c r="BI420" s="81">
        <v>348.44900000000001</v>
      </c>
      <c r="BJ420" s="81">
        <v>0</v>
      </c>
      <c r="BK420" s="81">
        <v>6.5060000000000002</v>
      </c>
      <c r="BL420" s="81">
        <v>0</v>
      </c>
      <c r="BM420" s="82"/>
      <c r="BN420" s="81">
        <v>0</v>
      </c>
      <c r="BO420" s="81">
        <v>0</v>
      </c>
      <c r="BP420" s="81">
        <v>35</v>
      </c>
      <c r="BQ420" s="81">
        <v>0</v>
      </c>
      <c r="BR420" s="81">
        <v>2</v>
      </c>
      <c r="BS420" s="81">
        <v>0</v>
      </c>
      <c r="BT420"/>
      <c r="BU420" s="80">
        <v>354.95499999999998</v>
      </c>
      <c r="BV420" s="80">
        <v>0</v>
      </c>
      <c r="BW420" s="80">
        <v>0</v>
      </c>
      <c r="BX420" s="80">
        <v>0</v>
      </c>
      <c r="BY420" s="80">
        <v>0</v>
      </c>
      <c r="BZ420" s="80">
        <v>0</v>
      </c>
      <c r="CA420" s="80">
        <v>0</v>
      </c>
      <c r="CB420" s="80">
        <v>0</v>
      </c>
      <c r="CC420" s="80">
        <v>0</v>
      </c>
    </row>
    <row r="421" spans="1:81">
      <c r="A421" s="80" t="s">
        <v>2166</v>
      </c>
      <c r="B421" s="80">
        <v>337</v>
      </c>
      <c r="C421" s="80">
        <v>14</v>
      </c>
      <c r="D421" s="80">
        <v>20</v>
      </c>
      <c r="E421" s="80">
        <v>2017</v>
      </c>
      <c r="F421" s="80" t="s">
        <v>71</v>
      </c>
      <c r="G421" s="80" t="s">
        <v>2152</v>
      </c>
      <c r="H421" s="80" t="s">
        <v>2153</v>
      </c>
      <c r="I421" s="177"/>
      <c r="J421" s="81">
        <v>536.27208682567777</v>
      </c>
      <c r="K421" s="81">
        <v>4.3694738400501603</v>
      </c>
      <c r="L421" s="81">
        <v>23.609915179962666</v>
      </c>
      <c r="M421" s="81">
        <v>103.87292446063333</v>
      </c>
      <c r="N421" s="81">
        <v>126.1596094862153</v>
      </c>
      <c r="O421" s="81">
        <v>103.15266317938959</v>
      </c>
      <c r="P421" s="81">
        <v>79.694866087982376</v>
      </c>
      <c r="Q421" s="81">
        <v>6.2433632268907573</v>
      </c>
      <c r="R421" s="81">
        <v>0</v>
      </c>
      <c r="S421" s="81">
        <v>9.7619836433507139</v>
      </c>
      <c r="T421" s="82"/>
      <c r="U421" s="81">
        <v>102576430</v>
      </c>
      <c r="V421" s="81">
        <v>2132</v>
      </c>
      <c r="W421" s="81">
        <v>647</v>
      </c>
      <c r="X421" s="81">
        <v>28095</v>
      </c>
      <c r="Y421" s="81">
        <v>34996</v>
      </c>
      <c r="Z421" s="81">
        <v>61674</v>
      </c>
      <c r="AA421" s="81">
        <v>16507</v>
      </c>
      <c r="AB421" s="81">
        <v>91410</v>
      </c>
      <c r="AC421" s="81">
        <v>0</v>
      </c>
      <c r="AD421" s="81">
        <v>9.7619836433507139</v>
      </c>
      <c r="AE421" s="82"/>
      <c r="AF421" s="81">
        <v>726563511.40363419</v>
      </c>
      <c r="AG421" s="81">
        <v>3406708.6090327441</v>
      </c>
      <c r="AH421" s="81">
        <v>5946870.6670897901</v>
      </c>
      <c r="AI421" s="81">
        <v>181082369.33955339</v>
      </c>
      <c r="AJ421" s="81">
        <v>212293408.65610671</v>
      </c>
      <c r="AK421" s="81">
        <v>0</v>
      </c>
      <c r="AL421" s="81">
        <v>0</v>
      </c>
      <c r="AM421" s="81">
        <v>12556706.699655971</v>
      </c>
      <c r="AN421" s="81">
        <v>0</v>
      </c>
      <c r="AO421" s="81">
        <v>0</v>
      </c>
      <c r="AP421" s="82"/>
      <c r="AQ421" s="81">
        <v>3335</v>
      </c>
      <c r="AR421" s="81">
        <v>1021</v>
      </c>
      <c r="AS421" s="81">
        <v>0</v>
      </c>
      <c r="AT421" s="81">
        <v>0</v>
      </c>
      <c r="AU421" s="81">
        <v>0</v>
      </c>
      <c r="AV421" s="81">
        <v>0</v>
      </c>
      <c r="AW421" s="81" t="s">
        <v>564</v>
      </c>
      <c r="AX421" s="82"/>
      <c r="AY421" s="81">
        <v>14176.5</v>
      </c>
      <c r="AZ421" s="81">
        <v>81731.300000000017</v>
      </c>
      <c r="BA421" s="81">
        <v>0</v>
      </c>
      <c r="BB421" s="81">
        <v>0</v>
      </c>
      <c r="BC421" s="81">
        <v>0</v>
      </c>
      <c r="BD421" s="81">
        <v>0</v>
      </c>
      <c r="BE421" s="81" t="s">
        <v>564</v>
      </c>
      <c r="BF421" s="82"/>
      <c r="BG421" s="81">
        <v>0</v>
      </c>
      <c r="BH421" s="81">
        <v>0</v>
      </c>
      <c r="BI421" s="81">
        <v>355.274</v>
      </c>
      <c r="BJ421" s="81">
        <v>0</v>
      </c>
      <c r="BK421" s="81">
        <v>3.6080000000000001</v>
      </c>
      <c r="BL421" s="81">
        <v>0</v>
      </c>
      <c r="BM421" s="82"/>
      <c r="BN421" s="81">
        <v>0</v>
      </c>
      <c r="BO421" s="81">
        <v>0</v>
      </c>
      <c r="BP421" s="81">
        <v>34</v>
      </c>
      <c r="BQ421" s="81">
        <v>0</v>
      </c>
      <c r="BR421" s="81">
        <v>2</v>
      </c>
      <c r="BS421" s="81">
        <v>0</v>
      </c>
      <c r="BT421"/>
      <c r="BU421" s="80">
        <v>358.88200000000001</v>
      </c>
      <c r="BV421" s="80">
        <v>0</v>
      </c>
      <c r="BW421" s="80">
        <v>0</v>
      </c>
      <c r="BX421" s="80">
        <v>0</v>
      </c>
      <c r="BY421" s="80">
        <v>0</v>
      </c>
      <c r="BZ421" s="80">
        <v>0</v>
      </c>
      <c r="CA421" s="80">
        <v>0</v>
      </c>
      <c r="CB421" s="80">
        <v>0</v>
      </c>
      <c r="CC421" s="80">
        <v>0</v>
      </c>
    </row>
    <row r="422" spans="1:81">
      <c r="A422" s="80" t="s">
        <v>2167</v>
      </c>
      <c r="B422" s="80">
        <v>338</v>
      </c>
      <c r="C422" s="80">
        <v>15</v>
      </c>
      <c r="D422" s="80">
        <v>20</v>
      </c>
      <c r="E422" s="80">
        <v>2018</v>
      </c>
      <c r="F422" s="80" t="s">
        <v>93</v>
      </c>
      <c r="G422" s="80" t="s">
        <v>2152</v>
      </c>
      <c r="H422" s="80" t="s">
        <v>2153</v>
      </c>
      <c r="I422" s="177"/>
      <c r="J422" s="81">
        <v>447.56915853479467</v>
      </c>
      <c r="K422" s="81">
        <v>4.227024683594621</v>
      </c>
      <c r="L422" s="81">
        <v>21.318517856668095</v>
      </c>
      <c r="M422" s="81">
        <v>97.374215561384787</v>
      </c>
      <c r="N422" s="81">
        <v>92.48541675416314</v>
      </c>
      <c r="O422" s="81">
        <v>101.29834706079755</v>
      </c>
      <c r="P422" s="81">
        <v>79.236156436604617</v>
      </c>
      <c r="Q422" s="81">
        <v>5.7658925075767247</v>
      </c>
      <c r="R422" s="81">
        <v>0</v>
      </c>
      <c r="S422" s="81">
        <v>12.282347818232811</v>
      </c>
      <c r="T422" s="82"/>
      <c r="U422" s="81">
        <v>109348722</v>
      </c>
      <c r="V422" s="81">
        <v>2132</v>
      </c>
      <c r="W422" s="81">
        <v>647</v>
      </c>
      <c r="X422" s="81">
        <v>28095</v>
      </c>
      <c r="Y422" s="81">
        <v>35441</v>
      </c>
      <c r="Z422" s="81">
        <v>61725</v>
      </c>
      <c r="AA422" s="81">
        <v>16577</v>
      </c>
      <c r="AB422" s="81">
        <v>90974</v>
      </c>
      <c r="AC422" s="81">
        <v>0</v>
      </c>
      <c r="AD422" s="81">
        <v>12.282347818232809</v>
      </c>
      <c r="AE422" s="82"/>
      <c r="AF422" s="81">
        <v>677949311.31691384</v>
      </c>
      <c r="AG422" s="81">
        <v>3391736.9680764559</v>
      </c>
      <c r="AH422" s="81">
        <v>5611098.6427612994</v>
      </c>
      <c r="AI422" s="81">
        <v>190565667.2604315</v>
      </c>
      <c r="AJ422" s="81">
        <v>183824057.28593981</v>
      </c>
      <c r="AK422" s="81">
        <v>0</v>
      </c>
      <c r="AL422" s="81">
        <v>0</v>
      </c>
      <c r="AM422" s="81">
        <v>12522672.145881539</v>
      </c>
      <c r="AN422" s="81">
        <v>0</v>
      </c>
      <c r="AO422" s="81">
        <v>0</v>
      </c>
      <c r="AP422" s="82"/>
      <c r="AQ422" s="81">
        <v>3537</v>
      </c>
      <c r="AR422" s="81">
        <v>1139</v>
      </c>
      <c r="AS422" s="81">
        <v>0</v>
      </c>
      <c r="AT422" s="81">
        <v>0</v>
      </c>
      <c r="AU422" s="81">
        <v>0</v>
      </c>
      <c r="AV422" s="81">
        <v>0</v>
      </c>
      <c r="AW422" s="81" t="s">
        <v>564</v>
      </c>
      <c r="AX422" s="82"/>
      <c r="AY422" s="81">
        <v>15266.999999999991</v>
      </c>
      <c r="AZ422" s="81">
        <v>99421</v>
      </c>
      <c r="BA422" s="81">
        <v>0</v>
      </c>
      <c r="BB422" s="81">
        <v>0</v>
      </c>
      <c r="BC422" s="81">
        <v>0</v>
      </c>
      <c r="BD422" s="81">
        <v>0</v>
      </c>
      <c r="BE422" s="81" t="s">
        <v>564</v>
      </c>
      <c r="BF422" s="82"/>
      <c r="BG422" s="81">
        <v>0</v>
      </c>
      <c r="BH422" s="81">
        <v>0</v>
      </c>
      <c r="BI422" s="81">
        <v>322.79500000000002</v>
      </c>
      <c r="BJ422" s="81">
        <v>0</v>
      </c>
      <c r="BK422" s="81">
        <v>2.5449999999999999</v>
      </c>
      <c r="BL422" s="81">
        <v>0</v>
      </c>
      <c r="BM422" s="82"/>
      <c r="BN422" s="81">
        <v>0</v>
      </c>
      <c r="BO422" s="81">
        <v>0</v>
      </c>
      <c r="BP422" s="81">
        <v>34</v>
      </c>
      <c r="BQ422" s="81">
        <v>0</v>
      </c>
      <c r="BR422" s="81">
        <v>1</v>
      </c>
      <c r="BS422" s="81">
        <v>0</v>
      </c>
      <c r="BT422"/>
      <c r="BU422" s="80">
        <v>325.33999999999997</v>
      </c>
      <c r="BV422" s="80">
        <v>0</v>
      </c>
      <c r="BW422" s="80">
        <v>0</v>
      </c>
      <c r="BX422" s="80">
        <v>0</v>
      </c>
      <c r="BY422" s="80">
        <v>0</v>
      </c>
      <c r="BZ422" s="80">
        <v>0</v>
      </c>
      <c r="CA422" s="80">
        <v>0</v>
      </c>
      <c r="CB422" s="80">
        <v>0</v>
      </c>
      <c r="CC422" s="80">
        <v>0</v>
      </c>
    </row>
    <row r="423" spans="1:81">
      <c r="A423" s="80" t="s">
        <v>2168</v>
      </c>
      <c r="B423" s="80">
        <v>339</v>
      </c>
      <c r="C423" s="80">
        <v>16</v>
      </c>
      <c r="D423" s="80">
        <v>20</v>
      </c>
      <c r="E423" s="80">
        <v>2019</v>
      </c>
      <c r="F423" s="80" t="s">
        <v>73</v>
      </c>
      <c r="G423" s="80" t="s">
        <v>2152</v>
      </c>
      <c r="H423" s="80" t="s">
        <v>2153</v>
      </c>
      <c r="I423" s="177"/>
      <c r="J423" s="81">
        <v>400.98599608765522</v>
      </c>
      <c r="K423" s="81">
        <v>3.8753235785170075</v>
      </c>
      <c r="L423" s="81">
        <v>21.484583996635802</v>
      </c>
      <c r="M423" s="81">
        <v>87.820840950127703</v>
      </c>
      <c r="N423" s="81">
        <v>87.659175420309268</v>
      </c>
      <c r="O423" s="81">
        <v>98.719226108611977</v>
      </c>
      <c r="P423" s="81">
        <v>79.178700954705448</v>
      </c>
      <c r="Q423" s="81">
        <v>5.5971723721855646</v>
      </c>
      <c r="R423" s="81">
        <v>0</v>
      </c>
      <c r="S423" s="81">
        <v>11.465299577122765</v>
      </c>
      <c r="T423" s="82"/>
      <c r="U423" s="81">
        <v>101123890</v>
      </c>
      <c r="V423" s="81">
        <v>2132</v>
      </c>
      <c r="W423" s="81">
        <v>647</v>
      </c>
      <c r="X423" s="81">
        <v>28095</v>
      </c>
      <c r="Y423" s="81">
        <v>36024</v>
      </c>
      <c r="Z423" s="81">
        <v>61805</v>
      </c>
      <c r="AA423" s="81">
        <v>16441</v>
      </c>
      <c r="AB423" s="81">
        <v>90703</v>
      </c>
      <c r="AC423" s="81">
        <v>0</v>
      </c>
      <c r="AD423" s="81">
        <v>11.465299577122771</v>
      </c>
      <c r="AE423" s="82"/>
      <c r="AF423" s="81">
        <v>642741971.37625515</v>
      </c>
      <c r="AG423" s="81">
        <v>3273474.7784849461</v>
      </c>
      <c r="AH423" s="81">
        <v>6009446.7231579646</v>
      </c>
      <c r="AI423" s="81">
        <v>182344469.6694867</v>
      </c>
      <c r="AJ423" s="81">
        <v>167090270.38112509</v>
      </c>
      <c r="AK423" s="81">
        <v>0</v>
      </c>
      <c r="AL423" s="81">
        <v>0</v>
      </c>
      <c r="AM423" s="81">
        <v>12353065.788181577</v>
      </c>
      <c r="AN423" s="81">
        <v>0</v>
      </c>
      <c r="AO423" s="81">
        <v>0</v>
      </c>
      <c r="AP423" s="82"/>
      <c r="AQ423" s="81">
        <v>3709</v>
      </c>
      <c r="AR423" s="81">
        <v>1257</v>
      </c>
      <c r="AS423" s="81">
        <v>0</v>
      </c>
      <c r="AT423" s="81">
        <v>0</v>
      </c>
      <c r="AU423" s="81">
        <v>0</v>
      </c>
      <c r="AV423" s="81">
        <v>0</v>
      </c>
      <c r="AW423" s="81" t="s">
        <v>564</v>
      </c>
      <c r="AX423" s="82"/>
      <c r="AY423" s="81">
        <v>16188.39999999998</v>
      </c>
      <c r="AZ423" s="81">
        <v>117719.1</v>
      </c>
      <c r="BA423" s="81">
        <v>0</v>
      </c>
      <c r="BB423" s="81">
        <v>0</v>
      </c>
      <c r="BC423" s="81">
        <v>0</v>
      </c>
      <c r="BD423" s="81">
        <v>0</v>
      </c>
      <c r="BE423" s="81" t="s">
        <v>564</v>
      </c>
      <c r="BF423" s="82"/>
      <c r="BG423" s="81">
        <v>0</v>
      </c>
      <c r="BH423" s="81">
        <v>0</v>
      </c>
      <c r="BI423" s="81">
        <v>285.23099999999999</v>
      </c>
      <c r="BJ423" s="81">
        <v>0</v>
      </c>
      <c r="BK423" s="81">
        <v>7.41</v>
      </c>
      <c r="BL423" s="81">
        <v>0</v>
      </c>
      <c r="BM423" s="82"/>
      <c r="BN423" s="81">
        <v>0</v>
      </c>
      <c r="BO423" s="81">
        <v>0</v>
      </c>
      <c r="BP423" s="81">
        <v>34</v>
      </c>
      <c r="BQ423" s="81">
        <v>0</v>
      </c>
      <c r="BR423" s="81">
        <v>2</v>
      </c>
      <c r="BS423" s="81">
        <v>0</v>
      </c>
      <c r="BT423"/>
      <c r="BU423" s="80">
        <v>292.64100000000002</v>
      </c>
      <c r="BV423" s="80">
        <v>0</v>
      </c>
      <c r="BW423" s="80">
        <v>0</v>
      </c>
      <c r="BX423" s="80">
        <v>0</v>
      </c>
      <c r="BY423" s="80">
        <v>0</v>
      </c>
      <c r="BZ423" s="80">
        <v>0</v>
      </c>
      <c r="CA423" s="80">
        <v>0</v>
      </c>
      <c r="CB423" s="80">
        <v>0</v>
      </c>
      <c r="CC423" s="80">
        <v>0</v>
      </c>
    </row>
    <row r="424" spans="1:81">
      <c r="A424" s="80" t="s">
        <v>2169</v>
      </c>
      <c r="B424" s="80">
        <v>340</v>
      </c>
      <c r="C424" s="80">
        <v>17</v>
      </c>
      <c r="D424" s="80">
        <v>20</v>
      </c>
      <c r="E424" s="80">
        <v>2020</v>
      </c>
      <c r="F424" s="80" t="s">
        <v>218</v>
      </c>
      <c r="G424" s="80" t="s">
        <v>2152</v>
      </c>
      <c r="H424" s="80" t="s">
        <v>2153</v>
      </c>
      <c r="I424" s="177"/>
      <c r="J424" s="81">
        <v>417.18565062245028</v>
      </c>
      <c r="K424" s="81">
        <v>4.260735230646409</v>
      </c>
      <c r="L424" s="81">
        <v>24.725690491325604</v>
      </c>
      <c r="M424" s="81">
        <v>98.600454316276782</v>
      </c>
      <c r="N424" s="81">
        <v>84.447204706475759</v>
      </c>
      <c r="O424" s="81">
        <v>86.833472858088797</v>
      </c>
      <c r="P424" s="81">
        <v>72.911607562359677</v>
      </c>
      <c r="Q424" s="81">
        <v>5.3181242498819508</v>
      </c>
      <c r="R424" s="81">
        <v>0</v>
      </c>
      <c r="S424" s="81">
        <v>10.328933961641679</v>
      </c>
      <c r="T424" s="82"/>
      <c r="U424" s="81">
        <v>94254749</v>
      </c>
      <c r="V424" s="81">
        <v>2010</v>
      </c>
      <c r="W424" s="81">
        <v>1135</v>
      </c>
      <c r="X424" s="81">
        <v>29494</v>
      </c>
      <c r="Y424" s="81">
        <v>36484</v>
      </c>
      <c r="Z424" s="81">
        <v>62049</v>
      </c>
      <c r="AA424" s="81">
        <v>16449</v>
      </c>
      <c r="AB424" s="81">
        <v>90194</v>
      </c>
      <c r="AC424" s="81">
        <v>0</v>
      </c>
      <c r="AD424" s="81">
        <v>10.328933961641679</v>
      </c>
      <c r="AE424" s="82"/>
      <c r="AF424" s="81">
        <v>653802040.52243304</v>
      </c>
      <c r="AG424" s="81">
        <v>3421382.3848338979</v>
      </c>
      <c r="AH424" s="81">
        <v>7377622.4433403928</v>
      </c>
      <c r="AI424" s="81">
        <v>194672505.30048513</v>
      </c>
      <c r="AJ424" s="81">
        <v>161273037.13274485</v>
      </c>
      <c r="AK424" s="81"/>
      <c r="AL424" s="81"/>
      <c r="AM424" s="81">
        <v>11771319.076240351</v>
      </c>
      <c r="AN424" s="81"/>
      <c r="AO424" s="81"/>
      <c r="AP424" s="82"/>
      <c r="AQ424" s="81">
        <v>3868</v>
      </c>
      <c r="AR424" s="81">
        <v>1339</v>
      </c>
      <c r="AS424" s="81">
        <v>0</v>
      </c>
      <c r="AT424" s="81">
        <v>0</v>
      </c>
      <c r="AU424" s="81">
        <v>0</v>
      </c>
      <c r="AV424" s="81">
        <v>0</v>
      </c>
      <c r="AW424" s="81">
        <v>0</v>
      </c>
      <c r="AX424" s="82"/>
      <c r="AY424" s="81">
        <v>17167.699999999972</v>
      </c>
      <c r="AZ424" s="81">
        <v>126886.9999999998</v>
      </c>
      <c r="BA424" s="81">
        <v>0</v>
      </c>
      <c r="BB424" s="81">
        <v>0</v>
      </c>
      <c r="BC424" s="81">
        <v>0</v>
      </c>
      <c r="BD424" s="81">
        <v>0</v>
      </c>
      <c r="BE424" s="81">
        <v>0</v>
      </c>
      <c r="BF424" s="82"/>
      <c r="BG424" s="81">
        <v>0</v>
      </c>
      <c r="BH424" s="81">
        <v>0</v>
      </c>
      <c r="BI424" s="81">
        <v>293.88799999999998</v>
      </c>
      <c r="BJ424" s="81">
        <v>0</v>
      </c>
      <c r="BK424" s="81">
        <v>5.3260000000000005</v>
      </c>
      <c r="BL424" s="81">
        <v>0</v>
      </c>
      <c r="BM424" s="82"/>
      <c r="BN424" s="81">
        <v>0</v>
      </c>
      <c r="BO424" s="81">
        <v>0</v>
      </c>
      <c r="BP424" s="81">
        <v>35</v>
      </c>
      <c r="BQ424" s="81">
        <v>0</v>
      </c>
      <c r="BR424" s="81">
        <v>2</v>
      </c>
      <c r="BS424" s="81">
        <v>0</v>
      </c>
      <c r="BT424"/>
      <c r="BU424" s="80">
        <v>299.214</v>
      </c>
      <c r="BV424" s="80">
        <v>0</v>
      </c>
      <c r="BW424" s="80">
        <v>0</v>
      </c>
      <c r="BX424" s="80">
        <v>0</v>
      </c>
      <c r="BY424" s="80">
        <v>0</v>
      </c>
      <c r="BZ424" s="80">
        <v>0</v>
      </c>
      <c r="CA424" s="80">
        <v>0</v>
      </c>
      <c r="CB424" s="80">
        <v>0</v>
      </c>
      <c r="CC424" s="80">
        <v>0</v>
      </c>
    </row>
    <row r="425" spans="1:81">
      <c r="A425" s="80" t="s">
        <v>2170</v>
      </c>
      <c r="B425" s="80">
        <v>340</v>
      </c>
      <c r="C425" s="80">
        <v>18</v>
      </c>
      <c r="D425" s="80">
        <v>20</v>
      </c>
      <c r="E425" s="80">
        <v>2021</v>
      </c>
      <c r="F425" s="80" t="s">
        <v>75</v>
      </c>
      <c r="G425" s="174" t="s">
        <v>2152</v>
      </c>
      <c r="H425" s="80" t="s">
        <v>2153</v>
      </c>
      <c r="I425" s="177"/>
      <c r="J425" s="81">
        <v>349.8438989513628</v>
      </c>
      <c r="K425" s="81">
        <v>4.3517841130821102</v>
      </c>
      <c r="L425" s="81">
        <v>22.097547686532366</v>
      </c>
      <c r="M425" s="81">
        <v>89.074878301197998</v>
      </c>
      <c r="N425" s="81">
        <v>82.285806659584253</v>
      </c>
      <c r="O425" s="81">
        <v>84.340981250356549</v>
      </c>
      <c r="P425" s="81">
        <v>75.342758729675481</v>
      </c>
      <c r="Q425" s="81">
        <v>5.3411909127004176</v>
      </c>
      <c r="R425" s="81">
        <v>0</v>
      </c>
      <c r="S425" s="81">
        <v>13.71913714029705</v>
      </c>
      <c r="T425" s="82"/>
      <c r="U425" s="81">
        <v>100652723</v>
      </c>
      <c r="V425" s="81">
        <v>2010</v>
      </c>
      <c r="W425" s="81">
        <v>1135</v>
      </c>
      <c r="X425" s="81">
        <v>29494</v>
      </c>
      <c r="Y425" s="81">
        <v>36730</v>
      </c>
      <c r="Z425" s="81">
        <v>62057</v>
      </c>
      <c r="AA425" s="81">
        <v>16576</v>
      </c>
      <c r="AB425" s="81">
        <v>89511</v>
      </c>
      <c r="AC425" s="81">
        <v>0</v>
      </c>
      <c r="AD425" s="81">
        <v>13.71913714029705</v>
      </c>
      <c r="AE425" s="82"/>
      <c r="AF425" s="81">
        <v>614238189.42486858</v>
      </c>
      <c r="AG425" s="81">
        <v>3617821.6418591607</v>
      </c>
      <c r="AH425" s="81">
        <v>6188949.4233805919</v>
      </c>
      <c r="AI425" s="81">
        <v>201530629.38435784</v>
      </c>
      <c r="AJ425" s="81">
        <v>179640096.71970838</v>
      </c>
      <c r="AK425" s="81">
        <v>0</v>
      </c>
      <c r="AL425" s="81">
        <v>0</v>
      </c>
      <c r="AM425" s="81">
        <v>11749561.861564247</v>
      </c>
      <c r="AN425" s="81">
        <v>0</v>
      </c>
      <c r="AO425" s="81">
        <v>0</v>
      </c>
      <c r="AP425" s="82"/>
      <c r="AQ425" s="81">
        <v>4032</v>
      </c>
      <c r="AR425" s="81">
        <v>1391</v>
      </c>
      <c r="AS425" s="81">
        <v>0</v>
      </c>
      <c r="AT425" s="81">
        <v>0</v>
      </c>
      <c r="AU425" s="81">
        <v>0</v>
      </c>
      <c r="AV425" s="81">
        <v>0</v>
      </c>
      <c r="AW425" s="81"/>
      <c r="AX425" s="82"/>
      <c r="AY425" s="81">
        <v>18219.099999999951</v>
      </c>
      <c r="AZ425" s="81">
        <v>136406.4999999998</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2171</v>
      </c>
      <c r="B426" s="80">
        <v>340</v>
      </c>
      <c r="C426" s="80">
        <v>19</v>
      </c>
      <c r="D426" s="80">
        <v>20</v>
      </c>
      <c r="E426" s="80">
        <v>2022</v>
      </c>
      <c r="F426" s="80" t="s">
        <v>568</v>
      </c>
      <c r="G426" s="174" t="s">
        <v>2152</v>
      </c>
      <c r="H426" s="80" t="s">
        <v>2153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4262</v>
      </c>
      <c r="AR426" s="81">
        <v>1425</v>
      </c>
      <c r="AS426" s="81">
        <v>0</v>
      </c>
      <c r="AT426" s="81">
        <v>0</v>
      </c>
      <c r="AU426" s="81">
        <v>0</v>
      </c>
      <c r="AV426" s="81">
        <v>0</v>
      </c>
      <c r="AW426" s="81"/>
      <c r="AX426" s="82"/>
      <c r="AY426" s="81">
        <v>19786.099999999922</v>
      </c>
      <c r="AZ426" s="81">
        <v>143910.69999999984</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2172</v>
      </c>
      <c r="B427" s="80">
        <v>477</v>
      </c>
      <c r="C427" s="80">
        <v>1</v>
      </c>
      <c r="D427" s="80">
        <v>29</v>
      </c>
      <c r="E427" s="80">
        <v>1990</v>
      </c>
      <c r="F427" s="80" t="s">
        <v>562</v>
      </c>
      <c r="G427" s="80" t="s">
        <v>2173</v>
      </c>
      <c r="H427" s="80" t="s">
        <v>2174</v>
      </c>
      <c r="I427" s="177"/>
      <c r="J427" s="81">
        <v>204.13750410747323</v>
      </c>
      <c r="K427" s="81">
        <v>5.6971590353788022</v>
      </c>
      <c r="L427" s="81">
        <v>0.17369934802731174</v>
      </c>
      <c r="M427" s="81">
        <v>35.450298697902255</v>
      </c>
      <c r="N427" s="81">
        <v>69.410163442164105</v>
      </c>
      <c r="O427" s="81">
        <v>64.923999016558852</v>
      </c>
      <c r="P427" s="81">
        <v>50.64019039250487</v>
      </c>
      <c r="Q427" s="81">
        <v>4.7213693072950456</v>
      </c>
      <c r="R427" s="81">
        <v>0</v>
      </c>
      <c r="S427" s="81">
        <v>5.1268379835404962</v>
      </c>
      <c r="T427" s="82"/>
      <c r="U427" s="81">
        <v>17373498</v>
      </c>
      <c r="V427" s="81">
        <v>2132</v>
      </c>
      <c r="W427" s="81">
        <v>2</v>
      </c>
      <c r="X427" s="81">
        <v>13480</v>
      </c>
      <c r="Y427" s="81">
        <v>22234</v>
      </c>
      <c r="Z427" s="81">
        <v>26704</v>
      </c>
      <c r="AA427" s="81">
        <v>12296</v>
      </c>
      <c r="AB427" s="81">
        <v>76659</v>
      </c>
      <c r="AC427" s="81">
        <v>0</v>
      </c>
      <c r="AD427" s="81">
        <v>5.1268379835404962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2175</v>
      </c>
      <c r="B428" s="80">
        <v>478</v>
      </c>
      <c r="C428" s="80">
        <v>2</v>
      </c>
      <c r="D428" s="80">
        <v>29</v>
      </c>
      <c r="E428" s="80">
        <v>2005</v>
      </c>
      <c r="F428" s="80" t="s">
        <v>565</v>
      </c>
      <c r="G428" s="80" t="s">
        <v>2173</v>
      </c>
      <c r="H428" s="80" t="s">
        <v>2174</v>
      </c>
      <c r="I428" s="177"/>
      <c r="J428" s="81">
        <v>137.84474012172035</v>
      </c>
      <c r="K428" s="81">
        <v>5.4198811311388191</v>
      </c>
      <c r="L428" s="81">
        <v>0</v>
      </c>
      <c r="M428" s="81">
        <v>66.248617791250524</v>
      </c>
      <c r="N428" s="81">
        <v>113.12373453512789</v>
      </c>
      <c r="O428" s="81">
        <v>94.807181245937215</v>
      </c>
      <c r="P428" s="81">
        <v>50.935332672878623</v>
      </c>
      <c r="Q428" s="81">
        <v>5.0153582555263352</v>
      </c>
      <c r="R428" s="81">
        <v>0</v>
      </c>
      <c r="S428" s="81">
        <v>7.204868835611177</v>
      </c>
      <c r="T428" s="82"/>
      <c r="U428" s="81">
        <v>14011240</v>
      </c>
      <c r="V428" s="81">
        <v>2365</v>
      </c>
      <c r="W428" s="81">
        <v>0</v>
      </c>
      <c r="X428" s="81">
        <v>13370</v>
      </c>
      <c r="Y428" s="81">
        <v>30770</v>
      </c>
      <c r="Z428" s="81">
        <v>45125</v>
      </c>
      <c r="AA428" s="81">
        <v>10129</v>
      </c>
      <c r="AB428" s="81">
        <v>85129</v>
      </c>
      <c r="AC428" s="81">
        <v>0</v>
      </c>
      <c r="AD428" s="81">
        <v>7.204868835611177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2176</v>
      </c>
      <c r="B429" s="80">
        <v>479</v>
      </c>
      <c r="C429" s="80">
        <v>3</v>
      </c>
      <c r="D429" s="80">
        <v>29</v>
      </c>
      <c r="E429" s="80">
        <v>2006</v>
      </c>
      <c r="F429" s="80" t="s">
        <v>566</v>
      </c>
      <c r="G429" s="80" t="s">
        <v>2173</v>
      </c>
      <c r="H429" s="80" t="s">
        <v>2174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2177</v>
      </c>
      <c r="B430" s="80">
        <v>480</v>
      </c>
      <c r="C430" s="80">
        <v>4</v>
      </c>
      <c r="D430" s="80">
        <v>29</v>
      </c>
      <c r="E430" s="80">
        <v>2007</v>
      </c>
      <c r="F430" s="80" t="s">
        <v>567</v>
      </c>
      <c r="G430" s="80" t="s">
        <v>2173</v>
      </c>
      <c r="H430" s="80" t="s">
        <v>2174</v>
      </c>
      <c r="I430" s="177"/>
      <c r="J430" s="81">
        <v>122.80277324583137</v>
      </c>
      <c r="K430" s="81">
        <v>6.1758365185865243</v>
      </c>
      <c r="L430" s="81">
        <v>4.4092828102902129</v>
      </c>
      <c r="M430" s="81">
        <v>68.55847496205655</v>
      </c>
      <c r="N430" s="81">
        <v>112.19678098945968</v>
      </c>
      <c r="O430" s="81">
        <v>91.535566283498753</v>
      </c>
      <c r="P430" s="81">
        <v>49.022413539722727</v>
      </c>
      <c r="Q430" s="81">
        <v>5.3447356202282545</v>
      </c>
      <c r="R430" s="81">
        <v>0</v>
      </c>
      <c r="S430" s="81">
        <v>6.6021437860455237</v>
      </c>
      <c r="T430" s="82"/>
      <c r="U430" s="81">
        <v>14896320</v>
      </c>
      <c r="V430" s="81">
        <v>2700</v>
      </c>
      <c r="W430" s="81">
        <v>50</v>
      </c>
      <c r="X430" s="81">
        <v>15144</v>
      </c>
      <c r="Y430" s="81">
        <v>31739</v>
      </c>
      <c r="Z430" s="81">
        <v>45291</v>
      </c>
      <c r="AA430" s="81">
        <v>9600</v>
      </c>
      <c r="AB430" s="81">
        <v>85922</v>
      </c>
      <c r="AC430" s="81">
        <v>0</v>
      </c>
      <c r="AD430" s="81">
        <v>6.6021437860455237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2178</v>
      </c>
      <c r="B431" s="80">
        <v>481</v>
      </c>
      <c r="C431" s="80">
        <v>5</v>
      </c>
      <c r="D431" s="80">
        <v>29</v>
      </c>
      <c r="E431" s="80">
        <v>2008</v>
      </c>
      <c r="F431" s="80" t="s">
        <v>84</v>
      </c>
      <c r="G431" s="80" t="s">
        <v>2173</v>
      </c>
      <c r="H431" s="80" t="s">
        <v>2174</v>
      </c>
      <c r="I431" s="177"/>
      <c r="J431" s="81">
        <v>120.27103922580763</v>
      </c>
      <c r="K431" s="81">
        <v>4.612016379280381</v>
      </c>
      <c r="L431" s="81">
        <v>0.3143330291311584</v>
      </c>
      <c r="M431" s="81">
        <v>68.361784523275375</v>
      </c>
      <c r="N431" s="81">
        <v>112.13567628141418</v>
      </c>
      <c r="O431" s="81">
        <v>88.658259051353795</v>
      </c>
      <c r="P431" s="81">
        <v>47.400635931729703</v>
      </c>
      <c r="Q431" s="81">
        <v>5.2694068737298858</v>
      </c>
      <c r="R431" s="81">
        <v>0</v>
      </c>
      <c r="S431" s="81">
        <v>6.2847313252450139</v>
      </c>
      <c r="T431" s="82"/>
      <c r="U431" s="81">
        <v>15547779</v>
      </c>
      <c r="V431" s="81">
        <v>2700</v>
      </c>
      <c r="W431" s="81">
        <v>4</v>
      </c>
      <c r="X431" s="81">
        <v>15144</v>
      </c>
      <c r="Y431" s="81">
        <v>32073</v>
      </c>
      <c r="Z431" s="81">
        <v>45407</v>
      </c>
      <c r="AA431" s="81">
        <v>9293</v>
      </c>
      <c r="AB431" s="81">
        <v>86103</v>
      </c>
      <c r="AC431" s="81">
        <v>0</v>
      </c>
      <c r="AD431" s="81">
        <v>6.2847313252450139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2179</v>
      </c>
      <c r="B432" s="80">
        <v>482</v>
      </c>
      <c r="C432" s="80">
        <v>6</v>
      </c>
      <c r="D432" s="80">
        <v>29</v>
      </c>
      <c r="E432" s="80">
        <v>2009</v>
      </c>
      <c r="F432" s="80" t="s">
        <v>85</v>
      </c>
      <c r="G432" s="80" t="s">
        <v>2173</v>
      </c>
      <c r="H432" s="80" t="s">
        <v>2174</v>
      </c>
      <c r="I432" s="177"/>
      <c r="J432" s="81">
        <v>124.08687477095933</v>
      </c>
      <c r="K432" s="81">
        <v>4.8285545187548244</v>
      </c>
      <c r="L432" s="81">
        <v>1.2025421531202451</v>
      </c>
      <c r="M432" s="81">
        <v>74.535507188979977</v>
      </c>
      <c r="N432" s="81">
        <v>109.92536892243781</v>
      </c>
      <c r="O432" s="81">
        <v>90.314132857920541</v>
      </c>
      <c r="P432" s="81">
        <v>45.620371057275726</v>
      </c>
      <c r="Q432" s="81">
        <v>5.039939214729654</v>
      </c>
      <c r="R432" s="81">
        <v>0</v>
      </c>
      <c r="S432" s="81">
        <v>5.9335879306917638</v>
      </c>
      <c r="T432" s="82"/>
      <c r="U432" s="81">
        <v>12610755</v>
      </c>
      <c r="V432" s="81">
        <v>2970</v>
      </c>
      <c r="W432" s="81">
        <v>26</v>
      </c>
      <c r="X432" s="81">
        <v>17468</v>
      </c>
      <c r="Y432" s="81">
        <v>32481</v>
      </c>
      <c r="Z432" s="81">
        <v>45656</v>
      </c>
      <c r="AA432" s="81">
        <v>9182</v>
      </c>
      <c r="AB432" s="81">
        <v>86451</v>
      </c>
      <c r="AC432" s="81">
        <v>0</v>
      </c>
      <c r="AD432" s="81">
        <v>5.9335879306917638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13.609</v>
      </c>
      <c r="BJ432" s="81">
        <v>0</v>
      </c>
      <c r="BK432" s="81">
        <v>0</v>
      </c>
      <c r="BL432" s="81">
        <v>0</v>
      </c>
      <c r="BM432" s="82"/>
      <c r="BN432" s="81">
        <v>0</v>
      </c>
      <c r="BO432" s="81">
        <v>0</v>
      </c>
      <c r="BP432" s="81">
        <v>2</v>
      </c>
      <c r="BQ432" s="81">
        <v>0</v>
      </c>
      <c r="BR432" s="81">
        <v>0</v>
      </c>
      <c r="BS432" s="81">
        <v>0</v>
      </c>
      <c r="BT432"/>
      <c r="BU432" s="80"/>
      <c r="BV432" s="80"/>
      <c r="BW432" s="80"/>
      <c r="BX432" s="80"/>
      <c r="BY432" s="80"/>
      <c r="BZ432" s="80"/>
      <c r="CA432" s="80"/>
      <c r="CB432" s="80"/>
      <c r="CC432" s="80"/>
    </row>
    <row r="433" spans="1:81">
      <c r="A433" s="80" t="s">
        <v>2180</v>
      </c>
      <c r="B433" s="80">
        <v>483</v>
      </c>
      <c r="C433" s="80">
        <v>7</v>
      </c>
      <c r="D433" s="80">
        <v>29</v>
      </c>
      <c r="E433" s="80">
        <v>2010</v>
      </c>
      <c r="F433" s="80" t="s">
        <v>86</v>
      </c>
      <c r="G433" s="80" t="s">
        <v>2173</v>
      </c>
      <c r="H433" s="80" t="s">
        <v>2174</v>
      </c>
      <c r="I433" s="177"/>
      <c r="J433" s="81">
        <v>119.33649938476142</v>
      </c>
      <c r="K433" s="81">
        <v>5.1515526748064184</v>
      </c>
      <c r="L433" s="81">
        <v>1.1343954991425649</v>
      </c>
      <c r="M433" s="81">
        <v>76.519710533984565</v>
      </c>
      <c r="N433" s="81">
        <v>121.80515224627418</v>
      </c>
      <c r="O433" s="81">
        <v>90.422123767253026</v>
      </c>
      <c r="P433" s="81">
        <v>46.279289988150722</v>
      </c>
      <c r="Q433" s="81">
        <v>5.2585112755628725</v>
      </c>
      <c r="R433" s="81">
        <v>0</v>
      </c>
      <c r="S433" s="81">
        <v>7.0350455211596588</v>
      </c>
      <c r="T433" s="82"/>
      <c r="U433" s="81">
        <v>12287060</v>
      </c>
      <c r="V433" s="81">
        <v>2970</v>
      </c>
      <c r="W433" s="81">
        <v>26</v>
      </c>
      <c r="X433" s="81">
        <v>17468</v>
      </c>
      <c r="Y433" s="81">
        <v>32784</v>
      </c>
      <c r="Z433" s="81">
        <v>45923</v>
      </c>
      <c r="AA433" s="81">
        <v>9082</v>
      </c>
      <c r="AB433" s="81">
        <v>86430</v>
      </c>
      <c r="AC433" s="81">
        <v>0</v>
      </c>
      <c r="AD433" s="81">
        <v>7.0350455211596588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17.978999999999999</v>
      </c>
      <c r="BJ433" s="81">
        <v>0</v>
      </c>
      <c r="BK433" s="81">
        <v>0</v>
      </c>
      <c r="BL433" s="81">
        <v>0</v>
      </c>
      <c r="BM433" s="82"/>
      <c r="BN433" s="81">
        <v>0</v>
      </c>
      <c r="BO433" s="81">
        <v>0</v>
      </c>
      <c r="BP433" s="81">
        <v>3</v>
      </c>
      <c r="BQ433" s="81">
        <v>0</v>
      </c>
      <c r="BR433" s="81">
        <v>0</v>
      </c>
      <c r="BS433" s="81">
        <v>0</v>
      </c>
      <c r="BT433"/>
      <c r="BU433" s="80">
        <v>17.978999999999999</v>
      </c>
      <c r="BV433" s="80">
        <v>0</v>
      </c>
      <c r="BW433" s="80">
        <v>0</v>
      </c>
      <c r="BX433" s="80">
        <v>0</v>
      </c>
      <c r="BY433" s="80">
        <v>0</v>
      </c>
      <c r="BZ433" s="80">
        <v>0</v>
      </c>
      <c r="CA433" s="80">
        <v>0</v>
      </c>
      <c r="CB433" s="80">
        <v>0</v>
      </c>
      <c r="CC433" s="80">
        <v>0</v>
      </c>
    </row>
    <row r="434" spans="1:81">
      <c r="A434" s="80" t="s">
        <v>2181</v>
      </c>
      <c r="B434" s="80">
        <v>484</v>
      </c>
      <c r="C434" s="80">
        <v>8</v>
      </c>
      <c r="D434" s="80">
        <v>29</v>
      </c>
      <c r="E434" s="80">
        <v>2011</v>
      </c>
      <c r="F434" s="80" t="s">
        <v>87</v>
      </c>
      <c r="G434" s="80" t="s">
        <v>2173</v>
      </c>
      <c r="H434" s="80" t="s">
        <v>2174</v>
      </c>
      <c r="I434" s="177"/>
      <c r="J434" s="81">
        <v>129.45165171081845</v>
      </c>
      <c r="K434" s="81">
        <v>6.9956105091334599</v>
      </c>
      <c r="L434" s="81">
        <v>1.1779492260629791</v>
      </c>
      <c r="M434" s="81">
        <v>82.872605453057972</v>
      </c>
      <c r="N434" s="81">
        <v>123.90329212896779</v>
      </c>
      <c r="O434" s="81">
        <v>89.578663742956863</v>
      </c>
      <c r="P434" s="81">
        <v>44.788488682950067</v>
      </c>
      <c r="Q434" s="81">
        <v>6.0728103769357622</v>
      </c>
      <c r="R434" s="81">
        <v>0</v>
      </c>
      <c r="S434" s="81">
        <v>5.2827174504761247</v>
      </c>
      <c r="T434" s="82"/>
      <c r="U434" s="81">
        <v>13123272</v>
      </c>
      <c r="V434" s="81">
        <v>2970</v>
      </c>
      <c r="W434" s="81">
        <v>26</v>
      </c>
      <c r="X434" s="81">
        <v>17468</v>
      </c>
      <c r="Y434" s="81">
        <v>33109</v>
      </c>
      <c r="Z434" s="81">
        <v>46483</v>
      </c>
      <c r="AA434" s="81">
        <v>9051</v>
      </c>
      <c r="AB434" s="81">
        <v>86534</v>
      </c>
      <c r="AC434" s="81">
        <v>0</v>
      </c>
      <c r="AD434" s="81">
        <v>5.2827174504761247</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22.029</v>
      </c>
      <c r="BJ434" s="81">
        <v>0</v>
      </c>
      <c r="BK434" s="81">
        <v>33.661000000000001</v>
      </c>
      <c r="BL434" s="81">
        <v>0</v>
      </c>
      <c r="BM434" s="82"/>
      <c r="BN434" s="81">
        <v>0</v>
      </c>
      <c r="BO434" s="81">
        <v>0</v>
      </c>
      <c r="BP434" s="81">
        <v>4</v>
      </c>
      <c r="BQ434" s="81">
        <v>0</v>
      </c>
      <c r="BR434" s="81">
        <v>1</v>
      </c>
      <c r="BS434" s="81">
        <v>0</v>
      </c>
      <c r="BT434"/>
      <c r="BU434" s="80">
        <v>22.029</v>
      </c>
      <c r="BV434" s="80">
        <v>33.661000000000001</v>
      </c>
      <c r="BW434" s="80">
        <v>0</v>
      </c>
      <c r="BX434" s="80">
        <v>0</v>
      </c>
      <c r="BY434" s="80">
        <v>0</v>
      </c>
      <c r="BZ434" s="80">
        <v>0</v>
      </c>
      <c r="CA434" s="80">
        <v>0</v>
      </c>
      <c r="CB434" s="80">
        <v>0</v>
      </c>
      <c r="CC434" s="80">
        <v>0</v>
      </c>
    </row>
    <row r="435" spans="1:81">
      <c r="A435" s="80" t="s">
        <v>2182</v>
      </c>
      <c r="B435" s="80">
        <v>485</v>
      </c>
      <c r="C435" s="80">
        <v>9</v>
      </c>
      <c r="D435" s="80">
        <v>29</v>
      </c>
      <c r="E435" s="80">
        <v>2012</v>
      </c>
      <c r="F435" s="80" t="s">
        <v>88</v>
      </c>
      <c r="G435" s="80" t="s">
        <v>2173</v>
      </c>
      <c r="H435" s="80" t="s">
        <v>2174</v>
      </c>
      <c r="I435" s="177"/>
      <c r="J435" s="81">
        <v>122.7019052796654</v>
      </c>
      <c r="K435" s="81">
        <v>6.2561636542503836</v>
      </c>
      <c r="L435" s="81">
        <v>1.1474604416689445</v>
      </c>
      <c r="M435" s="81">
        <v>87.551654884302181</v>
      </c>
      <c r="N435" s="81">
        <v>128.69056453070155</v>
      </c>
      <c r="O435" s="81">
        <v>89.77811028187142</v>
      </c>
      <c r="P435" s="81">
        <v>44.704908740849227</v>
      </c>
      <c r="Q435" s="81">
        <v>6.7101227520349793</v>
      </c>
      <c r="R435" s="81">
        <v>0</v>
      </c>
      <c r="S435" s="81">
        <v>4.9065414778655363</v>
      </c>
      <c r="T435" s="82"/>
      <c r="U435" s="81">
        <v>13393823</v>
      </c>
      <c r="V435" s="81">
        <v>2970</v>
      </c>
      <c r="W435" s="81">
        <v>26</v>
      </c>
      <c r="X435" s="81">
        <v>17468</v>
      </c>
      <c r="Y435" s="81">
        <v>34018</v>
      </c>
      <c r="Z435" s="81">
        <v>46956</v>
      </c>
      <c r="AA435" s="81">
        <v>8983</v>
      </c>
      <c r="AB435" s="81">
        <v>88005</v>
      </c>
      <c r="AC435" s="81">
        <v>0</v>
      </c>
      <c r="AD435" s="81">
        <v>4.9065414778655363</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24.867000000000001</v>
      </c>
      <c r="BJ435" s="81">
        <v>0</v>
      </c>
      <c r="BK435" s="81">
        <v>42.396999999999998</v>
      </c>
      <c r="BL435" s="81">
        <v>0</v>
      </c>
      <c r="BM435" s="82"/>
      <c r="BN435" s="81">
        <v>0</v>
      </c>
      <c r="BO435" s="81">
        <v>0</v>
      </c>
      <c r="BP435" s="81">
        <v>4</v>
      </c>
      <c r="BQ435" s="81">
        <v>0</v>
      </c>
      <c r="BR435" s="81">
        <v>1</v>
      </c>
      <c r="BS435" s="81">
        <v>0</v>
      </c>
      <c r="BT435"/>
      <c r="BU435" s="80">
        <v>24.867000000000001</v>
      </c>
      <c r="BV435" s="80">
        <v>42.396999999999998</v>
      </c>
      <c r="BW435" s="80">
        <v>0</v>
      </c>
      <c r="BX435" s="80">
        <v>0</v>
      </c>
      <c r="BY435" s="80">
        <v>0</v>
      </c>
      <c r="BZ435" s="80">
        <v>0</v>
      </c>
      <c r="CA435" s="80">
        <v>0</v>
      </c>
      <c r="CB435" s="80">
        <v>0</v>
      </c>
      <c r="CC435" s="80">
        <v>0</v>
      </c>
    </row>
    <row r="436" spans="1:81">
      <c r="A436" s="80" t="s">
        <v>2183</v>
      </c>
      <c r="B436" s="80">
        <v>486</v>
      </c>
      <c r="C436" s="80">
        <v>10</v>
      </c>
      <c r="D436" s="80">
        <v>29</v>
      </c>
      <c r="E436" s="80">
        <v>2013</v>
      </c>
      <c r="F436" s="80" t="s">
        <v>89</v>
      </c>
      <c r="G436" s="80" t="s">
        <v>2173</v>
      </c>
      <c r="H436" s="80" t="s">
        <v>2174</v>
      </c>
      <c r="I436" s="177"/>
      <c r="J436" s="81">
        <v>120.17777326373883</v>
      </c>
      <c r="K436" s="81">
        <v>5.3163689871693629</v>
      </c>
      <c r="L436" s="81">
        <v>1.0587828052549886</v>
      </c>
      <c r="M436" s="81">
        <v>87.163414577851086</v>
      </c>
      <c r="N436" s="81">
        <v>117.54454823081481</v>
      </c>
      <c r="O436" s="81">
        <v>87.225834833387779</v>
      </c>
      <c r="P436" s="81">
        <v>45.267985760162809</v>
      </c>
      <c r="Q436" s="81">
        <v>6.8215805191893022</v>
      </c>
      <c r="R436" s="81">
        <v>0</v>
      </c>
      <c r="S436" s="81">
        <v>3.1288049900437263</v>
      </c>
      <c r="T436" s="82"/>
      <c r="U436" s="81">
        <v>13531500</v>
      </c>
      <c r="V436" s="81">
        <v>2970</v>
      </c>
      <c r="W436" s="81">
        <v>26</v>
      </c>
      <c r="X436" s="81">
        <v>17468</v>
      </c>
      <c r="Y436" s="81">
        <v>34385</v>
      </c>
      <c r="Z436" s="81">
        <v>47658</v>
      </c>
      <c r="AA436" s="81">
        <v>9062</v>
      </c>
      <c r="AB436" s="81">
        <v>88184</v>
      </c>
      <c r="AC436" s="81">
        <v>0</v>
      </c>
      <c r="AD436" s="81">
        <v>3.1288049900437263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26.798999999999999</v>
      </c>
      <c r="BJ436" s="81">
        <v>0</v>
      </c>
      <c r="BK436" s="81">
        <v>44.698999999999998</v>
      </c>
      <c r="BL436" s="81">
        <v>0</v>
      </c>
      <c r="BM436" s="82"/>
      <c r="BN436" s="81">
        <v>0</v>
      </c>
      <c r="BO436" s="81">
        <v>0</v>
      </c>
      <c r="BP436" s="81">
        <v>4</v>
      </c>
      <c r="BQ436" s="81">
        <v>0</v>
      </c>
      <c r="BR436" s="81">
        <v>1</v>
      </c>
      <c r="BS436" s="81">
        <v>0</v>
      </c>
      <c r="BT436"/>
      <c r="BU436" s="80">
        <v>26.798999999999999</v>
      </c>
      <c r="BV436" s="80">
        <v>44.698999999999998</v>
      </c>
      <c r="BW436" s="80">
        <v>0</v>
      </c>
      <c r="BX436" s="80">
        <v>0</v>
      </c>
      <c r="BY436" s="80">
        <v>0</v>
      </c>
      <c r="BZ436" s="80">
        <v>0</v>
      </c>
      <c r="CA436" s="80">
        <v>0</v>
      </c>
      <c r="CB436" s="80">
        <v>0</v>
      </c>
      <c r="CC436" s="80">
        <v>0</v>
      </c>
    </row>
    <row r="437" spans="1:81">
      <c r="A437" s="80" t="s">
        <v>2184</v>
      </c>
      <c r="B437" s="80">
        <v>487</v>
      </c>
      <c r="C437" s="80">
        <v>11</v>
      </c>
      <c r="D437" s="80">
        <v>29</v>
      </c>
      <c r="E437" s="80">
        <v>2014</v>
      </c>
      <c r="F437" s="80" t="s">
        <v>90</v>
      </c>
      <c r="G437" s="80" t="s">
        <v>2173</v>
      </c>
      <c r="H437" s="80" t="s">
        <v>2174</v>
      </c>
      <c r="I437" s="177"/>
      <c r="J437" s="81">
        <v>117.32567479959191</v>
      </c>
      <c r="K437" s="81">
        <v>4.9183496028947369</v>
      </c>
      <c r="L437" s="81">
        <v>0.47664091765345512</v>
      </c>
      <c r="M437" s="81">
        <v>76.477848543536027</v>
      </c>
      <c r="N437" s="81">
        <v>114.33980283299908</v>
      </c>
      <c r="O437" s="81">
        <v>83.597461761322393</v>
      </c>
      <c r="P437" s="81">
        <v>45.75449564597772</v>
      </c>
      <c r="Q437" s="81">
        <v>6.5583580377072961</v>
      </c>
      <c r="R437" s="81">
        <v>0</v>
      </c>
      <c r="S437" s="81">
        <v>2.4195947890902354</v>
      </c>
      <c r="T437" s="82"/>
      <c r="U437" s="81">
        <v>14425278</v>
      </c>
      <c r="V437" s="81">
        <v>2380</v>
      </c>
      <c r="W437" s="81">
        <v>10</v>
      </c>
      <c r="X437" s="81">
        <v>16419</v>
      </c>
      <c r="Y437" s="81">
        <v>34881</v>
      </c>
      <c r="Z437" s="81">
        <v>48106</v>
      </c>
      <c r="AA437" s="81">
        <v>9112</v>
      </c>
      <c r="AB437" s="81">
        <v>88364</v>
      </c>
      <c r="AC437" s="81">
        <v>0</v>
      </c>
      <c r="AD437" s="81">
        <v>2.4195947890902354</v>
      </c>
      <c r="AE437" s="82"/>
      <c r="AF437" s="81">
        <v>84490809.11105375</v>
      </c>
      <c r="AG437" s="81">
        <v>4479007.8758510081</v>
      </c>
      <c r="AH437" s="81">
        <v>115212.81778446204</v>
      </c>
      <c r="AI437" s="81">
        <v>101073975.65383354</v>
      </c>
      <c r="AJ437" s="81">
        <v>161990570.43897718</v>
      </c>
      <c r="AK437" s="81">
        <v>0</v>
      </c>
      <c r="AL437" s="81">
        <v>0</v>
      </c>
      <c r="AM437" s="81">
        <v>12131056.75775261</v>
      </c>
      <c r="AN437" s="81">
        <v>0</v>
      </c>
      <c r="AO437" s="81">
        <v>0</v>
      </c>
      <c r="AP437" s="82"/>
      <c r="AQ437" s="81">
        <v>1630</v>
      </c>
      <c r="AR437" s="81">
        <v>248</v>
      </c>
      <c r="AS437" s="81">
        <v>0</v>
      </c>
      <c r="AT437" s="81">
        <v>0</v>
      </c>
      <c r="AU437" s="81">
        <v>0</v>
      </c>
      <c r="AV437" s="81">
        <v>1</v>
      </c>
      <c r="AW437" s="81" t="s">
        <v>564</v>
      </c>
      <c r="AX437" s="82"/>
      <c r="AY437" s="81">
        <v>6695.8</v>
      </c>
      <c r="AZ437" s="81">
        <v>5709.9</v>
      </c>
      <c r="BA437" s="81">
        <v>0</v>
      </c>
      <c r="BB437" s="81">
        <v>0</v>
      </c>
      <c r="BC437" s="81">
        <v>0</v>
      </c>
      <c r="BD437" s="81">
        <v>10730</v>
      </c>
      <c r="BE437" s="81" t="s">
        <v>564</v>
      </c>
      <c r="BF437" s="82"/>
      <c r="BG437" s="81">
        <v>0</v>
      </c>
      <c r="BH437" s="81">
        <v>0</v>
      </c>
      <c r="BI437" s="81">
        <v>27.451000000000001</v>
      </c>
      <c r="BJ437" s="81">
        <v>0</v>
      </c>
      <c r="BK437" s="81">
        <v>0</v>
      </c>
      <c r="BL437" s="81">
        <v>0</v>
      </c>
      <c r="BM437" s="82"/>
      <c r="BN437" s="81">
        <v>0</v>
      </c>
      <c r="BO437" s="81">
        <v>0</v>
      </c>
      <c r="BP437" s="81">
        <v>4</v>
      </c>
      <c r="BQ437" s="81">
        <v>0</v>
      </c>
      <c r="BR437" s="81">
        <v>0</v>
      </c>
      <c r="BS437" s="81">
        <v>0</v>
      </c>
      <c r="BT437"/>
      <c r="BU437" s="80">
        <v>27.451000000000001</v>
      </c>
      <c r="BV437" s="80">
        <v>0</v>
      </c>
      <c r="BW437" s="80">
        <v>0</v>
      </c>
      <c r="BX437" s="80">
        <v>0</v>
      </c>
      <c r="BY437" s="80">
        <v>0</v>
      </c>
      <c r="BZ437" s="80">
        <v>0</v>
      </c>
      <c r="CA437" s="80">
        <v>0</v>
      </c>
      <c r="CB437" s="80">
        <v>0</v>
      </c>
      <c r="CC437" s="80">
        <v>0</v>
      </c>
    </row>
    <row r="438" spans="1:81">
      <c r="A438" s="80" t="s">
        <v>2185</v>
      </c>
      <c r="B438" s="80">
        <v>488</v>
      </c>
      <c r="C438" s="80">
        <v>12</v>
      </c>
      <c r="D438" s="80">
        <v>29</v>
      </c>
      <c r="E438" s="80">
        <v>2015</v>
      </c>
      <c r="F438" s="80" t="s">
        <v>91</v>
      </c>
      <c r="G438" s="80" t="s">
        <v>2173</v>
      </c>
      <c r="H438" s="80" t="s">
        <v>2174</v>
      </c>
      <c r="I438" s="177"/>
      <c r="J438" s="81">
        <v>95.187263323301309</v>
      </c>
      <c r="K438" s="81">
        <v>4.7690345077573166</v>
      </c>
      <c r="L438" s="81">
        <v>0.56014151374978915</v>
      </c>
      <c r="M438" s="81">
        <v>72.902151042963141</v>
      </c>
      <c r="N438" s="81">
        <v>104.1449100758371</v>
      </c>
      <c r="O438" s="81">
        <v>83.847912887924977</v>
      </c>
      <c r="P438" s="81">
        <v>46.438759219413335</v>
      </c>
      <c r="Q438" s="81">
        <v>6.4321501111402872</v>
      </c>
      <c r="R438" s="81">
        <v>0</v>
      </c>
      <c r="S438" s="81">
        <v>3.8361208219827438</v>
      </c>
      <c r="T438" s="82"/>
      <c r="U438" s="81">
        <v>13414652</v>
      </c>
      <c r="V438" s="81">
        <v>2380</v>
      </c>
      <c r="W438" s="81">
        <v>10</v>
      </c>
      <c r="X438" s="81">
        <v>16419</v>
      </c>
      <c r="Y438" s="81">
        <v>35330</v>
      </c>
      <c r="Z438" s="81">
        <v>48715</v>
      </c>
      <c r="AA438" s="81">
        <v>9241</v>
      </c>
      <c r="AB438" s="81">
        <v>88527</v>
      </c>
      <c r="AC438" s="81">
        <v>0</v>
      </c>
      <c r="AD438" s="81">
        <v>3.8361208219827438</v>
      </c>
      <c r="AE438" s="82"/>
      <c r="AF438" s="81">
        <v>70784890.79296416</v>
      </c>
      <c r="AG438" s="81">
        <v>3956834.4042228996</v>
      </c>
      <c r="AH438" s="81">
        <v>113485.10341113085</v>
      </c>
      <c r="AI438" s="81">
        <v>98682906.119294852</v>
      </c>
      <c r="AJ438" s="81">
        <v>153199001.39163229</v>
      </c>
      <c r="AK438" s="81">
        <v>0</v>
      </c>
      <c r="AL438" s="81">
        <v>0</v>
      </c>
      <c r="AM438" s="81">
        <v>12132253.993201995</v>
      </c>
      <c r="AN438" s="81">
        <v>0</v>
      </c>
      <c r="AO438" s="81">
        <v>0</v>
      </c>
      <c r="AP438" s="82"/>
      <c r="AQ438" s="81">
        <v>1809</v>
      </c>
      <c r="AR438" s="81">
        <v>361</v>
      </c>
      <c r="AS438" s="81">
        <v>0</v>
      </c>
      <c r="AT438" s="81">
        <v>0</v>
      </c>
      <c r="AU438" s="81">
        <v>0</v>
      </c>
      <c r="AV438" s="81">
        <v>1</v>
      </c>
      <c r="AW438" s="81" t="s">
        <v>564</v>
      </c>
      <c r="AX438" s="82"/>
      <c r="AY438" s="81">
        <v>7578.7999999999993</v>
      </c>
      <c r="AZ438" s="81">
        <v>7714.0999999999995</v>
      </c>
      <c r="BA438" s="81">
        <v>0</v>
      </c>
      <c r="BB438" s="81">
        <v>0</v>
      </c>
      <c r="BC438" s="81">
        <v>0</v>
      </c>
      <c r="BD438" s="81">
        <v>10730</v>
      </c>
      <c r="BE438" s="81" t="s">
        <v>564</v>
      </c>
      <c r="BF438" s="82"/>
      <c r="BG438" s="81">
        <v>0</v>
      </c>
      <c r="BH438" s="81">
        <v>0</v>
      </c>
      <c r="BI438" s="81">
        <v>25.81</v>
      </c>
      <c r="BJ438" s="81">
        <v>0</v>
      </c>
      <c r="BK438" s="81">
        <v>56.308</v>
      </c>
      <c r="BL438" s="81">
        <v>0</v>
      </c>
      <c r="BM438" s="82"/>
      <c r="BN438" s="81">
        <v>0</v>
      </c>
      <c r="BO438" s="81">
        <v>0</v>
      </c>
      <c r="BP438" s="81">
        <v>4</v>
      </c>
      <c r="BQ438" s="81">
        <v>0</v>
      </c>
      <c r="BR438" s="81">
        <v>1</v>
      </c>
      <c r="BS438" s="81">
        <v>0</v>
      </c>
      <c r="BT438"/>
      <c r="BU438" s="80">
        <v>25.81</v>
      </c>
      <c r="BV438" s="80">
        <v>56.308</v>
      </c>
      <c r="BW438" s="80">
        <v>0</v>
      </c>
      <c r="BX438" s="80">
        <v>0</v>
      </c>
      <c r="BY438" s="80">
        <v>0</v>
      </c>
      <c r="BZ438" s="80">
        <v>0</v>
      </c>
      <c r="CA438" s="80">
        <v>0</v>
      </c>
      <c r="CB438" s="80">
        <v>0</v>
      </c>
      <c r="CC438" s="80">
        <v>0</v>
      </c>
    </row>
    <row r="439" spans="1:81">
      <c r="A439" s="80" t="s">
        <v>2186</v>
      </c>
      <c r="B439" s="80">
        <v>489</v>
      </c>
      <c r="C439" s="80">
        <v>13</v>
      </c>
      <c r="D439" s="80">
        <v>29</v>
      </c>
      <c r="E439" s="80">
        <v>2016</v>
      </c>
      <c r="F439" s="80" t="s">
        <v>92</v>
      </c>
      <c r="G439" s="80" t="s">
        <v>2173</v>
      </c>
      <c r="H439" s="80" t="s">
        <v>2174</v>
      </c>
      <c r="I439" s="177"/>
      <c r="J439" s="81">
        <v>108.55177341935</v>
      </c>
      <c r="K439" s="81">
        <v>4.7995030813463382</v>
      </c>
      <c r="L439" s="81">
        <v>0.59307288042209283</v>
      </c>
      <c r="M439" s="81">
        <v>63.2458595853414</v>
      </c>
      <c r="N439" s="81">
        <v>103.72945945195121</v>
      </c>
      <c r="O439" s="81">
        <v>83.705360446043414</v>
      </c>
      <c r="P439" s="81">
        <v>45.871193779467241</v>
      </c>
      <c r="Q439" s="81">
        <v>6.2623768533524995</v>
      </c>
      <c r="R439" s="81">
        <v>0</v>
      </c>
      <c r="S439" s="81">
        <v>2.8546288972160281</v>
      </c>
      <c r="T439" s="82"/>
      <c r="U439" s="81">
        <v>14181421</v>
      </c>
      <c r="V439" s="81">
        <v>2380</v>
      </c>
      <c r="W439" s="81">
        <v>10</v>
      </c>
      <c r="X439" s="81">
        <v>16419</v>
      </c>
      <c r="Y439" s="81">
        <v>35720</v>
      </c>
      <c r="Z439" s="81">
        <v>49230</v>
      </c>
      <c r="AA439" s="81">
        <v>9441</v>
      </c>
      <c r="AB439" s="81">
        <v>88662</v>
      </c>
      <c r="AC439" s="81">
        <v>0</v>
      </c>
      <c r="AD439" s="81">
        <v>2.8546288972160281</v>
      </c>
      <c r="AE439" s="82"/>
      <c r="AF439" s="81">
        <v>76430298.447728053</v>
      </c>
      <c r="AG439" s="81">
        <v>3757571.1444830522</v>
      </c>
      <c r="AH439" s="81">
        <v>91272.324964875283</v>
      </c>
      <c r="AI439" s="81">
        <v>97839394.355721354</v>
      </c>
      <c r="AJ439" s="81">
        <v>152951947.39036909</v>
      </c>
      <c r="AK439" s="81">
        <v>0</v>
      </c>
      <c r="AL439" s="81">
        <v>0</v>
      </c>
      <c r="AM439" s="81">
        <v>12160195.121449331</v>
      </c>
      <c r="AN439" s="81">
        <v>0</v>
      </c>
      <c r="AO439" s="81">
        <v>0</v>
      </c>
      <c r="AP439" s="82"/>
      <c r="AQ439" s="81">
        <v>2010</v>
      </c>
      <c r="AR439" s="81">
        <v>455</v>
      </c>
      <c r="AS439" s="81">
        <v>0</v>
      </c>
      <c r="AT439" s="81">
        <v>0</v>
      </c>
      <c r="AU439" s="81">
        <v>0</v>
      </c>
      <c r="AV439" s="81">
        <v>1</v>
      </c>
      <c r="AW439" s="81" t="s">
        <v>564</v>
      </c>
      <c r="AX439" s="82"/>
      <c r="AY439" s="81">
        <v>8623.0999999999985</v>
      </c>
      <c r="AZ439" s="81">
        <v>9308.3000000000011</v>
      </c>
      <c r="BA439" s="81">
        <v>0</v>
      </c>
      <c r="BB439" s="81">
        <v>0</v>
      </c>
      <c r="BC439" s="81">
        <v>0</v>
      </c>
      <c r="BD439" s="81">
        <v>10730</v>
      </c>
      <c r="BE439" s="81" t="s">
        <v>564</v>
      </c>
      <c r="BF439" s="82"/>
      <c r="BG439" s="81">
        <v>0</v>
      </c>
      <c r="BH439" s="81">
        <v>0</v>
      </c>
      <c r="BI439" s="81">
        <v>27.103000000000002</v>
      </c>
      <c r="BJ439" s="81">
        <v>0</v>
      </c>
      <c r="BK439" s="81">
        <v>58.103999999999999</v>
      </c>
      <c r="BL439" s="81">
        <v>0</v>
      </c>
      <c r="BM439" s="82"/>
      <c r="BN439" s="81">
        <v>0</v>
      </c>
      <c r="BO439" s="81">
        <v>0</v>
      </c>
      <c r="BP439" s="81">
        <v>4</v>
      </c>
      <c r="BQ439" s="81">
        <v>0</v>
      </c>
      <c r="BR439" s="81">
        <v>1</v>
      </c>
      <c r="BS439" s="81">
        <v>0</v>
      </c>
      <c r="BT439"/>
      <c r="BU439" s="80">
        <v>27.103000000000002</v>
      </c>
      <c r="BV439" s="80">
        <v>58.103999999999999</v>
      </c>
      <c r="BW439" s="80">
        <v>0</v>
      </c>
      <c r="BX439" s="80">
        <v>0</v>
      </c>
      <c r="BY439" s="80">
        <v>0</v>
      </c>
      <c r="BZ439" s="80">
        <v>0</v>
      </c>
      <c r="CA439" s="80">
        <v>0</v>
      </c>
      <c r="CB439" s="80">
        <v>0</v>
      </c>
      <c r="CC439" s="80">
        <v>0</v>
      </c>
    </row>
    <row r="440" spans="1:81">
      <c r="A440" s="80" t="s">
        <v>2187</v>
      </c>
      <c r="B440" s="80">
        <v>490</v>
      </c>
      <c r="C440" s="80">
        <v>14</v>
      </c>
      <c r="D440" s="80">
        <v>29</v>
      </c>
      <c r="E440" s="80">
        <v>2017</v>
      </c>
      <c r="F440" s="80" t="s">
        <v>71</v>
      </c>
      <c r="G440" s="80" t="s">
        <v>2173</v>
      </c>
      <c r="H440" s="80" t="s">
        <v>2174</v>
      </c>
      <c r="I440" s="177"/>
      <c r="J440" s="81">
        <v>102.18180018761511</v>
      </c>
      <c r="K440" s="81">
        <v>4.9000879696215094</v>
      </c>
      <c r="L440" s="81">
        <v>0.55171440598295995</v>
      </c>
      <c r="M440" s="81">
        <v>62.678469680287037</v>
      </c>
      <c r="N440" s="81">
        <v>107.73455426439966</v>
      </c>
      <c r="O440" s="81">
        <v>83.098824746324112</v>
      </c>
      <c r="P440" s="81">
        <v>46.227560598075442</v>
      </c>
      <c r="Q440" s="81">
        <v>6.0700161546902445</v>
      </c>
      <c r="R440" s="81">
        <v>0</v>
      </c>
      <c r="S440" s="81">
        <v>2.3833532706544549</v>
      </c>
      <c r="T440" s="82"/>
      <c r="U440" s="81">
        <v>14223134</v>
      </c>
      <c r="V440" s="81">
        <v>2380</v>
      </c>
      <c r="W440" s="81">
        <v>10</v>
      </c>
      <c r="X440" s="81">
        <v>16419</v>
      </c>
      <c r="Y440" s="81">
        <v>36267</v>
      </c>
      <c r="Z440" s="81">
        <v>49684</v>
      </c>
      <c r="AA440" s="81">
        <v>9575</v>
      </c>
      <c r="AB440" s="81">
        <v>88872</v>
      </c>
      <c r="AC440" s="81">
        <v>0</v>
      </c>
      <c r="AD440" s="81">
        <v>2.3833532706544549</v>
      </c>
      <c r="AE440" s="82"/>
      <c r="AF440" s="81">
        <v>76740520.310808897</v>
      </c>
      <c r="AG440" s="81">
        <v>3888957.134109437</v>
      </c>
      <c r="AH440" s="81">
        <v>116315.13079744441</v>
      </c>
      <c r="AI440" s="81">
        <v>99415717.467157692</v>
      </c>
      <c r="AJ440" s="81">
        <v>158739422.93402019</v>
      </c>
      <c r="AK440" s="81">
        <v>0</v>
      </c>
      <c r="AL440" s="81">
        <v>0</v>
      </c>
      <c r="AM440" s="81">
        <v>12208069.55269473</v>
      </c>
      <c r="AN440" s="81">
        <v>0</v>
      </c>
      <c r="AO440" s="81">
        <v>0</v>
      </c>
      <c r="AP440" s="82"/>
      <c r="AQ440" s="81">
        <v>2191</v>
      </c>
      <c r="AR440" s="81">
        <v>518</v>
      </c>
      <c r="AS440" s="81">
        <v>0</v>
      </c>
      <c r="AT440" s="81">
        <v>0</v>
      </c>
      <c r="AU440" s="81">
        <v>0</v>
      </c>
      <c r="AV440" s="81">
        <v>1</v>
      </c>
      <c r="AW440" s="81" t="s">
        <v>564</v>
      </c>
      <c r="AX440" s="82"/>
      <c r="AY440" s="81">
        <v>9519.5</v>
      </c>
      <c r="AZ440" s="81">
        <v>10197.9</v>
      </c>
      <c r="BA440" s="81">
        <v>0</v>
      </c>
      <c r="BB440" s="81">
        <v>0</v>
      </c>
      <c r="BC440" s="81">
        <v>0</v>
      </c>
      <c r="BD440" s="81">
        <v>10730</v>
      </c>
      <c r="BE440" s="81" t="s">
        <v>564</v>
      </c>
      <c r="BF440" s="82"/>
      <c r="BG440" s="81">
        <v>0</v>
      </c>
      <c r="BH440" s="81">
        <v>0</v>
      </c>
      <c r="BI440" s="81">
        <v>13.611000000000001</v>
      </c>
      <c r="BJ440" s="81">
        <v>0</v>
      </c>
      <c r="BK440" s="81">
        <v>61.124000000000002</v>
      </c>
      <c r="BL440" s="81">
        <v>0</v>
      </c>
      <c r="BM440" s="82"/>
      <c r="BN440" s="81">
        <v>0</v>
      </c>
      <c r="BO440" s="81">
        <v>0</v>
      </c>
      <c r="BP440" s="81">
        <v>3</v>
      </c>
      <c r="BQ440" s="81">
        <v>0</v>
      </c>
      <c r="BR440" s="81">
        <v>1</v>
      </c>
      <c r="BS440" s="81">
        <v>0</v>
      </c>
      <c r="BT440"/>
      <c r="BU440" s="80">
        <v>13.611000000000001</v>
      </c>
      <c r="BV440" s="80">
        <v>58.953000000000003</v>
      </c>
      <c r="BW440" s="80">
        <v>0</v>
      </c>
      <c r="BX440" s="80">
        <v>0</v>
      </c>
      <c r="BY440" s="80">
        <v>2.1709999999999998</v>
      </c>
      <c r="BZ440" s="80">
        <v>0</v>
      </c>
      <c r="CA440" s="80">
        <v>0</v>
      </c>
      <c r="CB440" s="80">
        <v>0</v>
      </c>
      <c r="CC440" s="80">
        <v>0</v>
      </c>
    </row>
    <row r="441" spans="1:81">
      <c r="A441" s="80" t="s">
        <v>2188</v>
      </c>
      <c r="B441" s="80">
        <v>491</v>
      </c>
      <c r="C441" s="80">
        <v>15</v>
      </c>
      <c r="D441" s="80">
        <v>29</v>
      </c>
      <c r="E441" s="80">
        <v>2018</v>
      </c>
      <c r="F441" s="80" t="s">
        <v>93</v>
      </c>
      <c r="G441" s="80" t="s">
        <v>2173</v>
      </c>
      <c r="H441" s="80" t="s">
        <v>2174</v>
      </c>
      <c r="I441" s="177"/>
      <c r="J441" s="81">
        <v>107.65537291510589</v>
      </c>
      <c r="K441" s="81">
        <v>4.5747225488167116</v>
      </c>
      <c r="L441" s="81">
        <v>0.51377652412397179</v>
      </c>
      <c r="M441" s="81">
        <v>63.653610739163</v>
      </c>
      <c r="N441" s="81">
        <v>98.681053003656146</v>
      </c>
      <c r="O441" s="81">
        <v>82.066020949732575</v>
      </c>
      <c r="P441" s="81">
        <v>46.19281026743964</v>
      </c>
      <c r="Q441" s="81">
        <v>5.6352672249892199</v>
      </c>
      <c r="R441" s="81">
        <v>0</v>
      </c>
      <c r="S441" s="81">
        <v>3.3725396399209253</v>
      </c>
      <c r="T441" s="82"/>
      <c r="U441" s="81">
        <v>15638040</v>
      </c>
      <c r="V441" s="81">
        <v>2380</v>
      </c>
      <c r="W441" s="81">
        <v>10</v>
      </c>
      <c r="X441" s="81">
        <v>16419</v>
      </c>
      <c r="Y441" s="81">
        <v>36621</v>
      </c>
      <c r="Z441" s="81">
        <v>50006</v>
      </c>
      <c r="AA441" s="81">
        <v>9664</v>
      </c>
      <c r="AB441" s="81">
        <v>88913</v>
      </c>
      <c r="AC441" s="81">
        <v>0</v>
      </c>
      <c r="AD441" s="81">
        <v>3.3725396399209249</v>
      </c>
      <c r="AE441" s="82"/>
      <c r="AF441" s="81">
        <v>81344668.35088782</v>
      </c>
      <c r="AG441" s="81">
        <v>3454961.7422518041</v>
      </c>
      <c r="AH441" s="81">
        <v>109692.4205942207</v>
      </c>
      <c r="AI441" s="81">
        <v>95924253.749184445</v>
      </c>
      <c r="AJ441" s="81">
        <v>152735731.88249949</v>
      </c>
      <c r="AK441" s="81">
        <v>0</v>
      </c>
      <c r="AL441" s="81">
        <v>0</v>
      </c>
      <c r="AM441" s="81">
        <v>12238973.206704831</v>
      </c>
      <c r="AN441" s="81">
        <v>0</v>
      </c>
      <c r="AO441" s="81">
        <v>0</v>
      </c>
      <c r="AP441" s="82"/>
      <c r="AQ441" s="81">
        <v>2342</v>
      </c>
      <c r="AR441" s="81">
        <v>575</v>
      </c>
      <c r="AS441" s="81">
        <v>0</v>
      </c>
      <c r="AT441" s="81">
        <v>0</v>
      </c>
      <c r="AU441" s="81">
        <v>0</v>
      </c>
      <c r="AV441" s="81">
        <v>1</v>
      </c>
      <c r="AW441" s="81" t="s">
        <v>564</v>
      </c>
      <c r="AX441" s="82"/>
      <c r="AY441" s="81">
        <v>10264.299999999999</v>
      </c>
      <c r="AZ441" s="81">
        <v>11188.2</v>
      </c>
      <c r="BA441" s="81">
        <v>0</v>
      </c>
      <c r="BB441" s="81">
        <v>0</v>
      </c>
      <c r="BC441" s="81">
        <v>0</v>
      </c>
      <c r="BD441" s="81">
        <v>10730</v>
      </c>
      <c r="BE441" s="81" t="s">
        <v>564</v>
      </c>
      <c r="BF441" s="82"/>
      <c r="BG441" s="81">
        <v>0</v>
      </c>
      <c r="BH441" s="81">
        <v>0</v>
      </c>
      <c r="BI441" s="81">
        <v>28.457999999999998</v>
      </c>
      <c r="BJ441" s="81">
        <v>0</v>
      </c>
      <c r="BK441" s="81">
        <v>63.042000000000002</v>
      </c>
      <c r="BL441" s="81">
        <v>0</v>
      </c>
      <c r="BM441" s="82"/>
      <c r="BN441" s="81">
        <v>0</v>
      </c>
      <c r="BO441" s="81">
        <v>0</v>
      </c>
      <c r="BP441" s="81">
        <v>4</v>
      </c>
      <c r="BQ441" s="81">
        <v>0</v>
      </c>
      <c r="BR441" s="81">
        <v>1</v>
      </c>
      <c r="BS441" s="81">
        <v>0</v>
      </c>
      <c r="BT441"/>
      <c r="BU441" s="80">
        <v>28.457999999999998</v>
      </c>
      <c r="BV441" s="80">
        <v>60.951000000000001</v>
      </c>
      <c r="BW441" s="80">
        <v>0</v>
      </c>
      <c r="BX441" s="80">
        <v>0</v>
      </c>
      <c r="BY441" s="80">
        <v>2.0910000000000002</v>
      </c>
      <c r="BZ441" s="80">
        <v>0</v>
      </c>
      <c r="CA441" s="80">
        <v>0</v>
      </c>
      <c r="CB441" s="80">
        <v>0</v>
      </c>
      <c r="CC441" s="80">
        <v>0</v>
      </c>
    </row>
    <row r="442" spans="1:81">
      <c r="A442" s="80" t="s">
        <v>2189</v>
      </c>
      <c r="B442" s="80">
        <v>492</v>
      </c>
      <c r="C442" s="80">
        <v>16</v>
      </c>
      <c r="D442" s="80">
        <v>29</v>
      </c>
      <c r="E442" s="80">
        <v>2019</v>
      </c>
      <c r="F442" s="80" t="s">
        <v>73</v>
      </c>
      <c r="G442" s="80" t="s">
        <v>2173</v>
      </c>
      <c r="H442" s="80" t="s">
        <v>2174</v>
      </c>
      <c r="I442" s="177"/>
      <c r="J442" s="81">
        <v>99.106761805816021</v>
      </c>
      <c r="K442" s="81">
        <v>4.1045636182466234</v>
      </c>
      <c r="L442" s="81">
        <v>0.5165380728999851</v>
      </c>
      <c r="M442" s="81">
        <v>60.678298665761979</v>
      </c>
      <c r="N442" s="81">
        <v>97.25295987495916</v>
      </c>
      <c r="O442" s="81">
        <v>80.261182634603074</v>
      </c>
      <c r="P442" s="81">
        <v>46.854180499259741</v>
      </c>
      <c r="Q442" s="81">
        <v>5.505966780682634</v>
      </c>
      <c r="R442" s="81">
        <v>0</v>
      </c>
      <c r="S442" s="81">
        <v>7.6500219144353894</v>
      </c>
      <c r="T442" s="82"/>
      <c r="U442" s="81">
        <v>15065300</v>
      </c>
      <c r="V442" s="81">
        <v>2380</v>
      </c>
      <c r="W442" s="81">
        <v>10</v>
      </c>
      <c r="X442" s="81">
        <v>16419</v>
      </c>
      <c r="Y442" s="81">
        <v>37183</v>
      </c>
      <c r="Z442" s="81">
        <v>50249</v>
      </c>
      <c r="AA442" s="81">
        <v>9729</v>
      </c>
      <c r="AB442" s="81">
        <v>89225</v>
      </c>
      <c r="AC442" s="81">
        <v>0</v>
      </c>
      <c r="AD442" s="81">
        <v>7.6500219144353894</v>
      </c>
      <c r="AE442" s="82"/>
      <c r="AF442" s="81">
        <v>76151755.542055428</v>
      </c>
      <c r="AG442" s="81">
        <v>3331011.4062179951</v>
      </c>
      <c r="AH442" s="81">
        <v>117818.56813660781</v>
      </c>
      <c r="AI442" s="81">
        <v>99029709.806557298</v>
      </c>
      <c r="AJ442" s="81">
        <v>159641671.69344592</v>
      </c>
      <c r="AK442" s="81">
        <v>0</v>
      </c>
      <c r="AL442" s="81">
        <v>0</v>
      </c>
      <c r="AM442" s="81">
        <v>12151773.314559618</v>
      </c>
      <c r="AN442" s="81">
        <v>0</v>
      </c>
      <c r="AO442" s="81">
        <v>0</v>
      </c>
      <c r="AP442" s="82"/>
      <c r="AQ442" s="81">
        <v>2531</v>
      </c>
      <c r="AR442" s="81">
        <v>644</v>
      </c>
      <c r="AS442" s="81">
        <v>0</v>
      </c>
      <c r="AT442" s="81">
        <v>0</v>
      </c>
      <c r="AU442" s="81">
        <v>0</v>
      </c>
      <c r="AV442" s="81">
        <v>1</v>
      </c>
      <c r="AW442" s="81" t="s">
        <v>564</v>
      </c>
      <c r="AX442" s="82"/>
      <c r="AY442" s="81">
        <v>11190.2</v>
      </c>
      <c r="AZ442" s="81">
        <v>12807.70000000001</v>
      </c>
      <c r="BA442" s="81">
        <v>0</v>
      </c>
      <c r="BB442" s="81">
        <v>0</v>
      </c>
      <c r="BC442" s="81">
        <v>0</v>
      </c>
      <c r="BD442" s="81">
        <v>10730</v>
      </c>
      <c r="BE442" s="81" t="s">
        <v>564</v>
      </c>
      <c r="BF442" s="82"/>
      <c r="BG442" s="81">
        <v>0</v>
      </c>
      <c r="BH442" s="81">
        <v>0</v>
      </c>
      <c r="BI442" s="81">
        <v>28.832999999999998</v>
      </c>
      <c r="BJ442" s="81">
        <v>0</v>
      </c>
      <c r="BK442" s="81">
        <v>63.066000000000003</v>
      </c>
      <c r="BL442" s="81">
        <v>0</v>
      </c>
      <c r="BM442" s="82"/>
      <c r="BN442" s="81">
        <v>0</v>
      </c>
      <c r="BO442" s="81">
        <v>0</v>
      </c>
      <c r="BP442" s="81">
        <v>4</v>
      </c>
      <c r="BQ442" s="81">
        <v>0</v>
      </c>
      <c r="BR442" s="81">
        <v>1</v>
      </c>
      <c r="BS442" s="81">
        <v>0</v>
      </c>
      <c r="BT442"/>
      <c r="BU442" s="80">
        <v>28.832999999999998</v>
      </c>
      <c r="BV442" s="80">
        <v>60.953000000000003</v>
      </c>
      <c r="BW442" s="80">
        <v>0</v>
      </c>
      <c r="BX442" s="80">
        <v>0</v>
      </c>
      <c r="BY442" s="80">
        <v>2.113</v>
      </c>
      <c r="BZ442" s="80">
        <v>0</v>
      </c>
      <c r="CA442" s="80">
        <v>0</v>
      </c>
      <c r="CB442" s="80">
        <v>0</v>
      </c>
      <c r="CC442" s="80">
        <v>0</v>
      </c>
    </row>
    <row r="443" spans="1:81">
      <c r="A443" s="80" t="s">
        <v>2190</v>
      </c>
      <c r="B443" s="80">
        <v>493</v>
      </c>
      <c r="C443" s="80">
        <v>17</v>
      </c>
      <c r="D443" s="80">
        <v>29</v>
      </c>
      <c r="E443" s="80">
        <v>2020</v>
      </c>
      <c r="F443" s="80" t="s">
        <v>218</v>
      </c>
      <c r="G443" s="80" t="s">
        <v>2173</v>
      </c>
      <c r="H443" s="80" t="s">
        <v>2174</v>
      </c>
      <c r="I443" s="177"/>
      <c r="J443" s="81">
        <v>102.4570423780837</v>
      </c>
      <c r="K443" s="81">
        <v>5.0369375287269325</v>
      </c>
      <c r="L443" s="81">
        <v>2.0541606992220953</v>
      </c>
      <c r="M443" s="81">
        <v>55.438089436738245</v>
      </c>
      <c r="N443" s="81">
        <v>97.502466958949952</v>
      </c>
      <c r="O443" s="81">
        <v>70.776368511947652</v>
      </c>
      <c r="P443" s="81">
        <v>44.215045621894198</v>
      </c>
      <c r="Q443" s="81">
        <v>5.2531468353824282</v>
      </c>
      <c r="R443" s="81">
        <v>0</v>
      </c>
      <c r="S443" s="81">
        <v>3.9157461703201109</v>
      </c>
      <c r="T443" s="82"/>
      <c r="U443" s="81">
        <v>15267326</v>
      </c>
      <c r="V443" s="81">
        <v>2723</v>
      </c>
      <c r="W443" s="81">
        <v>44</v>
      </c>
      <c r="X443" s="81">
        <v>16946</v>
      </c>
      <c r="Y443" s="81">
        <v>37642</v>
      </c>
      <c r="Z443" s="81">
        <v>50575</v>
      </c>
      <c r="AA443" s="81">
        <v>9975</v>
      </c>
      <c r="AB443" s="81">
        <v>89092</v>
      </c>
      <c r="AC443" s="81">
        <v>0</v>
      </c>
      <c r="AD443" s="81">
        <v>3.9157461703201109</v>
      </c>
      <c r="AE443" s="82"/>
      <c r="AF443" s="81">
        <v>79867307.133857578</v>
      </c>
      <c r="AG443" s="81">
        <v>3884790.2057399699</v>
      </c>
      <c r="AH443" s="81">
        <v>493649.08204845712</v>
      </c>
      <c r="AI443" s="81">
        <v>94379860.420487523</v>
      </c>
      <c r="AJ443" s="81">
        <v>163616358.99790293</v>
      </c>
      <c r="AK443" s="81"/>
      <c r="AL443" s="81"/>
      <c r="AM443" s="81">
        <v>11627495.832764987</v>
      </c>
      <c r="AN443" s="81"/>
      <c r="AO443" s="81"/>
      <c r="AP443" s="82"/>
      <c r="AQ443" s="81">
        <v>2742</v>
      </c>
      <c r="AR443" s="81">
        <v>660</v>
      </c>
      <c r="AS443" s="81">
        <v>0</v>
      </c>
      <c r="AT443" s="81">
        <v>0</v>
      </c>
      <c r="AU443" s="81">
        <v>0</v>
      </c>
      <c r="AV443" s="81">
        <v>1</v>
      </c>
      <c r="AW443" s="81">
        <v>0</v>
      </c>
      <c r="AX443" s="82"/>
      <c r="AY443" s="81">
        <v>12327.19999999999</v>
      </c>
      <c r="AZ443" s="81">
        <v>13136.500000000009</v>
      </c>
      <c r="BA443" s="81">
        <v>0</v>
      </c>
      <c r="BB443" s="81">
        <v>0</v>
      </c>
      <c r="BC443" s="81">
        <v>0</v>
      </c>
      <c r="BD443" s="81">
        <v>10730</v>
      </c>
      <c r="BE443" s="81">
        <v>0</v>
      </c>
      <c r="BF443" s="82"/>
      <c r="BG443" s="81">
        <v>0</v>
      </c>
      <c r="BH443" s="81">
        <v>0</v>
      </c>
      <c r="BI443" s="81">
        <v>25.629000000000001</v>
      </c>
      <c r="BJ443" s="81">
        <v>0</v>
      </c>
      <c r="BK443" s="81">
        <v>55.072000000000003</v>
      </c>
      <c r="BL443" s="81">
        <v>0</v>
      </c>
      <c r="BM443" s="82"/>
      <c r="BN443" s="81">
        <v>0</v>
      </c>
      <c r="BO443" s="81">
        <v>0</v>
      </c>
      <c r="BP443" s="81">
        <v>4</v>
      </c>
      <c r="BQ443" s="81">
        <v>0</v>
      </c>
      <c r="BR443" s="81">
        <v>1</v>
      </c>
      <c r="BS443" s="81">
        <v>0</v>
      </c>
      <c r="BT443"/>
      <c r="BU443" s="80">
        <v>25.629000000000001</v>
      </c>
      <c r="BV443" s="80">
        <v>53.17</v>
      </c>
      <c r="BW443" s="80">
        <v>0</v>
      </c>
      <c r="BX443" s="80">
        <v>0</v>
      </c>
      <c r="BY443" s="80">
        <v>1.9019999999999999</v>
      </c>
      <c r="BZ443" s="80">
        <v>0</v>
      </c>
      <c r="CA443" s="80">
        <v>0</v>
      </c>
      <c r="CB443" s="80">
        <v>0</v>
      </c>
      <c r="CC443" s="80">
        <v>0</v>
      </c>
    </row>
    <row r="444" spans="1:81">
      <c r="A444" s="80" t="s">
        <v>2191</v>
      </c>
      <c r="B444" s="80">
        <v>493</v>
      </c>
      <c r="C444" s="80">
        <v>18</v>
      </c>
      <c r="D444" s="80">
        <v>29</v>
      </c>
      <c r="E444" s="80">
        <v>2021</v>
      </c>
      <c r="F444" s="80" t="s">
        <v>75</v>
      </c>
      <c r="G444" s="174" t="s">
        <v>2173</v>
      </c>
      <c r="H444" s="80" t="s">
        <v>2174</v>
      </c>
      <c r="I444" s="177"/>
      <c r="J444" s="81">
        <v>102.16279275863428</v>
      </c>
      <c r="K444" s="81">
        <v>5.7073702022178274</v>
      </c>
      <c r="L444" s="81">
        <v>1.9585006620866425</v>
      </c>
      <c r="M444" s="81">
        <v>65.024298098250455</v>
      </c>
      <c r="N444" s="81">
        <v>94.353412919675421</v>
      </c>
      <c r="O444" s="81">
        <v>68.86095842550904</v>
      </c>
      <c r="P444" s="81">
        <v>46.843778442811022</v>
      </c>
      <c r="Q444" s="81">
        <v>5.3038370063497959</v>
      </c>
      <c r="R444" s="81">
        <v>0</v>
      </c>
      <c r="S444" s="81">
        <v>5.2877133761523449</v>
      </c>
      <c r="T444" s="82"/>
      <c r="U444" s="81">
        <v>16032533</v>
      </c>
      <c r="V444" s="81">
        <v>2723</v>
      </c>
      <c r="W444" s="81">
        <v>44</v>
      </c>
      <c r="X444" s="81">
        <v>16946</v>
      </c>
      <c r="Y444" s="81">
        <v>37948</v>
      </c>
      <c r="Z444" s="81">
        <v>50667</v>
      </c>
      <c r="AA444" s="81">
        <v>10306</v>
      </c>
      <c r="AB444" s="81">
        <v>88885</v>
      </c>
      <c r="AC444" s="81">
        <v>0</v>
      </c>
      <c r="AD444" s="81">
        <v>5.2877133761523449</v>
      </c>
      <c r="AE444" s="82"/>
      <c r="AF444" s="81">
        <v>78656972.534435362</v>
      </c>
      <c r="AG444" s="81">
        <v>4325977.0816196632</v>
      </c>
      <c r="AH444" s="81">
        <v>454180.39495900861</v>
      </c>
      <c r="AI444" s="81">
        <v>104632328.86237654</v>
      </c>
      <c r="AJ444" s="81">
        <v>146862128.54679286</v>
      </c>
      <c r="AK444" s="81">
        <v>0</v>
      </c>
      <c r="AL444" s="81">
        <v>0</v>
      </c>
      <c r="AM444" s="81">
        <v>11667390.667796561</v>
      </c>
      <c r="AN444" s="81">
        <v>0</v>
      </c>
      <c r="AO444" s="81">
        <v>0</v>
      </c>
      <c r="AP444" s="82"/>
      <c r="AQ444" s="81">
        <v>2947</v>
      </c>
      <c r="AR444" s="81">
        <v>661</v>
      </c>
      <c r="AS444" s="81">
        <v>0</v>
      </c>
      <c r="AT444" s="81">
        <v>0</v>
      </c>
      <c r="AU444" s="81">
        <v>0</v>
      </c>
      <c r="AV444" s="81">
        <v>1</v>
      </c>
      <c r="AW444" s="81"/>
      <c r="AX444" s="82"/>
      <c r="AY444" s="81">
        <v>13493.599999999969</v>
      </c>
      <c r="AZ444" s="81">
        <v>13316.5</v>
      </c>
      <c r="BA444" s="81">
        <v>0</v>
      </c>
      <c r="BB444" s="81">
        <v>0</v>
      </c>
      <c r="BC444" s="81">
        <v>0</v>
      </c>
      <c r="BD444" s="81">
        <v>10730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2192</v>
      </c>
      <c r="B445" s="80">
        <v>493</v>
      </c>
      <c r="C445" s="80">
        <v>19</v>
      </c>
      <c r="D445" s="80">
        <v>29</v>
      </c>
      <c r="E445" s="80">
        <v>2022</v>
      </c>
      <c r="F445" s="80" t="s">
        <v>568</v>
      </c>
      <c r="G445" s="174" t="s">
        <v>2173</v>
      </c>
      <c r="H445" s="80" t="s">
        <v>2174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3220</v>
      </c>
      <c r="AR445" s="81">
        <v>664</v>
      </c>
      <c r="AS445" s="81">
        <v>0</v>
      </c>
      <c r="AT445" s="81">
        <v>0</v>
      </c>
      <c r="AU445" s="81">
        <v>0</v>
      </c>
      <c r="AV445" s="81">
        <v>1</v>
      </c>
      <c r="AW445" s="81"/>
      <c r="AX445" s="82"/>
      <c r="AY445" s="81">
        <v>15028.799999999959</v>
      </c>
      <c r="AZ445" s="81">
        <v>13465.000000000004</v>
      </c>
      <c r="BA445" s="81">
        <v>0</v>
      </c>
      <c r="BB445" s="81">
        <v>0</v>
      </c>
      <c r="BC445" s="81">
        <v>0</v>
      </c>
      <c r="BD445" s="81">
        <v>10730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2193</v>
      </c>
      <c r="B446" s="80">
        <v>35</v>
      </c>
      <c r="C446" s="80">
        <v>1</v>
      </c>
      <c r="D446" s="80">
        <v>3</v>
      </c>
      <c r="E446" s="80">
        <v>1990</v>
      </c>
      <c r="F446" s="80" t="s">
        <v>562</v>
      </c>
      <c r="G446" s="80" t="s">
        <v>2194</v>
      </c>
      <c r="H446" s="80" t="s">
        <v>2195</v>
      </c>
      <c r="I446" s="177"/>
      <c r="J446" s="81">
        <v>431.80293057870676</v>
      </c>
      <c r="K446" s="81">
        <v>7.2248065578852989</v>
      </c>
      <c r="L446" s="81">
        <v>2.6371676352003988</v>
      </c>
      <c r="M446" s="81">
        <v>50.359745840663592</v>
      </c>
      <c r="N446" s="81">
        <v>59.200212342536148</v>
      </c>
      <c r="O446" s="81">
        <v>56.827949109236307</v>
      </c>
      <c r="P446" s="81">
        <v>75.968522444709237</v>
      </c>
      <c r="Q446" s="81">
        <v>4.2475633082470434</v>
      </c>
      <c r="R446" s="81">
        <v>0</v>
      </c>
      <c r="S446" s="81">
        <v>4.8412706402567265</v>
      </c>
      <c r="T446" s="82"/>
      <c r="U446" s="81">
        <v>51402729</v>
      </c>
      <c r="V446" s="81">
        <v>2578</v>
      </c>
      <c r="W446" s="81">
        <v>26</v>
      </c>
      <c r="X446" s="81">
        <v>17550</v>
      </c>
      <c r="Y446" s="81">
        <v>18840</v>
      </c>
      <c r="Z446" s="81">
        <v>23374</v>
      </c>
      <c r="AA446" s="81">
        <v>18446</v>
      </c>
      <c r="AB446" s="81">
        <v>68966</v>
      </c>
      <c r="AC446" s="81">
        <v>0</v>
      </c>
      <c r="AD446" s="81">
        <v>4.8412706402567265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2196</v>
      </c>
      <c r="B447" s="80">
        <v>36</v>
      </c>
      <c r="C447" s="80">
        <v>2</v>
      </c>
      <c r="D447" s="80">
        <v>3</v>
      </c>
      <c r="E447" s="80">
        <v>2005</v>
      </c>
      <c r="F447" s="80" t="s">
        <v>565</v>
      </c>
      <c r="G447" s="80" t="s">
        <v>2194</v>
      </c>
      <c r="H447" s="80" t="s">
        <v>2195</v>
      </c>
      <c r="I447" s="177"/>
      <c r="J447" s="81">
        <v>364.38731508079638</v>
      </c>
      <c r="K447" s="81">
        <v>5.9033816394087788</v>
      </c>
      <c r="L447" s="81">
        <v>9.279945856461481</v>
      </c>
      <c r="M447" s="81">
        <v>105.01882600918833</v>
      </c>
      <c r="N447" s="81">
        <v>94.617196844754929</v>
      </c>
      <c r="O447" s="81">
        <v>103.33720132036393</v>
      </c>
      <c r="P447" s="81">
        <v>83.329982991635077</v>
      </c>
      <c r="Q447" s="81">
        <v>4.7541300194962659</v>
      </c>
      <c r="R447" s="81">
        <v>0</v>
      </c>
      <c r="S447" s="81">
        <v>5.2660554099999999</v>
      </c>
      <c r="T447" s="82"/>
      <c r="U447" s="81">
        <v>48777969</v>
      </c>
      <c r="V447" s="81">
        <v>2527</v>
      </c>
      <c r="W447" s="81">
        <v>81</v>
      </c>
      <c r="X447" s="81">
        <v>19614</v>
      </c>
      <c r="Y447" s="81">
        <v>26989</v>
      </c>
      <c r="Z447" s="81">
        <v>49185</v>
      </c>
      <c r="AA447" s="81">
        <v>16571</v>
      </c>
      <c r="AB447" s="81">
        <v>80695</v>
      </c>
      <c r="AC447" s="81">
        <v>0</v>
      </c>
      <c r="AD447" s="81">
        <v>5.2660554099999999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2197</v>
      </c>
      <c r="B448" s="80">
        <v>37</v>
      </c>
      <c r="C448" s="80">
        <v>3</v>
      </c>
      <c r="D448" s="80">
        <v>3</v>
      </c>
      <c r="E448" s="80">
        <v>2006</v>
      </c>
      <c r="F448" s="80" t="s">
        <v>566</v>
      </c>
      <c r="G448" s="80" t="s">
        <v>2194</v>
      </c>
      <c r="H448" s="80" t="s">
        <v>2195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2198</v>
      </c>
      <c r="B449" s="80">
        <v>38</v>
      </c>
      <c r="C449" s="80">
        <v>4</v>
      </c>
      <c r="D449" s="80">
        <v>3</v>
      </c>
      <c r="E449" s="80">
        <v>2007</v>
      </c>
      <c r="F449" s="80" t="s">
        <v>567</v>
      </c>
      <c r="G449" s="80" t="s">
        <v>2194</v>
      </c>
      <c r="H449" s="80" t="s">
        <v>2195</v>
      </c>
      <c r="I449" s="177"/>
      <c r="J449" s="81">
        <v>345.12215660968292</v>
      </c>
      <c r="K449" s="81">
        <v>5.7369958667080336</v>
      </c>
      <c r="L449" s="81">
        <v>9.9310739715605845</v>
      </c>
      <c r="M449" s="81">
        <v>104.03266285540921</v>
      </c>
      <c r="N449" s="81">
        <v>101.88911883278303</v>
      </c>
      <c r="O449" s="81">
        <v>103.8660180265741</v>
      </c>
      <c r="P449" s="81">
        <v>83.312570510476704</v>
      </c>
      <c r="Q449" s="81">
        <v>5.1234119855738918</v>
      </c>
      <c r="R449" s="81">
        <v>0</v>
      </c>
      <c r="S449" s="81">
        <v>4.2732160427464834</v>
      </c>
      <c r="T449" s="82"/>
      <c r="U449" s="81">
        <v>54414387</v>
      </c>
      <c r="V449" s="81">
        <v>2422</v>
      </c>
      <c r="W449" s="81">
        <v>97</v>
      </c>
      <c r="X449" s="81">
        <v>23348</v>
      </c>
      <c r="Y449" s="81">
        <v>28298</v>
      </c>
      <c r="Z449" s="81">
        <v>51392</v>
      </c>
      <c r="AA449" s="81">
        <v>16315</v>
      </c>
      <c r="AB449" s="81">
        <v>82364</v>
      </c>
      <c r="AC449" s="81">
        <v>0</v>
      </c>
      <c r="AD449" s="81">
        <v>4.2732160427464834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2199</v>
      </c>
      <c r="B450" s="80">
        <v>39</v>
      </c>
      <c r="C450" s="80">
        <v>5</v>
      </c>
      <c r="D450" s="80">
        <v>3</v>
      </c>
      <c r="E450" s="80">
        <v>2008</v>
      </c>
      <c r="F450" s="80" t="s">
        <v>84</v>
      </c>
      <c r="G450" s="80" t="s">
        <v>2194</v>
      </c>
      <c r="H450" s="80" t="s">
        <v>2195</v>
      </c>
      <c r="I450" s="177"/>
      <c r="J450" s="81">
        <v>323.52355506226684</v>
      </c>
      <c r="K450" s="81">
        <v>4.2695714207632109</v>
      </c>
      <c r="L450" s="81">
        <v>8.1009856396198252</v>
      </c>
      <c r="M450" s="81">
        <v>114.08117129630176</v>
      </c>
      <c r="N450" s="81">
        <v>106.97980721754612</v>
      </c>
      <c r="O450" s="81">
        <v>101.8338912683806</v>
      </c>
      <c r="P450" s="81">
        <v>82.110775554609361</v>
      </c>
      <c r="Q450" s="81">
        <v>5.0799963505867431</v>
      </c>
      <c r="R450" s="81">
        <v>0</v>
      </c>
      <c r="S450" s="81">
        <v>5.0277340328832887</v>
      </c>
      <c r="T450" s="82"/>
      <c r="U450" s="81">
        <v>52865109</v>
      </c>
      <c r="V450" s="81">
        <v>2422</v>
      </c>
      <c r="W450" s="81">
        <v>97</v>
      </c>
      <c r="X450" s="81">
        <v>23348</v>
      </c>
      <c r="Y450" s="81">
        <v>28779</v>
      </c>
      <c r="Z450" s="81">
        <v>52155</v>
      </c>
      <c r="AA450" s="81">
        <v>16098</v>
      </c>
      <c r="AB450" s="81">
        <v>83008</v>
      </c>
      <c r="AC450" s="81">
        <v>0</v>
      </c>
      <c r="AD450" s="81">
        <v>5.0277340328832887</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2200</v>
      </c>
      <c r="B451" s="80">
        <v>40</v>
      </c>
      <c r="C451" s="80">
        <v>6</v>
      </c>
      <c r="D451" s="80">
        <v>3</v>
      </c>
      <c r="E451" s="80">
        <v>2009</v>
      </c>
      <c r="F451" s="80" t="s">
        <v>85</v>
      </c>
      <c r="G451" s="80" t="s">
        <v>2194</v>
      </c>
      <c r="H451" s="80" t="s">
        <v>2195</v>
      </c>
      <c r="I451" s="177"/>
      <c r="J451" s="81">
        <v>289.14547851216429</v>
      </c>
      <c r="K451" s="81">
        <v>4.4153661348360069</v>
      </c>
      <c r="L451" s="81">
        <v>9.1834244714347264</v>
      </c>
      <c r="M451" s="81">
        <v>120.01926532846366</v>
      </c>
      <c r="N451" s="81">
        <v>96.065003566296113</v>
      </c>
      <c r="O451" s="81">
        <v>104.46379538492042</v>
      </c>
      <c r="P451" s="81">
        <v>77.552643414617378</v>
      </c>
      <c r="Q451" s="81">
        <v>4.8533849182248723</v>
      </c>
      <c r="R451" s="81">
        <v>0</v>
      </c>
      <c r="S451" s="81">
        <v>4.1726003051510681</v>
      </c>
      <c r="T451" s="82"/>
      <c r="U451" s="81">
        <v>40601155</v>
      </c>
      <c r="V451" s="81">
        <v>2661</v>
      </c>
      <c r="W451" s="81">
        <v>148</v>
      </c>
      <c r="X451" s="81">
        <v>26341</v>
      </c>
      <c r="Y451" s="81">
        <v>28972</v>
      </c>
      <c r="Z451" s="81">
        <v>52809</v>
      </c>
      <c r="AA451" s="81">
        <v>15609</v>
      </c>
      <c r="AB451" s="81">
        <v>83251</v>
      </c>
      <c r="AC451" s="81">
        <v>0</v>
      </c>
      <c r="AD451" s="81">
        <v>4.1726003051510681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213.102</v>
      </c>
      <c r="BJ451" s="81">
        <v>0</v>
      </c>
      <c r="BK451" s="81">
        <v>12.538</v>
      </c>
      <c r="BL451" s="81">
        <v>0</v>
      </c>
      <c r="BM451" s="82"/>
      <c r="BN451" s="81">
        <v>0</v>
      </c>
      <c r="BO451" s="81">
        <v>0</v>
      </c>
      <c r="BP451" s="81">
        <v>25</v>
      </c>
      <c r="BQ451" s="81">
        <v>0</v>
      </c>
      <c r="BR451" s="81">
        <v>2</v>
      </c>
      <c r="BS451" s="81">
        <v>0</v>
      </c>
      <c r="BT451"/>
      <c r="BU451" s="80"/>
      <c r="BV451" s="80"/>
      <c r="BW451" s="80"/>
      <c r="BX451" s="80"/>
      <c r="BY451" s="80"/>
      <c r="BZ451" s="80"/>
      <c r="CA451" s="80"/>
      <c r="CB451" s="80"/>
      <c r="CC451" s="80"/>
    </row>
    <row r="452" spans="1:81">
      <c r="A452" s="80" t="s">
        <v>2201</v>
      </c>
      <c r="B452" s="80">
        <v>41</v>
      </c>
      <c r="C452" s="80">
        <v>7</v>
      </c>
      <c r="D452" s="80">
        <v>3</v>
      </c>
      <c r="E452" s="80">
        <v>2010</v>
      </c>
      <c r="F452" s="80" t="s">
        <v>86</v>
      </c>
      <c r="G452" s="80" t="s">
        <v>2194</v>
      </c>
      <c r="H452" s="80" t="s">
        <v>2195</v>
      </c>
      <c r="I452" s="177"/>
      <c r="J452" s="81">
        <v>301.67204936366005</v>
      </c>
      <c r="K452" s="81">
        <v>4.7332980575554986</v>
      </c>
      <c r="L452" s="81">
        <v>8.5854802262964647</v>
      </c>
      <c r="M452" s="81">
        <v>120.53297900941102</v>
      </c>
      <c r="N452" s="81">
        <v>105.93458306722353</v>
      </c>
      <c r="O452" s="81">
        <v>105.02024726986423</v>
      </c>
      <c r="P452" s="81">
        <v>77.862535897263058</v>
      </c>
      <c r="Q452" s="81">
        <v>5.0740405340667873</v>
      </c>
      <c r="R452" s="81">
        <v>0</v>
      </c>
      <c r="S452" s="81">
        <v>5.6674309694570075</v>
      </c>
      <c r="T452" s="82"/>
      <c r="U452" s="81">
        <v>46045090</v>
      </c>
      <c r="V452" s="81">
        <v>2661</v>
      </c>
      <c r="W452" s="81">
        <v>148</v>
      </c>
      <c r="X452" s="81">
        <v>26341</v>
      </c>
      <c r="Y452" s="81">
        <v>29228</v>
      </c>
      <c r="Z452" s="81">
        <v>53337</v>
      </c>
      <c r="AA452" s="81">
        <v>15280</v>
      </c>
      <c r="AB452" s="81">
        <v>83398</v>
      </c>
      <c r="AC452" s="81">
        <v>0</v>
      </c>
      <c r="AD452" s="81">
        <v>5.6674309694570075</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234.726</v>
      </c>
      <c r="BJ452" s="81">
        <v>0</v>
      </c>
      <c r="BK452" s="81">
        <v>12.285</v>
      </c>
      <c r="BL452" s="81">
        <v>0</v>
      </c>
      <c r="BM452" s="82"/>
      <c r="BN452" s="81">
        <v>0</v>
      </c>
      <c r="BO452" s="81">
        <v>0</v>
      </c>
      <c r="BP452" s="81">
        <v>26</v>
      </c>
      <c r="BQ452" s="81">
        <v>0</v>
      </c>
      <c r="BR452" s="81">
        <v>2</v>
      </c>
      <c r="BS452" s="81">
        <v>0</v>
      </c>
      <c r="BT452"/>
      <c r="BU452" s="80">
        <v>242.566</v>
      </c>
      <c r="BV452" s="80">
        <v>0</v>
      </c>
      <c r="BW452" s="80">
        <v>4.4450000000000003</v>
      </c>
      <c r="BX452" s="80">
        <v>0</v>
      </c>
      <c r="BY452" s="80">
        <v>0</v>
      </c>
      <c r="BZ452" s="80">
        <v>0</v>
      </c>
      <c r="CA452" s="80">
        <v>0</v>
      </c>
      <c r="CB452" s="80">
        <v>0</v>
      </c>
      <c r="CC452" s="80">
        <v>0</v>
      </c>
    </row>
    <row r="453" spans="1:81">
      <c r="A453" s="80" t="s">
        <v>2202</v>
      </c>
      <c r="B453" s="80">
        <v>42</v>
      </c>
      <c r="C453" s="80">
        <v>8</v>
      </c>
      <c r="D453" s="80">
        <v>3</v>
      </c>
      <c r="E453" s="80">
        <v>2011</v>
      </c>
      <c r="F453" s="80" t="s">
        <v>87</v>
      </c>
      <c r="G453" s="80" t="s">
        <v>2194</v>
      </c>
      <c r="H453" s="80" t="s">
        <v>2195</v>
      </c>
      <c r="I453" s="177"/>
      <c r="J453" s="81">
        <v>314.43206940074026</v>
      </c>
      <c r="K453" s="81">
        <v>6.660341332978839</v>
      </c>
      <c r="L453" s="81">
        <v>8.6100773944450335</v>
      </c>
      <c r="M453" s="81">
        <v>136.85451671419554</v>
      </c>
      <c r="N453" s="81">
        <v>119.54324258694081</v>
      </c>
      <c r="O453" s="81">
        <v>105.35412878178492</v>
      </c>
      <c r="P453" s="81">
        <v>75.835110934284586</v>
      </c>
      <c r="Q453" s="81">
        <v>5.8628368561486521</v>
      </c>
      <c r="R453" s="81">
        <v>0</v>
      </c>
      <c r="S453" s="81">
        <v>7.7569149248821203</v>
      </c>
      <c r="T453" s="82"/>
      <c r="U453" s="81">
        <v>44287651</v>
      </c>
      <c r="V453" s="81">
        <v>2661</v>
      </c>
      <c r="W453" s="81">
        <v>148</v>
      </c>
      <c r="X453" s="81">
        <v>26341</v>
      </c>
      <c r="Y453" s="81">
        <v>29591</v>
      </c>
      <c r="Z453" s="81">
        <v>54669</v>
      </c>
      <c r="AA453" s="81">
        <v>15325</v>
      </c>
      <c r="AB453" s="81">
        <v>83542</v>
      </c>
      <c r="AC453" s="81">
        <v>0</v>
      </c>
      <c r="AD453" s="81">
        <v>7.7569149248821203</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237.29900000000001</v>
      </c>
      <c r="BJ453" s="81">
        <v>0</v>
      </c>
      <c r="BK453" s="81">
        <v>5.09</v>
      </c>
      <c r="BL453" s="81">
        <v>0</v>
      </c>
      <c r="BM453" s="82"/>
      <c r="BN453" s="81">
        <v>0</v>
      </c>
      <c r="BO453" s="81">
        <v>0</v>
      </c>
      <c r="BP453" s="81">
        <v>27</v>
      </c>
      <c r="BQ453" s="81">
        <v>0</v>
      </c>
      <c r="BR453" s="81">
        <v>1</v>
      </c>
      <c r="BS453" s="81">
        <v>0</v>
      </c>
      <c r="BT453"/>
      <c r="BU453" s="80">
        <v>238.00700000000001</v>
      </c>
      <c r="BV453" s="80">
        <v>0</v>
      </c>
      <c r="BW453" s="80">
        <v>4.3819999999999997</v>
      </c>
      <c r="BX453" s="80">
        <v>0</v>
      </c>
      <c r="BY453" s="80">
        <v>0</v>
      </c>
      <c r="BZ453" s="80">
        <v>0</v>
      </c>
      <c r="CA453" s="80">
        <v>0</v>
      </c>
      <c r="CB453" s="80">
        <v>0</v>
      </c>
      <c r="CC453" s="80">
        <v>0</v>
      </c>
    </row>
    <row r="454" spans="1:81">
      <c r="A454" s="80" t="s">
        <v>2203</v>
      </c>
      <c r="B454" s="80">
        <v>43</v>
      </c>
      <c r="C454" s="80">
        <v>9</v>
      </c>
      <c r="D454" s="80">
        <v>3</v>
      </c>
      <c r="E454" s="80">
        <v>2012</v>
      </c>
      <c r="F454" s="80" t="s">
        <v>88</v>
      </c>
      <c r="G454" s="80" t="s">
        <v>2194</v>
      </c>
      <c r="H454" s="80" t="s">
        <v>2195</v>
      </c>
      <c r="I454" s="177"/>
      <c r="J454" s="81">
        <v>313.01133971125967</v>
      </c>
      <c r="K454" s="81">
        <v>6.1406526667894514</v>
      </c>
      <c r="L454" s="81">
        <v>8.5896916435937154</v>
      </c>
      <c r="M454" s="81">
        <v>140.68762105687597</v>
      </c>
      <c r="N454" s="81">
        <v>126.56283109831772</v>
      </c>
      <c r="O454" s="81">
        <v>105.9150736258316</v>
      </c>
      <c r="P454" s="81">
        <v>74.828343295937756</v>
      </c>
      <c r="Q454" s="81">
        <v>6.622743618192219</v>
      </c>
      <c r="R454" s="81">
        <v>0</v>
      </c>
      <c r="S454" s="81">
        <v>9.0633270036398841</v>
      </c>
      <c r="T454" s="82"/>
      <c r="U454" s="81">
        <v>45121503</v>
      </c>
      <c r="V454" s="81">
        <v>2661</v>
      </c>
      <c r="W454" s="81">
        <v>148</v>
      </c>
      <c r="X454" s="81">
        <v>26341</v>
      </c>
      <c r="Y454" s="81">
        <v>31457</v>
      </c>
      <c r="Z454" s="81">
        <v>55396</v>
      </c>
      <c r="AA454" s="81">
        <v>15036</v>
      </c>
      <c r="AB454" s="81">
        <v>86859</v>
      </c>
      <c r="AC454" s="81">
        <v>0</v>
      </c>
      <c r="AD454" s="81">
        <v>9.0633270036398841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238.417</v>
      </c>
      <c r="BJ454" s="81">
        <v>0</v>
      </c>
      <c r="BK454" s="81">
        <v>12.253</v>
      </c>
      <c r="BL454" s="81">
        <v>0</v>
      </c>
      <c r="BM454" s="82"/>
      <c r="BN454" s="81">
        <v>0</v>
      </c>
      <c r="BO454" s="81">
        <v>0</v>
      </c>
      <c r="BP454" s="81">
        <v>27</v>
      </c>
      <c r="BQ454" s="81">
        <v>0</v>
      </c>
      <c r="BR454" s="81">
        <v>2</v>
      </c>
      <c r="BS454" s="81">
        <v>0</v>
      </c>
      <c r="BT454"/>
      <c r="BU454" s="80">
        <v>246.38</v>
      </c>
      <c r="BV454" s="80">
        <v>0</v>
      </c>
      <c r="BW454" s="80">
        <v>4.29</v>
      </c>
      <c r="BX454" s="80">
        <v>0</v>
      </c>
      <c r="BY454" s="80">
        <v>0</v>
      </c>
      <c r="BZ454" s="80">
        <v>0</v>
      </c>
      <c r="CA454" s="80">
        <v>0</v>
      </c>
      <c r="CB454" s="80">
        <v>0</v>
      </c>
      <c r="CC454" s="80">
        <v>0</v>
      </c>
    </row>
    <row r="455" spans="1:81">
      <c r="A455" s="80" t="s">
        <v>2204</v>
      </c>
      <c r="B455" s="80">
        <v>44</v>
      </c>
      <c r="C455" s="80">
        <v>10</v>
      </c>
      <c r="D455" s="80">
        <v>3</v>
      </c>
      <c r="E455" s="80">
        <v>2013</v>
      </c>
      <c r="F455" s="80" t="s">
        <v>89</v>
      </c>
      <c r="G455" s="80" t="s">
        <v>2194</v>
      </c>
      <c r="H455" s="80" t="s">
        <v>2195</v>
      </c>
      <c r="I455" s="177"/>
      <c r="J455" s="81">
        <v>335.70036123243199</v>
      </c>
      <c r="K455" s="81">
        <v>5.3063289690791668</v>
      </c>
      <c r="L455" s="81">
        <v>8.4624607610250351</v>
      </c>
      <c r="M455" s="81">
        <v>135.18688098680164</v>
      </c>
      <c r="N455" s="81">
        <v>122.39794307570072</v>
      </c>
      <c r="O455" s="81">
        <v>102.63833126907451</v>
      </c>
      <c r="P455" s="81">
        <v>73.826479976765199</v>
      </c>
      <c r="Q455" s="81">
        <v>6.7260455928852245</v>
      </c>
      <c r="R455" s="81">
        <v>0</v>
      </c>
      <c r="S455" s="81">
        <v>6.548665827487306</v>
      </c>
      <c r="T455" s="82"/>
      <c r="U455" s="81">
        <v>49566393</v>
      </c>
      <c r="V455" s="81">
        <v>2661</v>
      </c>
      <c r="W455" s="81">
        <v>148</v>
      </c>
      <c r="X455" s="81">
        <v>26341</v>
      </c>
      <c r="Y455" s="81">
        <v>31613</v>
      </c>
      <c r="Z455" s="81">
        <v>56079</v>
      </c>
      <c r="AA455" s="81">
        <v>14779</v>
      </c>
      <c r="AB455" s="81">
        <v>86949</v>
      </c>
      <c r="AC455" s="81">
        <v>0</v>
      </c>
      <c r="AD455" s="81">
        <v>6.548665827487306</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233.785</v>
      </c>
      <c r="BJ455" s="81">
        <v>0</v>
      </c>
      <c r="BK455" s="81">
        <v>0</v>
      </c>
      <c r="BL455" s="81">
        <v>0</v>
      </c>
      <c r="BM455" s="82"/>
      <c r="BN455" s="81">
        <v>0</v>
      </c>
      <c r="BO455" s="81">
        <v>0</v>
      </c>
      <c r="BP455" s="81">
        <v>27</v>
      </c>
      <c r="BQ455" s="81">
        <v>0</v>
      </c>
      <c r="BR455" s="81">
        <v>0</v>
      </c>
      <c r="BS455" s="81">
        <v>0</v>
      </c>
      <c r="BT455"/>
      <c r="BU455" s="80">
        <v>231.309</v>
      </c>
      <c r="BV455" s="80">
        <v>0</v>
      </c>
      <c r="BW455" s="80">
        <v>2.476</v>
      </c>
      <c r="BX455" s="80">
        <v>0</v>
      </c>
      <c r="BY455" s="80">
        <v>0</v>
      </c>
      <c r="BZ455" s="80">
        <v>0</v>
      </c>
      <c r="CA455" s="80">
        <v>0</v>
      </c>
      <c r="CB455" s="80">
        <v>0</v>
      </c>
      <c r="CC455" s="80">
        <v>0</v>
      </c>
    </row>
    <row r="456" spans="1:81">
      <c r="A456" s="80" t="s">
        <v>2205</v>
      </c>
      <c r="B456" s="80">
        <v>45</v>
      </c>
      <c r="C456" s="80">
        <v>11</v>
      </c>
      <c r="D456" s="80">
        <v>3</v>
      </c>
      <c r="E456" s="80">
        <v>2014</v>
      </c>
      <c r="F456" s="80" t="s">
        <v>90</v>
      </c>
      <c r="G456" s="80" t="s">
        <v>2194</v>
      </c>
      <c r="H456" s="80" t="s">
        <v>2195</v>
      </c>
      <c r="I456" s="177"/>
      <c r="J456" s="81">
        <v>332.28027857870865</v>
      </c>
      <c r="K456" s="81">
        <v>5.075825855520991</v>
      </c>
      <c r="L456" s="81">
        <v>5.4639544736926648</v>
      </c>
      <c r="M456" s="81">
        <v>116.54230909780374</v>
      </c>
      <c r="N456" s="81">
        <v>115.87958389208866</v>
      </c>
      <c r="O456" s="81">
        <v>98.862087880963514</v>
      </c>
      <c r="P456" s="81">
        <v>73.748494024635065</v>
      </c>
      <c r="Q456" s="81">
        <v>6.4692200629292582</v>
      </c>
      <c r="R456" s="81">
        <v>0</v>
      </c>
      <c r="S456" s="81">
        <v>6.6392810876581372</v>
      </c>
      <c r="T456" s="82"/>
      <c r="U456" s="81">
        <v>51745631</v>
      </c>
      <c r="V456" s="81">
        <v>2195</v>
      </c>
      <c r="W456" s="81">
        <v>105</v>
      </c>
      <c r="X456" s="81">
        <v>24183</v>
      </c>
      <c r="Y456" s="81">
        <v>32478</v>
      </c>
      <c r="Z456" s="81">
        <v>56890</v>
      </c>
      <c r="AA456" s="81">
        <v>14687</v>
      </c>
      <c r="AB456" s="81">
        <v>87163</v>
      </c>
      <c r="AC456" s="81">
        <v>0</v>
      </c>
      <c r="AD456" s="81">
        <v>6.6392810876581372</v>
      </c>
      <c r="AE456" s="82"/>
      <c r="AF456" s="81">
        <v>378422699.63971204</v>
      </c>
      <c r="AG456" s="81">
        <v>4335565.1069037216</v>
      </c>
      <c r="AH456" s="81">
        <v>663338.9774079409</v>
      </c>
      <c r="AI456" s="81">
        <v>151901025.55749896</v>
      </c>
      <c r="AJ456" s="81">
        <v>176736103.62767893</v>
      </c>
      <c r="AK456" s="81">
        <v>0</v>
      </c>
      <c r="AL456" s="81">
        <v>0</v>
      </c>
      <c r="AM456" s="81">
        <v>11966177.404553786</v>
      </c>
      <c r="AN456" s="81">
        <v>0</v>
      </c>
      <c r="AO456" s="81">
        <v>0</v>
      </c>
      <c r="AP456" s="82"/>
      <c r="AQ456" s="81">
        <v>2710</v>
      </c>
      <c r="AR456" s="81">
        <v>510</v>
      </c>
      <c r="AS456" s="81">
        <v>0</v>
      </c>
      <c r="AT456" s="81">
        <v>0</v>
      </c>
      <c r="AU456" s="81">
        <v>0</v>
      </c>
      <c r="AV456" s="81">
        <v>1</v>
      </c>
      <c r="AW456" s="81" t="s">
        <v>564</v>
      </c>
      <c r="AX456" s="82"/>
      <c r="AY456" s="81">
        <v>11399.8</v>
      </c>
      <c r="AZ456" s="81">
        <v>22087.399999999998</v>
      </c>
      <c r="BA456" s="81">
        <v>0</v>
      </c>
      <c r="BB456" s="81">
        <v>0</v>
      </c>
      <c r="BC456" s="81">
        <v>0</v>
      </c>
      <c r="BD456" s="81">
        <v>1020</v>
      </c>
      <c r="BE456" s="81" t="s">
        <v>564</v>
      </c>
      <c r="BF456" s="82"/>
      <c r="BG456" s="81">
        <v>0</v>
      </c>
      <c r="BH456" s="81">
        <v>0</v>
      </c>
      <c r="BI456" s="81">
        <v>223.875</v>
      </c>
      <c r="BJ456" s="81">
        <v>0</v>
      </c>
      <c r="BK456" s="81">
        <v>5.6280000000000001</v>
      </c>
      <c r="BL456" s="81">
        <v>0</v>
      </c>
      <c r="BM456" s="82"/>
      <c r="BN456" s="81">
        <v>0</v>
      </c>
      <c r="BO456" s="81">
        <v>0</v>
      </c>
      <c r="BP456" s="81">
        <v>27</v>
      </c>
      <c r="BQ456" s="81">
        <v>0</v>
      </c>
      <c r="BR456" s="81">
        <v>1</v>
      </c>
      <c r="BS456" s="81">
        <v>0</v>
      </c>
      <c r="BT456"/>
      <c r="BU456" s="80">
        <v>229.50299999999999</v>
      </c>
      <c r="BV456" s="80">
        <v>0</v>
      </c>
      <c r="BW456" s="80">
        <v>0</v>
      </c>
      <c r="BX456" s="80">
        <v>0</v>
      </c>
      <c r="BY456" s="80">
        <v>0</v>
      </c>
      <c r="BZ456" s="80">
        <v>0</v>
      </c>
      <c r="CA456" s="80">
        <v>0</v>
      </c>
      <c r="CB456" s="80">
        <v>0</v>
      </c>
      <c r="CC456" s="80">
        <v>0</v>
      </c>
    </row>
    <row r="457" spans="1:81">
      <c r="A457" s="80" t="s">
        <v>2206</v>
      </c>
      <c r="B457" s="80">
        <v>46</v>
      </c>
      <c r="C457" s="80">
        <v>12</v>
      </c>
      <c r="D457" s="80">
        <v>3</v>
      </c>
      <c r="E457" s="80">
        <v>2015</v>
      </c>
      <c r="F457" s="80" t="s">
        <v>91</v>
      </c>
      <c r="G457" s="80" t="s">
        <v>2194</v>
      </c>
      <c r="H457" s="80" t="s">
        <v>2195</v>
      </c>
      <c r="I457" s="177"/>
      <c r="J457" s="81">
        <v>306.47454559157552</v>
      </c>
      <c r="K457" s="81">
        <v>4.6994254896965399</v>
      </c>
      <c r="L457" s="81">
        <v>5.8704395602235451</v>
      </c>
      <c r="M457" s="81">
        <v>105.22855590223125</v>
      </c>
      <c r="N457" s="81">
        <v>110.25355924997547</v>
      </c>
      <c r="O457" s="81">
        <v>98.95654430186741</v>
      </c>
      <c r="P457" s="81">
        <v>74.097987738367024</v>
      </c>
      <c r="Q457" s="81">
        <v>6.3396571192679598</v>
      </c>
      <c r="R457" s="81">
        <v>0</v>
      </c>
      <c r="S457" s="81">
        <v>5.4081124843923067</v>
      </c>
      <c r="T457" s="82"/>
      <c r="U457" s="81">
        <v>53593690</v>
      </c>
      <c r="V457" s="81">
        <v>2195</v>
      </c>
      <c r="W457" s="81">
        <v>105</v>
      </c>
      <c r="X457" s="81">
        <v>24183</v>
      </c>
      <c r="Y457" s="81">
        <v>32586</v>
      </c>
      <c r="Z457" s="81">
        <v>57493</v>
      </c>
      <c r="AA457" s="81">
        <v>14745</v>
      </c>
      <c r="AB457" s="81">
        <v>87254</v>
      </c>
      <c r="AC457" s="81">
        <v>0</v>
      </c>
      <c r="AD457" s="81">
        <v>5.4081124843923067</v>
      </c>
      <c r="AE457" s="82"/>
      <c r="AF457" s="81">
        <v>355867081.81707537</v>
      </c>
      <c r="AG457" s="81">
        <v>3725598.3679263168</v>
      </c>
      <c r="AH457" s="81">
        <v>807294.81001785991</v>
      </c>
      <c r="AI457" s="81">
        <v>151120181.06887722</v>
      </c>
      <c r="AJ457" s="81">
        <v>171586678.70727405</v>
      </c>
      <c r="AK457" s="81">
        <v>0</v>
      </c>
      <c r="AL457" s="81">
        <v>0</v>
      </c>
      <c r="AM457" s="81">
        <v>11957794.683236154</v>
      </c>
      <c r="AN457" s="81">
        <v>0</v>
      </c>
      <c r="AO457" s="81">
        <v>0</v>
      </c>
      <c r="AP457" s="82"/>
      <c r="AQ457" s="81">
        <v>3001</v>
      </c>
      <c r="AR457" s="81">
        <v>778</v>
      </c>
      <c r="AS457" s="81">
        <v>0</v>
      </c>
      <c r="AT457" s="81">
        <v>0</v>
      </c>
      <c r="AU457" s="81">
        <v>0</v>
      </c>
      <c r="AV457" s="81">
        <v>1</v>
      </c>
      <c r="AW457" s="81" t="s">
        <v>564</v>
      </c>
      <c r="AX457" s="82"/>
      <c r="AY457" s="81">
        <v>12835.4</v>
      </c>
      <c r="AZ457" s="81">
        <v>32760.1</v>
      </c>
      <c r="BA457" s="81">
        <v>0</v>
      </c>
      <c r="BB457" s="81">
        <v>0</v>
      </c>
      <c r="BC457" s="81">
        <v>0</v>
      </c>
      <c r="BD457" s="81">
        <v>1020</v>
      </c>
      <c r="BE457" s="81" t="s">
        <v>564</v>
      </c>
      <c r="BF457" s="82"/>
      <c r="BG457" s="81">
        <v>0</v>
      </c>
      <c r="BH457" s="81">
        <v>0</v>
      </c>
      <c r="BI457" s="81">
        <v>221.92599999999999</v>
      </c>
      <c r="BJ457" s="81">
        <v>0</v>
      </c>
      <c r="BK457" s="81">
        <v>5.7720000000000002</v>
      </c>
      <c r="BL457" s="81">
        <v>0</v>
      </c>
      <c r="BM457" s="82"/>
      <c r="BN457" s="81">
        <v>0</v>
      </c>
      <c r="BO457" s="81">
        <v>0</v>
      </c>
      <c r="BP457" s="81">
        <v>28</v>
      </c>
      <c r="BQ457" s="81">
        <v>0</v>
      </c>
      <c r="BR457" s="81">
        <v>1</v>
      </c>
      <c r="BS457" s="81">
        <v>0</v>
      </c>
      <c r="BT457"/>
      <c r="BU457" s="80">
        <v>227.69800000000001</v>
      </c>
      <c r="BV457" s="80">
        <v>0</v>
      </c>
      <c r="BW457" s="80">
        <v>0</v>
      </c>
      <c r="BX457" s="80">
        <v>0</v>
      </c>
      <c r="BY457" s="80">
        <v>0</v>
      </c>
      <c r="BZ457" s="80">
        <v>0</v>
      </c>
      <c r="CA457" s="80">
        <v>0</v>
      </c>
      <c r="CB457" s="80">
        <v>0</v>
      </c>
      <c r="CC457" s="80">
        <v>0</v>
      </c>
    </row>
    <row r="458" spans="1:81">
      <c r="A458" s="80" t="s">
        <v>2207</v>
      </c>
      <c r="B458" s="80">
        <v>47</v>
      </c>
      <c r="C458" s="80">
        <v>13</v>
      </c>
      <c r="D458" s="80">
        <v>3</v>
      </c>
      <c r="E458" s="80">
        <v>2016</v>
      </c>
      <c r="F458" s="80" t="s">
        <v>92</v>
      </c>
      <c r="G458" s="80" t="s">
        <v>2194</v>
      </c>
      <c r="H458" s="80" t="s">
        <v>2195</v>
      </c>
      <c r="I458" s="177"/>
      <c r="J458" s="81">
        <v>324.16854087825556</v>
      </c>
      <c r="K458" s="81">
        <v>4.6153958520892822</v>
      </c>
      <c r="L458" s="81">
        <v>6.1589755088237812</v>
      </c>
      <c r="M458" s="81">
        <v>100.58796462291996</v>
      </c>
      <c r="N458" s="81">
        <v>111.82906944993708</v>
      </c>
      <c r="O458" s="81">
        <v>98.71723587521501</v>
      </c>
      <c r="P458" s="81">
        <v>71.836203795087727</v>
      </c>
      <c r="Q458" s="81">
        <v>6.1875775358579661</v>
      </c>
      <c r="R458" s="81">
        <v>0</v>
      </c>
      <c r="S458" s="81">
        <v>5.1749468267015244</v>
      </c>
      <c r="T458" s="82"/>
      <c r="U458" s="81">
        <v>57678353</v>
      </c>
      <c r="V458" s="81">
        <v>2195</v>
      </c>
      <c r="W458" s="81">
        <v>105</v>
      </c>
      <c r="X458" s="81">
        <v>24183</v>
      </c>
      <c r="Y458" s="81">
        <v>33242</v>
      </c>
      <c r="Z458" s="81">
        <v>58059</v>
      </c>
      <c r="AA458" s="81">
        <v>14785</v>
      </c>
      <c r="AB458" s="81">
        <v>87603</v>
      </c>
      <c r="AC458" s="81">
        <v>0</v>
      </c>
      <c r="AD458" s="81">
        <v>5.1749468267015244</v>
      </c>
      <c r="AE458" s="82"/>
      <c r="AF458" s="81">
        <v>379983490.88673419</v>
      </c>
      <c r="AG458" s="81">
        <v>3495519.1333936211</v>
      </c>
      <c r="AH458" s="81">
        <v>616035.80422831734</v>
      </c>
      <c r="AI458" s="81">
        <v>155840113.2413331</v>
      </c>
      <c r="AJ458" s="81">
        <v>175210684.35046199</v>
      </c>
      <c r="AK458" s="81">
        <v>0</v>
      </c>
      <c r="AL458" s="81">
        <v>0</v>
      </c>
      <c r="AM458" s="81">
        <v>12014950.860845979</v>
      </c>
      <c r="AN458" s="81">
        <v>0</v>
      </c>
      <c r="AO458" s="81">
        <v>0</v>
      </c>
      <c r="AP458" s="82"/>
      <c r="AQ458" s="81">
        <v>3254</v>
      </c>
      <c r="AR458" s="81">
        <v>938</v>
      </c>
      <c r="AS458" s="81">
        <v>0</v>
      </c>
      <c r="AT458" s="81">
        <v>0</v>
      </c>
      <c r="AU458" s="81">
        <v>0</v>
      </c>
      <c r="AV458" s="81">
        <v>1</v>
      </c>
      <c r="AW458" s="81" t="s">
        <v>564</v>
      </c>
      <c r="AX458" s="82"/>
      <c r="AY458" s="81">
        <v>14024.5</v>
      </c>
      <c r="AZ458" s="81">
        <v>38253</v>
      </c>
      <c r="BA458" s="81">
        <v>0</v>
      </c>
      <c r="BB458" s="81">
        <v>0</v>
      </c>
      <c r="BC458" s="81">
        <v>0</v>
      </c>
      <c r="BD458" s="81">
        <v>1070.4000000000001</v>
      </c>
      <c r="BE458" s="81" t="s">
        <v>564</v>
      </c>
      <c r="BF458" s="82"/>
      <c r="BG458" s="81">
        <v>0</v>
      </c>
      <c r="BH458" s="81">
        <v>0</v>
      </c>
      <c r="BI458" s="81">
        <v>229.97300000000001</v>
      </c>
      <c r="BJ458" s="81">
        <v>0</v>
      </c>
      <c r="BK458" s="81">
        <v>7.0830000000000002</v>
      </c>
      <c r="BL458" s="81">
        <v>0</v>
      </c>
      <c r="BM458" s="82"/>
      <c r="BN458" s="81">
        <v>0</v>
      </c>
      <c r="BO458" s="81">
        <v>0</v>
      </c>
      <c r="BP458" s="81">
        <v>30</v>
      </c>
      <c r="BQ458" s="81">
        <v>0</v>
      </c>
      <c r="BR458" s="81">
        <v>1</v>
      </c>
      <c r="BS458" s="81">
        <v>0</v>
      </c>
      <c r="BT458"/>
      <c r="BU458" s="80">
        <v>237.05600000000001</v>
      </c>
      <c r="BV458" s="80">
        <v>0</v>
      </c>
      <c r="BW458" s="80">
        <v>0</v>
      </c>
      <c r="BX458" s="80">
        <v>0</v>
      </c>
      <c r="BY458" s="80">
        <v>0</v>
      </c>
      <c r="BZ458" s="80">
        <v>0</v>
      </c>
      <c r="CA458" s="80">
        <v>0</v>
      </c>
      <c r="CB458" s="80">
        <v>0</v>
      </c>
      <c r="CC458" s="80">
        <v>0</v>
      </c>
    </row>
    <row r="459" spans="1:81">
      <c r="A459" s="80" t="s">
        <v>2208</v>
      </c>
      <c r="B459" s="80">
        <v>48</v>
      </c>
      <c r="C459" s="80">
        <v>14</v>
      </c>
      <c r="D459" s="80">
        <v>3</v>
      </c>
      <c r="E459" s="80">
        <v>2017</v>
      </c>
      <c r="F459" s="80" t="s">
        <v>71</v>
      </c>
      <c r="G459" s="80" t="s">
        <v>2194</v>
      </c>
      <c r="H459" s="80" t="s">
        <v>2195</v>
      </c>
      <c r="I459" s="177"/>
      <c r="J459" s="81">
        <v>323.44884399069815</v>
      </c>
      <c r="K459" s="81">
        <v>4.619709962062851</v>
      </c>
      <c r="L459" s="81">
        <v>5.5730688282372824</v>
      </c>
      <c r="M459" s="81">
        <v>96.54509005746543</v>
      </c>
      <c r="N459" s="81">
        <v>108.85685041087956</v>
      </c>
      <c r="O459" s="81">
        <v>98.412665004301402</v>
      </c>
      <c r="P459" s="81">
        <v>70.507289292354443</v>
      </c>
      <c r="Q459" s="81">
        <v>6.0041743195439521</v>
      </c>
      <c r="R459" s="81">
        <v>0</v>
      </c>
      <c r="S459" s="81">
        <v>7.6914371601586167</v>
      </c>
      <c r="T459" s="82"/>
      <c r="U459" s="81">
        <v>58799703</v>
      </c>
      <c r="V459" s="81">
        <v>2195</v>
      </c>
      <c r="W459" s="81">
        <v>105</v>
      </c>
      <c r="X459" s="81">
        <v>24183</v>
      </c>
      <c r="Y459" s="81">
        <v>33774</v>
      </c>
      <c r="Z459" s="81">
        <v>58840</v>
      </c>
      <c r="AA459" s="81">
        <v>14604</v>
      </c>
      <c r="AB459" s="81">
        <v>87908</v>
      </c>
      <c r="AC459" s="81">
        <v>0</v>
      </c>
      <c r="AD459" s="81">
        <v>7.6914371601586167</v>
      </c>
      <c r="AE459" s="82"/>
      <c r="AF459" s="81">
        <v>397080650.01342303</v>
      </c>
      <c r="AG459" s="81">
        <v>3533674.5333921118</v>
      </c>
      <c r="AH459" s="81">
        <v>766596.06263713085</v>
      </c>
      <c r="AI459" s="81">
        <v>155469018.05982289</v>
      </c>
      <c r="AJ459" s="81">
        <v>170230391.20160061</v>
      </c>
      <c r="AK459" s="81">
        <v>0</v>
      </c>
      <c r="AL459" s="81">
        <v>0</v>
      </c>
      <c r="AM459" s="81">
        <v>12075647.87827762</v>
      </c>
      <c r="AN459" s="81">
        <v>0</v>
      </c>
      <c r="AO459" s="81">
        <v>0</v>
      </c>
      <c r="AP459" s="82"/>
      <c r="AQ459" s="81">
        <v>3476</v>
      </c>
      <c r="AR459" s="81">
        <v>1059</v>
      </c>
      <c r="AS459" s="81">
        <v>0</v>
      </c>
      <c r="AT459" s="81">
        <v>0</v>
      </c>
      <c r="AU459" s="81">
        <v>0</v>
      </c>
      <c r="AV459" s="81">
        <v>2</v>
      </c>
      <c r="AW459" s="81" t="s">
        <v>564</v>
      </c>
      <c r="AX459" s="82"/>
      <c r="AY459" s="81">
        <v>15144</v>
      </c>
      <c r="AZ459" s="81">
        <v>47151.100000000013</v>
      </c>
      <c r="BA459" s="81">
        <v>0</v>
      </c>
      <c r="BB459" s="81">
        <v>0</v>
      </c>
      <c r="BC459" s="81">
        <v>0</v>
      </c>
      <c r="BD459" s="81">
        <v>1100.4000000000001</v>
      </c>
      <c r="BE459" s="81" t="s">
        <v>564</v>
      </c>
      <c r="BF459" s="82"/>
      <c r="BG459" s="81">
        <v>0</v>
      </c>
      <c r="BH459" s="81">
        <v>0</v>
      </c>
      <c r="BI459" s="81">
        <v>228.84200000000001</v>
      </c>
      <c r="BJ459" s="81">
        <v>0</v>
      </c>
      <c r="BK459" s="81">
        <v>6.0149999999999997</v>
      </c>
      <c r="BL459" s="81">
        <v>0</v>
      </c>
      <c r="BM459" s="82"/>
      <c r="BN459" s="81">
        <v>0</v>
      </c>
      <c r="BO459" s="81">
        <v>0</v>
      </c>
      <c r="BP459" s="81">
        <v>28</v>
      </c>
      <c r="BQ459" s="81">
        <v>0</v>
      </c>
      <c r="BR459" s="81">
        <v>1</v>
      </c>
      <c r="BS459" s="81">
        <v>0</v>
      </c>
      <c r="BT459"/>
      <c r="BU459" s="80">
        <v>234.857</v>
      </c>
      <c r="BV459" s="80">
        <v>0</v>
      </c>
      <c r="BW459" s="80">
        <v>0</v>
      </c>
      <c r="BX459" s="80">
        <v>0</v>
      </c>
      <c r="BY459" s="80">
        <v>0</v>
      </c>
      <c r="BZ459" s="80">
        <v>0</v>
      </c>
      <c r="CA459" s="80">
        <v>0</v>
      </c>
      <c r="CB459" s="80">
        <v>0</v>
      </c>
      <c r="CC459" s="80">
        <v>0</v>
      </c>
    </row>
    <row r="460" spans="1:81">
      <c r="A460" s="80" t="s">
        <v>2209</v>
      </c>
      <c r="B460" s="80">
        <v>49</v>
      </c>
      <c r="C460" s="80">
        <v>15</v>
      </c>
      <c r="D460" s="80">
        <v>3</v>
      </c>
      <c r="E460" s="80">
        <v>2018</v>
      </c>
      <c r="F460" s="80" t="s">
        <v>93</v>
      </c>
      <c r="G460" s="80" t="s">
        <v>2194</v>
      </c>
      <c r="H460" s="80" t="s">
        <v>2195</v>
      </c>
      <c r="I460" s="177"/>
      <c r="J460" s="81">
        <v>339.70207500504864</v>
      </c>
      <c r="K460" s="81">
        <v>4.3393045856278647</v>
      </c>
      <c r="L460" s="81">
        <v>4.9699283967402597</v>
      </c>
      <c r="M460" s="81">
        <v>94.22259548351586</v>
      </c>
      <c r="N460" s="81">
        <v>103.6162356045096</v>
      </c>
      <c r="O460" s="81">
        <v>97.497505071444664</v>
      </c>
      <c r="P460" s="81">
        <v>70.307330942029154</v>
      </c>
      <c r="Q460" s="81">
        <v>5.5922325006433127</v>
      </c>
      <c r="R460" s="81">
        <v>0</v>
      </c>
      <c r="S460" s="81">
        <v>7.7840613341563554</v>
      </c>
      <c r="T460" s="82"/>
      <c r="U460" s="81">
        <v>64372632.999999993</v>
      </c>
      <c r="V460" s="81">
        <v>2195</v>
      </c>
      <c r="W460" s="81">
        <v>105</v>
      </c>
      <c r="X460" s="81">
        <v>24183</v>
      </c>
      <c r="Y460" s="81">
        <v>34370</v>
      </c>
      <c r="Z460" s="81">
        <v>59409</v>
      </c>
      <c r="AA460" s="81">
        <v>14709</v>
      </c>
      <c r="AB460" s="81">
        <v>88234</v>
      </c>
      <c r="AC460" s="81">
        <v>0</v>
      </c>
      <c r="AD460" s="81">
        <v>7.7840613341563554</v>
      </c>
      <c r="AE460" s="82"/>
      <c r="AF460" s="81">
        <v>422588265.89442772</v>
      </c>
      <c r="AG460" s="81">
        <v>3137908.9764824449</v>
      </c>
      <c r="AH460" s="81">
        <v>693309.44084865251</v>
      </c>
      <c r="AI460" s="81">
        <v>149542812.4724614</v>
      </c>
      <c r="AJ460" s="81">
        <v>173895635.51719621</v>
      </c>
      <c r="AK460" s="81">
        <v>0</v>
      </c>
      <c r="AL460" s="81">
        <v>0</v>
      </c>
      <c r="AM460" s="81">
        <v>12145508.102531619</v>
      </c>
      <c r="AN460" s="81">
        <v>0</v>
      </c>
      <c r="AO460" s="81">
        <v>0</v>
      </c>
      <c r="AP460" s="82"/>
      <c r="AQ460" s="81">
        <v>3719</v>
      </c>
      <c r="AR460" s="81">
        <v>1235</v>
      </c>
      <c r="AS460" s="81">
        <v>0</v>
      </c>
      <c r="AT460" s="81">
        <v>0</v>
      </c>
      <c r="AU460" s="81">
        <v>0</v>
      </c>
      <c r="AV460" s="81">
        <v>2</v>
      </c>
      <c r="AW460" s="81" t="s">
        <v>564</v>
      </c>
      <c r="AX460" s="82"/>
      <c r="AY460" s="81">
        <v>16320.1</v>
      </c>
      <c r="AZ460" s="81">
        <v>55952.1</v>
      </c>
      <c r="BA460" s="81">
        <v>0</v>
      </c>
      <c r="BB460" s="81">
        <v>0</v>
      </c>
      <c r="BC460" s="81">
        <v>0</v>
      </c>
      <c r="BD460" s="81">
        <v>1100.4000000000001</v>
      </c>
      <c r="BE460" s="81" t="s">
        <v>564</v>
      </c>
      <c r="BF460" s="82"/>
      <c r="BG460" s="81">
        <v>0</v>
      </c>
      <c r="BH460" s="81">
        <v>0</v>
      </c>
      <c r="BI460" s="81">
        <v>229.73</v>
      </c>
      <c r="BJ460" s="81">
        <v>0</v>
      </c>
      <c r="BK460" s="81">
        <v>6.0590000000000002</v>
      </c>
      <c r="BL460" s="81">
        <v>0</v>
      </c>
      <c r="BM460" s="82"/>
      <c r="BN460" s="81">
        <v>0</v>
      </c>
      <c r="BO460" s="81">
        <v>0</v>
      </c>
      <c r="BP460" s="81">
        <v>28</v>
      </c>
      <c r="BQ460" s="81">
        <v>0</v>
      </c>
      <c r="BR460" s="81">
        <v>1</v>
      </c>
      <c r="BS460" s="81">
        <v>0</v>
      </c>
      <c r="BT460"/>
      <c r="BU460" s="80">
        <v>235.78899999999999</v>
      </c>
      <c r="BV460" s="80">
        <v>0</v>
      </c>
      <c r="BW460" s="80">
        <v>0</v>
      </c>
      <c r="BX460" s="80">
        <v>0</v>
      </c>
      <c r="BY460" s="80">
        <v>0</v>
      </c>
      <c r="BZ460" s="80">
        <v>0</v>
      </c>
      <c r="CA460" s="80">
        <v>0</v>
      </c>
      <c r="CB460" s="80">
        <v>0</v>
      </c>
      <c r="CC460" s="80">
        <v>0</v>
      </c>
    </row>
    <row r="461" spans="1:81">
      <c r="A461" s="80" t="s">
        <v>2210</v>
      </c>
      <c r="B461" s="80">
        <v>50</v>
      </c>
      <c r="C461" s="80">
        <v>16</v>
      </c>
      <c r="D461" s="80">
        <v>3</v>
      </c>
      <c r="E461" s="80">
        <v>2019</v>
      </c>
      <c r="F461" s="80" t="s">
        <v>73</v>
      </c>
      <c r="G461" s="80" t="s">
        <v>2194</v>
      </c>
      <c r="H461" s="80" t="s">
        <v>2195</v>
      </c>
      <c r="I461" s="177"/>
      <c r="J461" s="81">
        <v>308.57324427126741</v>
      </c>
      <c r="K461" s="81">
        <v>3.9359217627676992</v>
      </c>
      <c r="L461" s="81">
        <v>5.0131836808650885</v>
      </c>
      <c r="M461" s="81">
        <v>86.76018162991798</v>
      </c>
      <c r="N461" s="81">
        <v>92.61002618954069</v>
      </c>
      <c r="O461" s="81">
        <v>95.968728456981353</v>
      </c>
      <c r="P461" s="81">
        <v>70.33183801122307</v>
      </c>
      <c r="Q461" s="81">
        <v>5.4625237925783976</v>
      </c>
      <c r="R461" s="81">
        <v>0</v>
      </c>
      <c r="S461" s="81">
        <v>8.6944346599510425</v>
      </c>
      <c r="T461" s="82"/>
      <c r="U461" s="81">
        <v>60611458</v>
      </c>
      <c r="V461" s="81">
        <v>2195</v>
      </c>
      <c r="W461" s="81">
        <v>105</v>
      </c>
      <c r="X461" s="81">
        <v>24183</v>
      </c>
      <c r="Y461" s="81">
        <v>35094</v>
      </c>
      <c r="Z461" s="81">
        <v>60083</v>
      </c>
      <c r="AA461" s="81">
        <v>14604</v>
      </c>
      <c r="AB461" s="81">
        <v>88521</v>
      </c>
      <c r="AC461" s="81">
        <v>0</v>
      </c>
      <c r="AD461" s="81">
        <v>8.6944346599510425</v>
      </c>
      <c r="AE461" s="82"/>
      <c r="AF461" s="81">
        <v>384427404.91187298</v>
      </c>
      <c r="AG461" s="81">
        <v>3029026.549920782</v>
      </c>
      <c r="AH461" s="81">
        <v>754016.93394308677</v>
      </c>
      <c r="AI461" s="81">
        <v>145944965.8187831</v>
      </c>
      <c r="AJ461" s="81">
        <v>158960370.97823307</v>
      </c>
      <c r="AK461" s="81">
        <v>0</v>
      </c>
      <c r="AL461" s="81">
        <v>0</v>
      </c>
      <c r="AM461" s="81">
        <v>12055893.814268781</v>
      </c>
      <c r="AN461" s="81">
        <v>0</v>
      </c>
      <c r="AO461" s="81">
        <v>0</v>
      </c>
      <c r="AP461" s="82"/>
      <c r="AQ461" s="81">
        <v>3931</v>
      </c>
      <c r="AR461" s="81">
        <v>1358</v>
      </c>
      <c r="AS461" s="81">
        <v>0</v>
      </c>
      <c r="AT461" s="81">
        <v>0</v>
      </c>
      <c r="AU461" s="81">
        <v>0</v>
      </c>
      <c r="AV461" s="81">
        <v>2</v>
      </c>
      <c r="AW461" s="81" t="s">
        <v>564</v>
      </c>
      <c r="AX461" s="82"/>
      <c r="AY461" s="81">
        <v>17396.299999999981</v>
      </c>
      <c r="AZ461" s="81">
        <v>61626.100000000042</v>
      </c>
      <c r="BA461" s="81">
        <v>0</v>
      </c>
      <c r="BB461" s="81">
        <v>0</v>
      </c>
      <c r="BC461" s="81">
        <v>0</v>
      </c>
      <c r="BD461" s="81">
        <v>1100.4000000000001</v>
      </c>
      <c r="BE461" s="81" t="s">
        <v>564</v>
      </c>
      <c r="BF461" s="82"/>
      <c r="BG461" s="81">
        <v>0</v>
      </c>
      <c r="BH461" s="81">
        <v>0</v>
      </c>
      <c r="BI461" s="81">
        <v>198.952</v>
      </c>
      <c r="BJ461" s="81">
        <v>0</v>
      </c>
      <c r="BK461" s="81">
        <v>7.1189999999999998</v>
      </c>
      <c r="BL461" s="81">
        <v>0</v>
      </c>
      <c r="BM461" s="82"/>
      <c r="BN461" s="81">
        <v>0</v>
      </c>
      <c r="BO461" s="81">
        <v>0</v>
      </c>
      <c r="BP461" s="81">
        <v>26</v>
      </c>
      <c r="BQ461" s="81">
        <v>0</v>
      </c>
      <c r="BR461" s="81">
        <v>1</v>
      </c>
      <c r="BS461" s="81">
        <v>0</v>
      </c>
      <c r="BT461"/>
      <c r="BU461" s="80">
        <v>206.071</v>
      </c>
      <c r="BV461" s="80">
        <v>0</v>
      </c>
      <c r="BW461" s="80">
        <v>0</v>
      </c>
      <c r="BX461" s="80">
        <v>0</v>
      </c>
      <c r="BY461" s="80">
        <v>0</v>
      </c>
      <c r="BZ461" s="80">
        <v>0</v>
      </c>
      <c r="CA461" s="80">
        <v>0</v>
      </c>
      <c r="CB461" s="80">
        <v>0</v>
      </c>
      <c r="CC461" s="80">
        <v>0</v>
      </c>
    </row>
    <row r="462" spans="1:81">
      <c r="A462" s="80" t="s">
        <v>2211</v>
      </c>
      <c r="B462" s="80">
        <v>51</v>
      </c>
      <c r="C462" s="80">
        <v>17</v>
      </c>
      <c r="D462" s="80">
        <v>3</v>
      </c>
      <c r="E462" s="80">
        <v>2020</v>
      </c>
      <c r="F462" s="80" t="s">
        <v>218</v>
      </c>
      <c r="G462" s="174" t="s">
        <v>2194</v>
      </c>
      <c r="H462" s="80" t="s">
        <v>2195</v>
      </c>
      <c r="I462" s="177"/>
      <c r="J462" s="81">
        <v>269.97988466482491</v>
      </c>
      <c r="K462" s="81">
        <v>3.8359279314684729</v>
      </c>
      <c r="L462" s="81">
        <v>13.912585964915188</v>
      </c>
      <c r="M462" s="81">
        <v>90.114176435356143</v>
      </c>
      <c r="N462" s="81">
        <v>95.418284183281671</v>
      </c>
      <c r="O462" s="81">
        <v>84.830882974933132</v>
      </c>
      <c r="P462" s="81">
        <v>65.367346143967296</v>
      </c>
      <c r="Q462" s="81">
        <v>5.2056225195143568</v>
      </c>
      <c r="R462" s="81">
        <v>0</v>
      </c>
      <c r="S462" s="81">
        <v>8.2737507174720371</v>
      </c>
      <c r="T462" s="82"/>
      <c r="U462" s="81">
        <v>57269147</v>
      </c>
      <c r="V462" s="81">
        <v>1881</v>
      </c>
      <c r="W462" s="81">
        <v>282</v>
      </c>
      <c r="X462" s="81">
        <v>27250</v>
      </c>
      <c r="Y462" s="81">
        <v>35321</v>
      </c>
      <c r="Z462" s="81">
        <v>60618</v>
      </c>
      <c r="AA462" s="81">
        <v>14747</v>
      </c>
      <c r="AB462" s="81">
        <v>88286</v>
      </c>
      <c r="AC462" s="81">
        <v>0</v>
      </c>
      <c r="AD462" s="81">
        <v>8.2737507174720371</v>
      </c>
      <c r="AE462" s="82"/>
      <c r="AF462" s="81">
        <v>354720701.22405899</v>
      </c>
      <c r="AG462" s="81">
        <v>2800824.7864594194</v>
      </c>
      <c r="AH462" s="81">
        <v>2060742.5365490126</v>
      </c>
      <c r="AI462" s="81">
        <v>155328896.96861407</v>
      </c>
      <c r="AJ462" s="81">
        <v>169225963.09846765</v>
      </c>
      <c r="AK462" s="81"/>
      <c r="AL462" s="81"/>
      <c r="AM462" s="81">
        <v>11522303.877918215</v>
      </c>
      <c r="AN462" s="81"/>
      <c r="AO462" s="81"/>
      <c r="AP462" s="82"/>
      <c r="AQ462" s="81">
        <v>4188</v>
      </c>
      <c r="AR462" s="81">
        <v>1403</v>
      </c>
      <c r="AS462" s="81">
        <v>0</v>
      </c>
      <c r="AT462" s="81">
        <v>0</v>
      </c>
      <c r="AU462" s="81">
        <v>0</v>
      </c>
      <c r="AV462" s="81">
        <v>2</v>
      </c>
      <c r="AW462" s="81">
        <v>0</v>
      </c>
      <c r="AX462" s="82"/>
      <c r="AY462" s="81">
        <v>18782.199999999961</v>
      </c>
      <c r="AZ462" s="81">
        <v>64267.400000000023</v>
      </c>
      <c r="BA462" s="81">
        <v>0</v>
      </c>
      <c r="BB462" s="81">
        <v>0</v>
      </c>
      <c r="BC462" s="81">
        <v>0</v>
      </c>
      <c r="BD462" s="81">
        <v>1100.4000000000001</v>
      </c>
      <c r="BE462" s="81">
        <v>0</v>
      </c>
      <c r="BF462" s="82"/>
      <c r="BG462" s="81">
        <v>0</v>
      </c>
      <c r="BH462" s="81">
        <v>0</v>
      </c>
      <c r="BI462" s="81">
        <v>197.80500000000001</v>
      </c>
      <c r="BJ462" s="81">
        <v>0</v>
      </c>
      <c r="BK462" s="81">
        <v>6.4569999999999999</v>
      </c>
      <c r="BL462" s="81">
        <v>0</v>
      </c>
      <c r="BM462" s="82"/>
      <c r="BN462" s="81">
        <v>0</v>
      </c>
      <c r="BO462" s="81">
        <v>0</v>
      </c>
      <c r="BP462" s="81">
        <v>29</v>
      </c>
      <c r="BQ462" s="81">
        <v>0</v>
      </c>
      <c r="BR462" s="81">
        <v>1</v>
      </c>
      <c r="BS462" s="81">
        <v>0</v>
      </c>
      <c r="BT462"/>
      <c r="BU462" s="80">
        <v>204.262</v>
      </c>
      <c r="BV462" s="80">
        <v>0</v>
      </c>
      <c r="BW462" s="80">
        <v>0</v>
      </c>
      <c r="BX462" s="80">
        <v>0</v>
      </c>
      <c r="BY462" s="80">
        <v>0</v>
      </c>
      <c r="BZ462" s="80">
        <v>0</v>
      </c>
      <c r="CA462" s="80">
        <v>0</v>
      </c>
      <c r="CB462" s="80">
        <v>0</v>
      </c>
      <c r="CC462" s="80">
        <v>0</v>
      </c>
    </row>
    <row r="463" spans="1:81">
      <c r="A463" s="80" t="s">
        <v>2212</v>
      </c>
      <c r="B463" s="80">
        <v>51</v>
      </c>
      <c r="C463" s="80">
        <v>18</v>
      </c>
      <c r="D463" s="80">
        <v>3</v>
      </c>
      <c r="E463" s="80">
        <v>2021</v>
      </c>
      <c r="F463" s="80" t="s">
        <v>75</v>
      </c>
      <c r="G463" s="174" t="s">
        <v>2194</v>
      </c>
      <c r="H463" s="80" t="s">
        <v>2195</v>
      </c>
      <c r="I463" s="177"/>
      <c r="J463" s="81">
        <v>295.6655900766001</v>
      </c>
      <c r="K463" s="81">
        <v>4.1635023557728781</v>
      </c>
      <c r="L463" s="81">
        <v>12.541799910300149</v>
      </c>
      <c r="M463" s="81">
        <v>102.63060022578426</v>
      </c>
      <c r="N463" s="81">
        <v>90.840876041517063</v>
      </c>
      <c r="O463" s="81">
        <v>82.640761008575666</v>
      </c>
      <c r="P463" s="81">
        <v>68.052110503179378</v>
      </c>
      <c r="Q463" s="81">
        <v>5.2586065574460088</v>
      </c>
      <c r="R463" s="81">
        <v>0</v>
      </c>
      <c r="S463" s="81">
        <v>8.4680661850908052</v>
      </c>
      <c r="T463" s="82"/>
      <c r="U463" s="81">
        <v>62312138</v>
      </c>
      <c r="V463" s="81">
        <v>1881</v>
      </c>
      <c r="W463" s="81">
        <v>282</v>
      </c>
      <c r="X463" s="81">
        <v>27250</v>
      </c>
      <c r="Y463" s="81">
        <v>35636</v>
      </c>
      <c r="Z463" s="81">
        <v>60806</v>
      </c>
      <c r="AA463" s="81">
        <v>14972</v>
      </c>
      <c r="AB463" s="81">
        <v>88127</v>
      </c>
      <c r="AC463" s="81">
        <v>0</v>
      </c>
      <c r="AD463" s="81">
        <v>8.4680661850908052</v>
      </c>
      <c r="AE463" s="82"/>
      <c r="AF463" s="81">
        <v>379322281.895298</v>
      </c>
      <c r="AG463" s="81">
        <v>2973901.3853698708</v>
      </c>
      <c r="AH463" s="81">
        <v>1936500.3361271941</v>
      </c>
      <c r="AI463" s="81">
        <v>169407549.92240304</v>
      </c>
      <c r="AJ463" s="81">
        <v>158031008.70043737</v>
      </c>
      <c r="AK463" s="81">
        <v>0</v>
      </c>
      <c r="AL463" s="81">
        <v>0</v>
      </c>
      <c r="AM463" s="81">
        <v>11567892.640838249</v>
      </c>
      <c r="AN463" s="81">
        <v>0</v>
      </c>
      <c r="AO463" s="81">
        <v>0</v>
      </c>
      <c r="AP463" s="82"/>
      <c r="AQ463" s="81">
        <v>4453</v>
      </c>
      <c r="AR463" s="81">
        <v>1418</v>
      </c>
      <c r="AS463" s="81">
        <v>0</v>
      </c>
      <c r="AT463" s="81">
        <v>0</v>
      </c>
      <c r="AU463" s="81">
        <v>0</v>
      </c>
      <c r="AV463" s="81">
        <v>2</v>
      </c>
      <c r="AW463" s="81"/>
      <c r="AX463" s="82"/>
      <c r="AY463" s="81">
        <v>20295.099999999951</v>
      </c>
      <c r="AZ463" s="81">
        <v>64821.60000000002</v>
      </c>
      <c r="BA463" s="81">
        <v>0</v>
      </c>
      <c r="BB463" s="81">
        <v>0</v>
      </c>
      <c r="BC463" s="81">
        <v>0</v>
      </c>
      <c r="BD463" s="81">
        <v>1100.4000000000001</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2213</v>
      </c>
      <c r="B464" s="80">
        <v>51</v>
      </c>
      <c r="C464" s="80">
        <v>19</v>
      </c>
      <c r="D464" s="80">
        <v>3</v>
      </c>
      <c r="E464" s="80">
        <v>2022</v>
      </c>
      <c r="F464" s="80" t="s">
        <v>568</v>
      </c>
      <c r="G464" s="80" t="s">
        <v>2194</v>
      </c>
      <c r="H464" s="80" t="s">
        <v>2195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4731</v>
      </c>
      <c r="AR464" s="81">
        <v>1430</v>
      </c>
      <c r="AS464" s="81">
        <v>0</v>
      </c>
      <c r="AT464" s="81">
        <v>0</v>
      </c>
      <c r="AU464" s="81">
        <v>0</v>
      </c>
      <c r="AV464" s="81">
        <v>2</v>
      </c>
      <c r="AW464" s="81"/>
      <c r="AX464" s="82"/>
      <c r="AY464" s="81">
        <v>21969.399999999932</v>
      </c>
      <c r="AZ464" s="81">
        <v>65368.200000000019</v>
      </c>
      <c r="BA464" s="81">
        <v>0</v>
      </c>
      <c r="BB464" s="81">
        <v>0</v>
      </c>
      <c r="BC464" s="81">
        <v>0</v>
      </c>
      <c r="BD464" s="81">
        <v>1120.3000000000002</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2214</v>
      </c>
      <c r="B465" s="80">
        <v>307</v>
      </c>
      <c r="C465" s="80">
        <v>1</v>
      </c>
      <c r="D465" s="80">
        <v>19</v>
      </c>
      <c r="E465" s="80">
        <v>1990</v>
      </c>
      <c r="F465" s="80" t="s">
        <v>562</v>
      </c>
      <c r="G465" s="80" t="s">
        <v>2215</v>
      </c>
      <c r="H465" s="80" t="s">
        <v>2216</v>
      </c>
      <c r="I465" s="177"/>
      <c r="J465" s="81">
        <v>1425.2716363486297</v>
      </c>
      <c r="K465" s="81">
        <v>9.3718062775807862</v>
      </c>
      <c r="L465" s="81">
        <v>2.0085813940245907</v>
      </c>
      <c r="M465" s="81">
        <v>57.553315965245972</v>
      </c>
      <c r="N465" s="81">
        <v>66.207524645846135</v>
      </c>
      <c r="O465" s="81">
        <v>65.317860903942105</v>
      </c>
      <c r="P465" s="81">
        <v>53.547800543538415</v>
      </c>
      <c r="Q465" s="81">
        <v>5.7446128882366168</v>
      </c>
      <c r="R465" s="81">
        <v>16.759678604528883</v>
      </c>
      <c r="S465" s="81">
        <v>7.2498656042027454</v>
      </c>
      <c r="T465" s="82"/>
      <c r="U465" s="81">
        <v>59805958</v>
      </c>
      <c r="V465" s="81">
        <v>4150</v>
      </c>
      <c r="W465" s="81">
        <v>21</v>
      </c>
      <c r="X465" s="81">
        <v>21430</v>
      </c>
      <c r="Y465" s="81">
        <v>28497</v>
      </c>
      <c r="Z465" s="81">
        <v>26866</v>
      </c>
      <c r="AA465" s="81">
        <v>13002</v>
      </c>
      <c r="AB465" s="81">
        <v>93273</v>
      </c>
      <c r="AC465" s="81">
        <v>2902806.5</v>
      </c>
      <c r="AD465" s="81">
        <v>7.2498656042027454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2217</v>
      </c>
      <c r="B466" s="80">
        <v>308</v>
      </c>
      <c r="C466" s="80">
        <v>2</v>
      </c>
      <c r="D466" s="80">
        <v>19</v>
      </c>
      <c r="E466" s="80">
        <v>2005</v>
      </c>
      <c r="F466" s="80" t="s">
        <v>565</v>
      </c>
      <c r="G466" s="80" t="s">
        <v>2215</v>
      </c>
      <c r="H466" s="80" t="s">
        <v>2216</v>
      </c>
      <c r="I466" s="177"/>
      <c r="J466" s="81">
        <v>1581.3138375190488</v>
      </c>
      <c r="K466" s="81">
        <v>7.30345143062722</v>
      </c>
      <c r="L466" s="81">
        <v>2.0120000971148757</v>
      </c>
      <c r="M466" s="81">
        <v>102.96909105135367</v>
      </c>
      <c r="N466" s="81">
        <v>96.833484238264262</v>
      </c>
      <c r="O466" s="81">
        <v>97.435519943747025</v>
      </c>
      <c r="P466" s="81">
        <v>44.227095553160972</v>
      </c>
      <c r="Q466" s="81">
        <v>5.654760611330202</v>
      </c>
      <c r="R466" s="81">
        <v>12.622645536065486</v>
      </c>
      <c r="S466" s="81">
        <v>16.817619191999999</v>
      </c>
      <c r="T466" s="82"/>
      <c r="U466" s="81">
        <v>70122200</v>
      </c>
      <c r="V466" s="81">
        <v>3563</v>
      </c>
      <c r="W466" s="81">
        <v>18</v>
      </c>
      <c r="X466" s="81">
        <v>20941</v>
      </c>
      <c r="Y466" s="81">
        <v>36045</v>
      </c>
      <c r="Z466" s="81">
        <v>46376</v>
      </c>
      <c r="AA466" s="81">
        <v>8795</v>
      </c>
      <c r="AB466" s="81">
        <v>95982</v>
      </c>
      <c r="AC466" s="81">
        <v>2232053.5</v>
      </c>
      <c r="AD466" s="81">
        <v>16.817619191999999</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2218</v>
      </c>
      <c r="B467" s="80">
        <v>309</v>
      </c>
      <c r="C467" s="80">
        <v>3</v>
      </c>
      <c r="D467" s="80">
        <v>19</v>
      </c>
      <c r="E467" s="80">
        <v>2006</v>
      </c>
      <c r="F467" s="80" t="s">
        <v>566</v>
      </c>
      <c r="G467" s="80" t="s">
        <v>2215</v>
      </c>
      <c r="H467" s="80" t="s">
        <v>2216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2219</v>
      </c>
      <c r="B468" s="80">
        <v>310</v>
      </c>
      <c r="C468" s="80">
        <v>4</v>
      </c>
      <c r="D468" s="80">
        <v>19</v>
      </c>
      <c r="E468" s="80">
        <v>2007</v>
      </c>
      <c r="F468" s="80" t="s">
        <v>567</v>
      </c>
      <c r="G468" s="80" t="s">
        <v>2215</v>
      </c>
      <c r="H468" s="80" t="s">
        <v>2216</v>
      </c>
      <c r="I468" s="177"/>
      <c r="J468" s="81">
        <v>1928.54284379453</v>
      </c>
      <c r="K468" s="81">
        <v>10.375149437808872</v>
      </c>
      <c r="L468" s="81">
        <v>0.76477762904521851</v>
      </c>
      <c r="M468" s="81">
        <v>99.512001042656053</v>
      </c>
      <c r="N468" s="81">
        <v>105.34258168032027</v>
      </c>
      <c r="O468" s="81">
        <v>94.593421305179291</v>
      </c>
      <c r="P468" s="81">
        <v>44.09463967869852</v>
      </c>
      <c r="Q468" s="81">
        <v>5.9477461076760871</v>
      </c>
      <c r="R468" s="81">
        <v>11.641824027332348</v>
      </c>
      <c r="S468" s="81">
        <v>15.665432616000002</v>
      </c>
      <c r="T468" s="82"/>
      <c r="U468" s="81">
        <v>91319855</v>
      </c>
      <c r="V468" s="81">
        <v>3816</v>
      </c>
      <c r="W468" s="81">
        <v>9</v>
      </c>
      <c r="X468" s="81">
        <v>25863</v>
      </c>
      <c r="Y468" s="81">
        <v>36903</v>
      </c>
      <c r="Z468" s="81">
        <v>46804</v>
      </c>
      <c r="AA468" s="81">
        <v>8635</v>
      </c>
      <c r="AB468" s="81">
        <v>95616</v>
      </c>
      <c r="AC468" s="81">
        <v>2117682.5</v>
      </c>
      <c r="AD468" s="81">
        <v>15.665432616000002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2220</v>
      </c>
      <c r="B469" s="80">
        <v>311</v>
      </c>
      <c r="C469" s="80">
        <v>5</v>
      </c>
      <c r="D469" s="80">
        <v>19</v>
      </c>
      <c r="E469" s="80">
        <v>2008</v>
      </c>
      <c r="F469" s="80" t="s">
        <v>84</v>
      </c>
      <c r="G469" s="80" t="s">
        <v>2215</v>
      </c>
      <c r="H469" s="80" t="s">
        <v>2216</v>
      </c>
      <c r="I469" s="177"/>
      <c r="J469" s="81">
        <v>1796.6863067202687</v>
      </c>
      <c r="K469" s="81">
        <v>8.1400057213957471</v>
      </c>
      <c r="L469" s="81">
        <v>0.6899370545514566</v>
      </c>
      <c r="M469" s="81">
        <v>108.97520486973659</v>
      </c>
      <c r="N469" s="81">
        <v>95.687010248813579</v>
      </c>
      <c r="O469" s="81">
        <v>91.909211576746458</v>
      </c>
      <c r="P469" s="81">
        <v>42.63149845231861</v>
      </c>
      <c r="Q469" s="81">
        <v>5.8595476409897636</v>
      </c>
      <c r="R469" s="81">
        <v>11.370443073383125</v>
      </c>
      <c r="S469" s="81">
        <v>13.472179182499998</v>
      </c>
      <c r="T469" s="82"/>
      <c r="U469" s="81">
        <v>95971467</v>
      </c>
      <c r="V469" s="81">
        <v>3816</v>
      </c>
      <c r="W469" s="81">
        <v>9</v>
      </c>
      <c r="X469" s="81">
        <v>25863</v>
      </c>
      <c r="Y469" s="81">
        <v>37432</v>
      </c>
      <c r="Z469" s="81">
        <v>47072</v>
      </c>
      <c r="AA469" s="81">
        <v>8358</v>
      </c>
      <c r="AB469" s="81">
        <v>95746</v>
      </c>
      <c r="AC469" s="81">
        <v>2147720.25</v>
      </c>
      <c r="AD469" s="81">
        <v>13.472179182499998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2221</v>
      </c>
      <c r="B470" s="80">
        <v>312</v>
      </c>
      <c r="C470" s="80">
        <v>6</v>
      </c>
      <c r="D470" s="80">
        <v>19</v>
      </c>
      <c r="E470" s="80">
        <v>2009</v>
      </c>
      <c r="F470" s="80" t="s">
        <v>85</v>
      </c>
      <c r="G470" s="80" t="s">
        <v>2215</v>
      </c>
      <c r="H470" s="80" t="s">
        <v>2216</v>
      </c>
      <c r="I470" s="177"/>
      <c r="J470" s="81">
        <v>1989.9875396226871</v>
      </c>
      <c r="K470" s="81">
        <v>6.0352314239035616</v>
      </c>
      <c r="L470" s="81">
        <v>1.2159028703550869</v>
      </c>
      <c r="M470" s="81">
        <v>96.245055971797214</v>
      </c>
      <c r="N470" s="81">
        <v>84.350379064805708</v>
      </c>
      <c r="O470" s="81">
        <v>93.265523392001882</v>
      </c>
      <c r="P470" s="81">
        <v>41.019579987896797</v>
      </c>
      <c r="Q470" s="81">
        <v>5.5666053130497168</v>
      </c>
      <c r="R470" s="81">
        <v>9.429587889148209</v>
      </c>
      <c r="S470" s="81">
        <v>15.223444174400003</v>
      </c>
      <c r="T470" s="82"/>
      <c r="U470" s="81">
        <v>93947120</v>
      </c>
      <c r="V470" s="81">
        <v>3864</v>
      </c>
      <c r="W470" s="81">
        <v>19</v>
      </c>
      <c r="X470" s="81">
        <v>28187</v>
      </c>
      <c r="Y470" s="81">
        <v>37740</v>
      </c>
      <c r="Z470" s="81">
        <v>47148</v>
      </c>
      <c r="AA470" s="81">
        <v>8256</v>
      </c>
      <c r="AB470" s="81">
        <v>95485</v>
      </c>
      <c r="AC470" s="81">
        <v>1737624.75</v>
      </c>
      <c r="AD470" s="81">
        <v>15.223444174400003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1493.5990000000002</v>
      </c>
      <c r="BJ470" s="81">
        <v>136.35400000000001</v>
      </c>
      <c r="BK470" s="81">
        <v>21.192</v>
      </c>
      <c r="BL470" s="81">
        <v>0</v>
      </c>
      <c r="BM470" s="82"/>
      <c r="BN470" s="81">
        <v>0</v>
      </c>
      <c r="BO470" s="81">
        <v>0</v>
      </c>
      <c r="BP470" s="81">
        <v>14</v>
      </c>
      <c r="BQ470" s="81">
        <v>1</v>
      </c>
      <c r="BR470" s="81">
        <v>3</v>
      </c>
      <c r="BS470" s="81">
        <v>0</v>
      </c>
      <c r="BT470"/>
      <c r="BU470" s="80"/>
      <c r="BV470" s="80"/>
      <c r="BW470" s="80"/>
      <c r="BX470" s="80"/>
      <c r="BY470" s="80"/>
      <c r="BZ470" s="80"/>
      <c r="CA470" s="80"/>
      <c r="CB470" s="80"/>
      <c r="CC470" s="80"/>
    </row>
    <row r="471" spans="1:81">
      <c r="A471" s="80" t="s">
        <v>2222</v>
      </c>
      <c r="B471" s="80">
        <v>313</v>
      </c>
      <c r="C471" s="80">
        <v>7</v>
      </c>
      <c r="D471" s="80">
        <v>19</v>
      </c>
      <c r="E471" s="80">
        <v>2010</v>
      </c>
      <c r="F471" s="80" t="s">
        <v>86</v>
      </c>
      <c r="G471" s="80" t="s">
        <v>2215</v>
      </c>
      <c r="H471" s="80" t="s">
        <v>2216</v>
      </c>
      <c r="I471" s="177"/>
      <c r="J471" s="81">
        <v>1999.623393028849</v>
      </c>
      <c r="K471" s="81">
        <v>8.4582091419793208</v>
      </c>
      <c r="L471" s="81">
        <v>1.1309770780139312</v>
      </c>
      <c r="M471" s="81">
        <v>105.69769339302995</v>
      </c>
      <c r="N471" s="81">
        <v>91.797137441656673</v>
      </c>
      <c r="O471" s="81">
        <v>93.26338249591069</v>
      </c>
      <c r="P471" s="81">
        <v>41.530082955673684</v>
      </c>
      <c r="Q471" s="81">
        <v>5.7710381642050299</v>
      </c>
      <c r="R471" s="81">
        <v>12.149519977781507</v>
      </c>
      <c r="S471" s="81">
        <v>10.754975339320001</v>
      </c>
      <c r="T471" s="82"/>
      <c r="U471" s="81">
        <v>92150310</v>
      </c>
      <c r="V471" s="81">
        <v>3864</v>
      </c>
      <c r="W471" s="81">
        <v>19</v>
      </c>
      <c r="X471" s="81">
        <v>28187</v>
      </c>
      <c r="Y471" s="81">
        <v>37896</v>
      </c>
      <c r="Z471" s="81">
        <v>47366</v>
      </c>
      <c r="AA471" s="81">
        <v>8150</v>
      </c>
      <c r="AB471" s="81">
        <v>94854</v>
      </c>
      <c r="AC471" s="81">
        <v>2121653.25</v>
      </c>
      <c r="AD471" s="81">
        <v>10.754975339320001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1515.914</v>
      </c>
      <c r="BJ471" s="81">
        <v>193.79599999999999</v>
      </c>
      <c r="BK471" s="81">
        <v>21.073999999999998</v>
      </c>
      <c r="BL471" s="81">
        <v>0</v>
      </c>
      <c r="BM471" s="82"/>
      <c r="BN471" s="81">
        <v>0</v>
      </c>
      <c r="BO471" s="81">
        <v>0</v>
      </c>
      <c r="BP471" s="81">
        <v>15</v>
      </c>
      <c r="BQ471" s="81">
        <v>1</v>
      </c>
      <c r="BR471" s="81">
        <v>3</v>
      </c>
      <c r="BS471" s="81">
        <v>0</v>
      </c>
      <c r="BT471"/>
      <c r="BU471" s="80">
        <v>1686.9570000000001</v>
      </c>
      <c r="BV471" s="80">
        <v>19.661999999999999</v>
      </c>
      <c r="BW471" s="80">
        <v>18.469000000000001</v>
      </c>
      <c r="BX471" s="80">
        <v>0</v>
      </c>
      <c r="BY471" s="80">
        <v>5.6959999999999997</v>
      </c>
      <c r="BZ471" s="80">
        <v>0</v>
      </c>
      <c r="CA471" s="80">
        <v>0</v>
      </c>
      <c r="CB471" s="80">
        <v>0</v>
      </c>
      <c r="CC471" s="80">
        <v>0</v>
      </c>
    </row>
    <row r="472" spans="1:81">
      <c r="A472" s="80" t="s">
        <v>2223</v>
      </c>
      <c r="B472" s="80">
        <v>314</v>
      </c>
      <c r="C472" s="80">
        <v>8</v>
      </c>
      <c r="D472" s="80">
        <v>19</v>
      </c>
      <c r="E472" s="80">
        <v>2011</v>
      </c>
      <c r="F472" s="80" t="s">
        <v>87</v>
      </c>
      <c r="G472" s="80" t="s">
        <v>2215</v>
      </c>
      <c r="H472" s="80" t="s">
        <v>2216</v>
      </c>
      <c r="I472" s="177"/>
      <c r="J472" s="81">
        <v>1965.6576410051864</v>
      </c>
      <c r="K472" s="81">
        <v>8.9084208155575109</v>
      </c>
      <c r="L472" s="81">
        <v>0.86127907389568281</v>
      </c>
      <c r="M472" s="81">
        <v>132.55310487721491</v>
      </c>
      <c r="N472" s="81">
        <v>111.46035566765319</v>
      </c>
      <c r="O472" s="81">
        <v>92.282423509567636</v>
      </c>
      <c r="P472" s="81">
        <v>40.44374301245729</v>
      </c>
      <c r="Q472" s="81">
        <v>6.6178853555298414</v>
      </c>
      <c r="R472" s="81">
        <v>15.987233084180904</v>
      </c>
      <c r="S472" s="81">
        <v>14.737562139300001</v>
      </c>
      <c r="T472" s="82"/>
      <c r="U472" s="81">
        <v>88266697</v>
      </c>
      <c r="V472" s="81">
        <v>3864</v>
      </c>
      <c r="W472" s="81">
        <v>19</v>
      </c>
      <c r="X472" s="81">
        <v>28187</v>
      </c>
      <c r="Y472" s="81">
        <v>38056</v>
      </c>
      <c r="Z472" s="81">
        <v>47886</v>
      </c>
      <c r="AA472" s="81">
        <v>8173</v>
      </c>
      <c r="AB472" s="81">
        <v>94301</v>
      </c>
      <c r="AC472" s="81">
        <v>2787210.25</v>
      </c>
      <c r="AD472" s="81">
        <v>14.737562139300001</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1557.51</v>
      </c>
      <c r="BJ472" s="81">
        <v>168.60900000000001</v>
      </c>
      <c r="BK472" s="81">
        <v>19.539000000000001</v>
      </c>
      <c r="BL472" s="81">
        <v>0</v>
      </c>
      <c r="BM472" s="82"/>
      <c r="BN472" s="81">
        <v>0</v>
      </c>
      <c r="BO472" s="81">
        <v>0</v>
      </c>
      <c r="BP472" s="81">
        <v>15</v>
      </c>
      <c r="BQ472" s="81">
        <v>1</v>
      </c>
      <c r="BR472" s="81">
        <v>3</v>
      </c>
      <c r="BS472" s="81">
        <v>0</v>
      </c>
      <c r="BT472"/>
      <c r="BU472" s="80">
        <v>1697.818</v>
      </c>
      <c r="BV472" s="80">
        <v>18.535</v>
      </c>
      <c r="BW472" s="80">
        <v>24.387</v>
      </c>
      <c r="BX472" s="80">
        <v>0</v>
      </c>
      <c r="BY472" s="80">
        <v>4.9180000000000001</v>
      </c>
      <c r="BZ472" s="80">
        <v>0</v>
      </c>
      <c r="CA472" s="80">
        <v>0</v>
      </c>
      <c r="CB472" s="80">
        <v>0</v>
      </c>
      <c r="CC472" s="80">
        <v>0</v>
      </c>
    </row>
    <row r="473" spans="1:81">
      <c r="A473" s="80" t="s">
        <v>2224</v>
      </c>
      <c r="B473" s="80">
        <v>315</v>
      </c>
      <c r="C473" s="80">
        <v>9</v>
      </c>
      <c r="D473" s="80">
        <v>19</v>
      </c>
      <c r="E473" s="80">
        <v>2012</v>
      </c>
      <c r="F473" s="80" t="s">
        <v>88</v>
      </c>
      <c r="G473" s="80" t="s">
        <v>2215</v>
      </c>
      <c r="H473" s="80" t="s">
        <v>2216</v>
      </c>
      <c r="I473" s="177"/>
      <c r="J473" s="81">
        <v>2271.2022237531892</v>
      </c>
      <c r="K473" s="81">
        <v>8.3963069380431019</v>
      </c>
      <c r="L473" s="81">
        <v>0.84469835992635844</v>
      </c>
      <c r="M473" s="81">
        <v>140.90757760947747</v>
      </c>
      <c r="N473" s="81">
        <v>113.42595827642886</v>
      </c>
      <c r="O473" s="81">
        <v>92.09923273442682</v>
      </c>
      <c r="P473" s="81">
        <v>40.410092282722445</v>
      </c>
      <c r="Q473" s="81">
        <v>7.2158695188578639</v>
      </c>
      <c r="R473" s="81">
        <v>12.701217530377869</v>
      </c>
      <c r="S473" s="81">
        <v>15.070087921060001</v>
      </c>
      <c r="T473" s="82"/>
      <c r="U473" s="81">
        <v>99716867</v>
      </c>
      <c r="V473" s="81">
        <v>3864</v>
      </c>
      <c r="W473" s="81">
        <v>19</v>
      </c>
      <c r="X473" s="81">
        <v>28187</v>
      </c>
      <c r="Y473" s="81">
        <v>38584</v>
      </c>
      <c r="Z473" s="81">
        <v>48170</v>
      </c>
      <c r="AA473" s="81">
        <v>8120</v>
      </c>
      <c r="AB473" s="81">
        <v>94638</v>
      </c>
      <c r="AC473" s="81">
        <v>2156974.25</v>
      </c>
      <c r="AD473" s="81">
        <v>15.070087921060001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1767.3889999999999</v>
      </c>
      <c r="BJ473" s="81">
        <v>202.13399999999999</v>
      </c>
      <c r="BK473" s="81">
        <v>23.618000000000002</v>
      </c>
      <c r="BL473" s="81">
        <v>0</v>
      </c>
      <c r="BM473" s="82"/>
      <c r="BN473" s="81">
        <v>0</v>
      </c>
      <c r="BO473" s="81">
        <v>0</v>
      </c>
      <c r="BP473" s="81">
        <v>15</v>
      </c>
      <c r="BQ473" s="81">
        <v>1</v>
      </c>
      <c r="BR473" s="81">
        <v>3</v>
      </c>
      <c r="BS473" s="81">
        <v>0</v>
      </c>
      <c r="BT473"/>
      <c r="BU473" s="80">
        <v>1947.5540000000001</v>
      </c>
      <c r="BV473" s="80">
        <v>20.606999999999999</v>
      </c>
      <c r="BW473" s="80">
        <v>18.646999999999998</v>
      </c>
      <c r="BX473" s="80">
        <v>0</v>
      </c>
      <c r="BY473" s="80">
        <v>6.3330000000000002</v>
      </c>
      <c r="BZ473" s="80">
        <v>0</v>
      </c>
      <c r="CA473" s="80">
        <v>0</v>
      </c>
      <c r="CB473" s="80">
        <v>0</v>
      </c>
      <c r="CC473" s="80">
        <v>0</v>
      </c>
    </row>
    <row r="474" spans="1:81">
      <c r="A474" s="80" t="s">
        <v>2225</v>
      </c>
      <c r="B474" s="80">
        <v>316</v>
      </c>
      <c r="C474" s="80">
        <v>10</v>
      </c>
      <c r="D474" s="80">
        <v>19</v>
      </c>
      <c r="E474" s="80">
        <v>2013</v>
      </c>
      <c r="F474" s="80" t="s">
        <v>89</v>
      </c>
      <c r="G474" s="80" t="s">
        <v>2215</v>
      </c>
      <c r="H474" s="80" t="s">
        <v>2216</v>
      </c>
      <c r="I474" s="177"/>
      <c r="J474" s="81">
        <v>2379.8877029733903</v>
      </c>
      <c r="K474" s="81">
        <v>7.1848539120508601</v>
      </c>
      <c r="L474" s="81">
        <v>0.84369161032499496</v>
      </c>
      <c r="M474" s="81">
        <v>137.73374619506245</v>
      </c>
      <c r="N474" s="81">
        <v>122.99918656271542</v>
      </c>
      <c r="O474" s="81">
        <v>88.646105256626456</v>
      </c>
      <c r="P474" s="81">
        <v>40.412492253334491</v>
      </c>
      <c r="Q474" s="81">
        <v>7.2953873399281495</v>
      </c>
      <c r="R474" s="81">
        <v>13.266293609355687</v>
      </c>
      <c r="S474" s="81">
        <v>13.242516325439999</v>
      </c>
      <c r="T474" s="82"/>
      <c r="U474" s="81">
        <v>97314088</v>
      </c>
      <c r="V474" s="81">
        <v>3864</v>
      </c>
      <c r="W474" s="81">
        <v>19</v>
      </c>
      <c r="X474" s="81">
        <v>28187</v>
      </c>
      <c r="Y474" s="81">
        <v>38725</v>
      </c>
      <c r="Z474" s="81">
        <v>48434</v>
      </c>
      <c r="AA474" s="81">
        <v>8090</v>
      </c>
      <c r="AB474" s="81">
        <v>94309</v>
      </c>
      <c r="AC474" s="81">
        <v>2199177.5</v>
      </c>
      <c r="AD474" s="81">
        <v>13.242516325439999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1878.694</v>
      </c>
      <c r="BJ474" s="81">
        <v>205.52</v>
      </c>
      <c r="BK474" s="81">
        <v>22.585999999999999</v>
      </c>
      <c r="BL474" s="81">
        <v>0</v>
      </c>
      <c r="BM474" s="82"/>
      <c r="BN474" s="81">
        <v>0</v>
      </c>
      <c r="BO474" s="81">
        <v>0</v>
      </c>
      <c r="BP474" s="81">
        <v>15</v>
      </c>
      <c r="BQ474" s="81">
        <v>1</v>
      </c>
      <c r="BR474" s="81">
        <v>3</v>
      </c>
      <c r="BS474" s="81">
        <v>0</v>
      </c>
      <c r="BT474"/>
      <c r="BU474" s="80">
        <v>2060.2809999999999</v>
      </c>
      <c r="BV474" s="80">
        <v>21.553000000000001</v>
      </c>
      <c r="BW474" s="80">
        <v>18.678999999999998</v>
      </c>
      <c r="BX474" s="80">
        <v>7.3999999999999996E-2</v>
      </c>
      <c r="BY474" s="80">
        <v>6.1950000000000003</v>
      </c>
      <c r="BZ474" s="80">
        <v>0</v>
      </c>
      <c r="CA474" s="80">
        <v>0</v>
      </c>
      <c r="CB474" s="80">
        <v>1.7999999999999999E-2</v>
      </c>
      <c r="CC474" s="80">
        <v>0</v>
      </c>
    </row>
    <row r="475" spans="1:81">
      <c r="A475" s="80" t="s">
        <v>2226</v>
      </c>
      <c r="B475" s="80">
        <v>317</v>
      </c>
      <c r="C475" s="80">
        <v>11</v>
      </c>
      <c r="D475" s="80">
        <v>19</v>
      </c>
      <c r="E475" s="80">
        <v>2014</v>
      </c>
      <c r="F475" s="80" t="s">
        <v>90</v>
      </c>
      <c r="G475" s="80" t="s">
        <v>2215</v>
      </c>
      <c r="H475" s="80" t="s">
        <v>2216</v>
      </c>
      <c r="I475" s="177"/>
      <c r="J475" s="81">
        <v>2066.906898267518</v>
      </c>
      <c r="K475" s="81">
        <v>7.5775477393823678</v>
      </c>
      <c r="L475" s="81">
        <v>1.7049050857695109</v>
      </c>
      <c r="M475" s="81">
        <v>138.00670969344901</v>
      </c>
      <c r="N475" s="81">
        <v>110.57774914843121</v>
      </c>
      <c r="O475" s="81">
        <v>84.311687778532374</v>
      </c>
      <c r="P475" s="81">
        <v>41.58677929543321</v>
      </c>
      <c r="Q475" s="81">
        <v>6.9595160341063718</v>
      </c>
      <c r="R475" s="81">
        <v>13.061582487987954</v>
      </c>
      <c r="S475" s="81">
        <v>13.649032319999998</v>
      </c>
      <c r="T475" s="82"/>
      <c r="U475" s="81">
        <v>91313229</v>
      </c>
      <c r="V475" s="81">
        <v>3330</v>
      </c>
      <c r="W475" s="81">
        <v>37</v>
      </c>
      <c r="X475" s="81">
        <v>26195</v>
      </c>
      <c r="Y475" s="81">
        <v>38919</v>
      </c>
      <c r="Z475" s="81">
        <v>48517</v>
      </c>
      <c r="AA475" s="81">
        <v>8282</v>
      </c>
      <c r="AB475" s="81">
        <v>93769</v>
      </c>
      <c r="AC475" s="81">
        <v>2172050.5</v>
      </c>
      <c r="AD475" s="81">
        <v>13.649032319999998</v>
      </c>
      <c r="AE475" s="82"/>
      <c r="AF475" s="81">
        <v>818672995.30381787</v>
      </c>
      <c r="AG475" s="81">
        <v>6464973.1709746039</v>
      </c>
      <c r="AH475" s="81">
        <v>368699.13915007532</v>
      </c>
      <c r="AI475" s="81">
        <v>184949819.99324062</v>
      </c>
      <c r="AJ475" s="81">
        <v>152741296.32160389</v>
      </c>
      <c r="AK475" s="81">
        <v>0</v>
      </c>
      <c r="AL475" s="81">
        <v>0</v>
      </c>
      <c r="AM475" s="81">
        <v>12873082.48967571</v>
      </c>
      <c r="AN475" s="81">
        <v>0</v>
      </c>
      <c r="AO475" s="81">
        <v>0</v>
      </c>
      <c r="AP475" s="82"/>
      <c r="AQ475" s="81">
        <v>2070</v>
      </c>
      <c r="AR475" s="81">
        <v>205</v>
      </c>
      <c r="AS475" s="81">
        <v>0</v>
      </c>
      <c r="AT475" s="81">
        <v>0</v>
      </c>
      <c r="AU475" s="81">
        <v>0</v>
      </c>
      <c r="AV475" s="81">
        <v>2</v>
      </c>
      <c r="AW475" s="81" t="s">
        <v>564</v>
      </c>
      <c r="AX475" s="82"/>
      <c r="AY475" s="81">
        <v>7679.5</v>
      </c>
      <c r="AZ475" s="81">
        <v>18335.900000000001</v>
      </c>
      <c r="BA475" s="81">
        <v>0</v>
      </c>
      <c r="BB475" s="81">
        <v>0</v>
      </c>
      <c r="BC475" s="81">
        <v>0</v>
      </c>
      <c r="BD475" s="81">
        <v>3300.5</v>
      </c>
      <c r="BE475" s="81" t="s">
        <v>564</v>
      </c>
      <c r="BF475" s="82"/>
      <c r="BG475" s="81">
        <v>0</v>
      </c>
      <c r="BH475" s="81">
        <v>0</v>
      </c>
      <c r="BI475" s="81">
        <v>1874.27</v>
      </c>
      <c r="BJ475" s="81">
        <v>207.923</v>
      </c>
      <c r="BK475" s="81">
        <v>31.230999999999998</v>
      </c>
      <c r="BL475" s="81">
        <v>0</v>
      </c>
      <c r="BM475" s="82"/>
      <c r="BN475" s="81">
        <v>0</v>
      </c>
      <c r="BO475" s="81">
        <v>0</v>
      </c>
      <c r="BP475" s="81">
        <v>14</v>
      </c>
      <c r="BQ475" s="81">
        <v>1</v>
      </c>
      <c r="BR475" s="81">
        <v>4</v>
      </c>
      <c r="BS475" s="81">
        <v>0</v>
      </c>
      <c r="BT475"/>
      <c r="BU475" s="80">
        <v>2066.7429999999999</v>
      </c>
      <c r="BV475" s="80">
        <v>20.684999999999999</v>
      </c>
      <c r="BW475" s="80">
        <v>19.600999999999999</v>
      </c>
      <c r="BX475" s="80">
        <v>7.8E-2</v>
      </c>
      <c r="BY475" s="80">
        <v>6.2990000000000004</v>
      </c>
      <c r="BZ475" s="80">
        <v>0</v>
      </c>
      <c r="CA475" s="80">
        <v>0</v>
      </c>
      <c r="CB475" s="80">
        <v>1.7999999999999999E-2</v>
      </c>
      <c r="CC475" s="80">
        <v>0</v>
      </c>
    </row>
    <row r="476" spans="1:81">
      <c r="A476" s="80" t="s">
        <v>2227</v>
      </c>
      <c r="B476" s="80">
        <v>318</v>
      </c>
      <c r="C476" s="80">
        <v>12</v>
      </c>
      <c r="D476" s="80">
        <v>19</v>
      </c>
      <c r="E476" s="80">
        <v>2015</v>
      </c>
      <c r="F476" s="80" t="s">
        <v>91</v>
      </c>
      <c r="G476" s="80" t="s">
        <v>2215</v>
      </c>
      <c r="H476" s="80" t="s">
        <v>2216</v>
      </c>
      <c r="I476" s="177"/>
      <c r="J476" s="81">
        <v>1825.8097623270387</v>
      </c>
      <c r="K476" s="81">
        <v>7.2951035635368413</v>
      </c>
      <c r="L476" s="81">
        <v>1.9961700382727723</v>
      </c>
      <c r="M476" s="81">
        <v>128.09446809429252</v>
      </c>
      <c r="N476" s="81">
        <v>101.48696746732909</v>
      </c>
      <c r="O476" s="81">
        <v>83.796277100454219</v>
      </c>
      <c r="P476" s="81">
        <v>42.011473549864249</v>
      </c>
      <c r="Q476" s="81">
        <v>6.7830131572922685</v>
      </c>
      <c r="R476" s="81">
        <v>12.770700873081772</v>
      </c>
      <c r="S476" s="81">
        <v>14.228421219969999</v>
      </c>
      <c r="T476" s="82"/>
      <c r="U476" s="81">
        <v>86403499</v>
      </c>
      <c r="V476" s="81">
        <v>3330</v>
      </c>
      <c r="W476" s="81">
        <v>37</v>
      </c>
      <c r="X476" s="81">
        <v>26195</v>
      </c>
      <c r="Y476" s="81">
        <v>39129</v>
      </c>
      <c r="Z476" s="81">
        <v>48685</v>
      </c>
      <c r="AA476" s="81">
        <v>8360</v>
      </c>
      <c r="AB476" s="81">
        <v>93356</v>
      </c>
      <c r="AC476" s="81">
        <v>2187656.75</v>
      </c>
      <c r="AD476" s="81">
        <v>14.228421219969999</v>
      </c>
      <c r="AE476" s="82"/>
      <c r="AF476" s="81">
        <v>726434335.86104751</v>
      </c>
      <c r="AG476" s="81">
        <v>5789029.6070849551</v>
      </c>
      <c r="AH476" s="81">
        <v>384417.22131409246</v>
      </c>
      <c r="AI476" s="81">
        <v>175026231.94865966</v>
      </c>
      <c r="AJ476" s="81">
        <v>143234058.14575407</v>
      </c>
      <c r="AK476" s="81">
        <v>0</v>
      </c>
      <c r="AL476" s="81">
        <v>0</v>
      </c>
      <c r="AM476" s="81">
        <v>12794048.186308872</v>
      </c>
      <c r="AN476" s="81">
        <v>0</v>
      </c>
      <c r="AO476" s="81">
        <v>0</v>
      </c>
      <c r="AP476" s="82"/>
      <c r="AQ476" s="81">
        <v>2292</v>
      </c>
      <c r="AR476" s="81">
        <v>294</v>
      </c>
      <c r="AS476" s="81">
        <v>0</v>
      </c>
      <c r="AT476" s="81">
        <v>0</v>
      </c>
      <c r="AU476" s="81">
        <v>0</v>
      </c>
      <c r="AV476" s="81">
        <v>2</v>
      </c>
      <c r="AW476" s="81" t="s">
        <v>564</v>
      </c>
      <c r="AX476" s="82"/>
      <c r="AY476" s="81">
        <v>8592.7000000000007</v>
      </c>
      <c r="AZ476" s="81">
        <v>24152.7</v>
      </c>
      <c r="BA476" s="81">
        <v>0</v>
      </c>
      <c r="BB476" s="81">
        <v>0</v>
      </c>
      <c r="BC476" s="81">
        <v>0</v>
      </c>
      <c r="BD476" s="81">
        <v>3300.5</v>
      </c>
      <c r="BE476" s="81" t="s">
        <v>564</v>
      </c>
      <c r="BF476" s="82"/>
      <c r="BG476" s="81">
        <v>0</v>
      </c>
      <c r="BH476" s="81">
        <v>0</v>
      </c>
      <c r="BI476" s="81">
        <v>1847.713</v>
      </c>
      <c r="BJ476" s="81">
        <v>216.52600000000001</v>
      </c>
      <c r="BK476" s="81">
        <v>29.209000000000003</v>
      </c>
      <c r="BL476" s="81">
        <v>0</v>
      </c>
      <c r="BM476" s="82"/>
      <c r="BN476" s="81">
        <v>0</v>
      </c>
      <c r="BO476" s="81">
        <v>0</v>
      </c>
      <c r="BP476" s="81">
        <v>15</v>
      </c>
      <c r="BQ476" s="81">
        <v>1</v>
      </c>
      <c r="BR476" s="81">
        <v>3</v>
      </c>
      <c r="BS476" s="81">
        <v>0</v>
      </c>
      <c r="BT476"/>
      <c r="BU476" s="80">
        <v>2049.8510000000001</v>
      </c>
      <c r="BV476" s="80">
        <v>17.446999999999999</v>
      </c>
      <c r="BW476" s="80">
        <v>19.960999999999999</v>
      </c>
      <c r="BX476" s="80">
        <v>8.8999999999999996E-2</v>
      </c>
      <c r="BY476" s="80">
        <v>6.0830000000000002</v>
      </c>
      <c r="BZ476" s="80">
        <v>0</v>
      </c>
      <c r="CA476" s="80">
        <v>0</v>
      </c>
      <c r="CB476" s="80">
        <v>1.7000000000000001E-2</v>
      </c>
      <c r="CC476" s="80">
        <v>0</v>
      </c>
    </row>
    <row r="477" spans="1:81">
      <c r="A477" s="80" t="s">
        <v>2228</v>
      </c>
      <c r="B477" s="80">
        <v>319</v>
      </c>
      <c r="C477" s="80">
        <v>13</v>
      </c>
      <c r="D477" s="80">
        <v>19</v>
      </c>
      <c r="E477" s="80">
        <v>2016</v>
      </c>
      <c r="F477" s="80" t="s">
        <v>92</v>
      </c>
      <c r="G477" s="80" t="s">
        <v>2215</v>
      </c>
      <c r="H477" s="80" t="s">
        <v>2216</v>
      </c>
      <c r="I477" s="177"/>
      <c r="J477" s="81">
        <v>1678.7456724025903</v>
      </c>
      <c r="K477" s="81">
        <v>6.9375259091369417</v>
      </c>
      <c r="L477" s="81">
        <v>1.9694061427637564</v>
      </c>
      <c r="M477" s="81">
        <v>115.65368688296094</v>
      </c>
      <c r="N477" s="81">
        <v>93.438084548249805</v>
      </c>
      <c r="O477" s="81">
        <v>83.219077019523652</v>
      </c>
      <c r="P477" s="81">
        <v>42.324326767602919</v>
      </c>
      <c r="Q477" s="81">
        <v>6.552533223765665</v>
      </c>
      <c r="R477" s="81">
        <v>12.375334529752006</v>
      </c>
      <c r="S477" s="81">
        <v>11.8329955352</v>
      </c>
      <c r="T477" s="82"/>
      <c r="U477" s="81">
        <v>79600710</v>
      </c>
      <c r="V477" s="81">
        <v>3330</v>
      </c>
      <c r="W477" s="81">
        <v>37</v>
      </c>
      <c r="X477" s="81">
        <v>26195</v>
      </c>
      <c r="Y477" s="81">
        <v>39359</v>
      </c>
      <c r="Z477" s="81">
        <v>48944</v>
      </c>
      <c r="AA477" s="81">
        <v>8711</v>
      </c>
      <c r="AB477" s="81">
        <v>92770</v>
      </c>
      <c r="AC477" s="81">
        <v>2113585.3213231191</v>
      </c>
      <c r="AD477" s="81">
        <v>11.8329955352</v>
      </c>
      <c r="AE477" s="82"/>
      <c r="AF477" s="81">
        <v>667385867.99679065</v>
      </c>
      <c r="AG477" s="81">
        <v>5229814.9986054292</v>
      </c>
      <c r="AH477" s="81">
        <v>277131.32917219022</v>
      </c>
      <c r="AI477" s="81">
        <v>173709718.49745709</v>
      </c>
      <c r="AJ477" s="81">
        <v>127415630.25204711</v>
      </c>
      <c r="AK477" s="81">
        <v>0</v>
      </c>
      <c r="AL477" s="81">
        <v>0</v>
      </c>
      <c r="AM477" s="81">
        <v>12723616.67249616</v>
      </c>
      <c r="AN477" s="81">
        <v>0</v>
      </c>
      <c r="AO477" s="81">
        <v>0</v>
      </c>
      <c r="AP477" s="82"/>
      <c r="AQ477" s="81">
        <v>2482</v>
      </c>
      <c r="AR477" s="81">
        <v>339</v>
      </c>
      <c r="AS477" s="81">
        <v>0</v>
      </c>
      <c r="AT477" s="81">
        <v>0</v>
      </c>
      <c r="AU477" s="81">
        <v>0</v>
      </c>
      <c r="AV477" s="81">
        <v>2</v>
      </c>
      <c r="AW477" s="81" t="s">
        <v>564</v>
      </c>
      <c r="AX477" s="82"/>
      <c r="AY477" s="81">
        <v>9384.2000000000007</v>
      </c>
      <c r="AZ477" s="81">
        <v>24917.9</v>
      </c>
      <c r="BA477" s="81">
        <v>0</v>
      </c>
      <c r="BB477" s="81">
        <v>0</v>
      </c>
      <c r="BC477" s="81">
        <v>0</v>
      </c>
      <c r="BD477" s="81">
        <v>3300.5</v>
      </c>
      <c r="BE477" s="81" t="s">
        <v>564</v>
      </c>
      <c r="BF477" s="82"/>
      <c r="BG477" s="81">
        <v>0</v>
      </c>
      <c r="BH477" s="81">
        <v>0</v>
      </c>
      <c r="BI477" s="81">
        <v>1758.6120000000001</v>
      </c>
      <c r="BJ477" s="81">
        <v>194.2</v>
      </c>
      <c r="BK477" s="81">
        <v>25.861000000000001</v>
      </c>
      <c r="BL477" s="81">
        <v>0</v>
      </c>
      <c r="BM477" s="82"/>
      <c r="BN477" s="81">
        <v>0</v>
      </c>
      <c r="BO477" s="81">
        <v>0</v>
      </c>
      <c r="BP477" s="81">
        <v>15</v>
      </c>
      <c r="BQ477" s="81">
        <v>1</v>
      </c>
      <c r="BR477" s="81">
        <v>3</v>
      </c>
      <c r="BS477" s="81">
        <v>0</v>
      </c>
      <c r="BT477"/>
      <c r="BU477" s="80">
        <v>1933.7339999999999</v>
      </c>
      <c r="BV477" s="80">
        <v>19.478999999999999</v>
      </c>
      <c r="BW477" s="80">
        <v>19.937000000000001</v>
      </c>
      <c r="BX477" s="80">
        <v>0</v>
      </c>
      <c r="BY477" s="80">
        <v>5.5229999999999997</v>
      </c>
      <c r="BZ477" s="80">
        <v>0</v>
      </c>
      <c r="CA477" s="80">
        <v>0</v>
      </c>
      <c r="CB477" s="80">
        <v>0</v>
      </c>
      <c r="CC477" s="80">
        <v>0</v>
      </c>
    </row>
    <row r="478" spans="1:81">
      <c r="A478" s="80" t="s">
        <v>2229</v>
      </c>
      <c r="B478" s="80">
        <v>320</v>
      </c>
      <c r="C478" s="80">
        <v>14</v>
      </c>
      <c r="D478" s="80">
        <v>19</v>
      </c>
      <c r="E478" s="80">
        <v>2017</v>
      </c>
      <c r="F478" s="80" t="s">
        <v>71</v>
      </c>
      <c r="G478" s="80" t="s">
        <v>2215</v>
      </c>
      <c r="H478" s="80" t="s">
        <v>2216</v>
      </c>
      <c r="I478" s="177"/>
      <c r="J478" s="81">
        <v>1558.4863630179627</v>
      </c>
      <c r="K478" s="81">
        <v>6.8319387119141357</v>
      </c>
      <c r="L478" s="81">
        <v>1.5832280678782891</v>
      </c>
      <c r="M478" s="81">
        <v>100.73253344239953</v>
      </c>
      <c r="N478" s="81">
        <v>91.233879472747745</v>
      </c>
      <c r="O478" s="81">
        <v>82.237463045487686</v>
      </c>
      <c r="P478" s="81">
        <v>42.471420426242261</v>
      </c>
      <c r="Q478" s="81">
        <v>6.2850266287986809</v>
      </c>
      <c r="R478" s="81">
        <v>12.028032278656189</v>
      </c>
      <c r="S478" s="81">
        <v>0</v>
      </c>
      <c r="T478" s="82"/>
      <c r="U478" s="81">
        <v>78749132</v>
      </c>
      <c r="V478" s="81">
        <v>3330</v>
      </c>
      <c r="W478" s="81">
        <v>37</v>
      </c>
      <c r="X478" s="81">
        <v>26195</v>
      </c>
      <c r="Y478" s="81">
        <v>39383</v>
      </c>
      <c r="Z478" s="81">
        <v>49169</v>
      </c>
      <c r="AA478" s="81">
        <v>8797</v>
      </c>
      <c r="AB478" s="81">
        <v>92020</v>
      </c>
      <c r="AC478" s="81">
        <v>2095030.5</v>
      </c>
      <c r="AD478" s="81">
        <v>0</v>
      </c>
      <c r="AE478" s="82"/>
      <c r="AF478" s="81">
        <v>640078693.98591697</v>
      </c>
      <c r="AG478" s="81">
        <v>5529474.265203408</v>
      </c>
      <c r="AH478" s="81">
        <v>305954.14344393759</v>
      </c>
      <c r="AI478" s="81">
        <v>175815801.28985429</v>
      </c>
      <c r="AJ478" s="81">
        <v>141564786.58671919</v>
      </c>
      <c r="AK478" s="81">
        <v>0</v>
      </c>
      <c r="AL478" s="81">
        <v>0</v>
      </c>
      <c r="AM478" s="81">
        <v>12640500.497782979</v>
      </c>
      <c r="AN478" s="81">
        <v>0</v>
      </c>
      <c r="AO478" s="81">
        <v>0</v>
      </c>
      <c r="AP478" s="82"/>
      <c r="AQ478" s="81">
        <v>2611</v>
      </c>
      <c r="AR478" s="81">
        <v>374</v>
      </c>
      <c r="AS478" s="81">
        <v>0</v>
      </c>
      <c r="AT478" s="81">
        <v>0</v>
      </c>
      <c r="AU478" s="81">
        <v>0</v>
      </c>
      <c r="AV478" s="81">
        <v>1</v>
      </c>
      <c r="AW478" s="81" t="s">
        <v>564</v>
      </c>
      <c r="AX478" s="82"/>
      <c r="AY478" s="81">
        <v>9939.7000000000007</v>
      </c>
      <c r="AZ478" s="81">
        <v>28016</v>
      </c>
      <c r="BA478" s="81">
        <v>0</v>
      </c>
      <c r="BB478" s="81">
        <v>0</v>
      </c>
      <c r="BC478" s="81">
        <v>0</v>
      </c>
      <c r="BD478" s="81">
        <v>2000</v>
      </c>
      <c r="BE478" s="81" t="s">
        <v>564</v>
      </c>
      <c r="BF478" s="82"/>
      <c r="BG478" s="81">
        <v>0</v>
      </c>
      <c r="BH478" s="81">
        <v>0</v>
      </c>
      <c r="BI478" s="81">
        <v>1716.7429999999999</v>
      </c>
      <c r="BJ478" s="81">
        <v>212.666</v>
      </c>
      <c r="BK478" s="81">
        <v>13.361000000000001</v>
      </c>
      <c r="BL478" s="81">
        <v>0</v>
      </c>
      <c r="BM478" s="82"/>
      <c r="BN478" s="81">
        <v>0</v>
      </c>
      <c r="BO478" s="81">
        <v>0</v>
      </c>
      <c r="BP478" s="81">
        <v>14</v>
      </c>
      <c r="BQ478" s="81">
        <v>1</v>
      </c>
      <c r="BR478" s="81">
        <v>2</v>
      </c>
      <c r="BS478" s="81">
        <v>0</v>
      </c>
      <c r="BT478"/>
      <c r="BU478" s="80">
        <v>1905.684</v>
      </c>
      <c r="BV478" s="80">
        <v>7.2210000000000001</v>
      </c>
      <c r="BW478" s="80">
        <v>23.806000000000001</v>
      </c>
      <c r="BX478" s="80">
        <v>0</v>
      </c>
      <c r="BY478" s="80">
        <v>6.0590000000000002</v>
      </c>
      <c r="BZ478" s="80">
        <v>0</v>
      </c>
      <c r="CA478" s="80">
        <v>0</v>
      </c>
      <c r="CB478" s="80">
        <v>0</v>
      </c>
      <c r="CC478" s="80">
        <v>0</v>
      </c>
    </row>
    <row r="479" spans="1:81">
      <c r="A479" s="80" t="s">
        <v>2230</v>
      </c>
      <c r="B479" s="80">
        <v>321</v>
      </c>
      <c r="C479" s="80">
        <v>15</v>
      </c>
      <c r="D479" s="80">
        <v>19</v>
      </c>
      <c r="E479" s="80">
        <v>2018</v>
      </c>
      <c r="F479" s="80" t="s">
        <v>93</v>
      </c>
      <c r="G479" s="80" t="s">
        <v>2215</v>
      </c>
      <c r="H479" s="80" t="s">
        <v>2216</v>
      </c>
      <c r="I479" s="177"/>
      <c r="J479" s="81">
        <v>1508.3508604666717</v>
      </c>
      <c r="K479" s="81">
        <v>5.9557739321725727</v>
      </c>
      <c r="L479" s="81">
        <v>1.429039122749256</v>
      </c>
      <c r="M479" s="81">
        <v>84.114319552171992</v>
      </c>
      <c r="N479" s="81">
        <v>74.518358483301242</v>
      </c>
      <c r="O479" s="81">
        <v>80.4117684776826</v>
      </c>
      <c r="P479" s="81">
        <v>42.588776850464328</v>
      </c>
      <c r="Q479" s="81">
        <v>5.7776177270229585</v>
      </c>
      <c r="R479" s="81">
        <v>11.88177108199808</v>
      </c>
      <c r="S479" s="81">
        <v>0</v>
      </c>
      <c r="T479" s="82"/>
      <c r="U479" s="81">
        <v>85959886</v>
      </c>
      <c r="V479" s="81">
        <v>3330</v>
      </c>
      <c r="W479" s="81">
        <v>37</v>
      </c>
      <c r="X479" s="81">
        <v>26195</v>
      </c>
      <c r="Y479" s="81">
        <v>39356</v>
      </c>
      <c r="Z479" s="81">
        <v>48998</v>
      </c>
      <c r="AA479" s="81">
        <v>8910</v>
      </c>
      <c r="AB479" s="81">
        <v>91159</v>
      </c>
      <c r="AC479" s="81">
        <v>2061444</v>
      </c>
      <c r="AD479" s="81">
        <v>0</v>
      </c>
      <c r="AE479" s="82"/>
      <c r="AF479" s="81">
        <v>670207564.73769951</v>
      </c>
      <c r="AG479" s="81">
        <v>4770446.6522677997</v>
      </c>
      <c r="AH479" s="81">
        <v>287821.40999143379</v>
      </c>
      <c r="AI479" s="81">
        <v>163856352.56682521</v>
      </c>
      <c r="AJ479" s="81">
        <v>135001588.3469429</v>
      </c>
      <c r="AK479" s="81">
        <v>0</v>
      </c>
      <c r="AL479" s="81">
        <v>0</v>
      </c>
      <c r="AM479" s="81">
        <v>12548137.601363201</v>
      </c>
      <c r="AN479" s="81">
        <v>0</v>
      </c>
      <c r="AO479" s="81">
        <v>0</v>
      </c>
      <c r="AP479" s="82"/>
      <c r="AQ479" s="81">
        <v>2754</v>
      </c>
      <c r="AR479" s="81">
        <v>410</v>
      </c>
      <c r="AS479" s="81">
        <v>0</v>
      </c>
      <c r="AT479" s="81">
        <v>0</v>
      </c>
      <c r="AU479" s="81">
        <v>0</v>
      </c>
      <c r="AV479" s="81">
        <v>2</v>
      </c>
      <c r="AW479" s="81" t="s">
        <v>564</v>
      </c>
      <c r="AX479" s="82"/>
      <c r="AY479" s="81">
        <v>10552.1</v>
      </c>
      <c r="AZ479" s="81">
        <v>28980.2</v>
      </c>
      <c r="BA479" s="81">
        <v>0</v>
      </c>
      <c r="BB479" s="81">
        <v>0</v>
      </c>
      <c r="BC479" s="81">
        <v>0</v>
      </c>
      <c r="BD479" s="81">
        <v>2075</v>
      </c>
      <c r="BE479" s="81" t="s">
        <v>564</v>
      </c>
      <c r="BF479" s="82"/>
      <c r="BG479" s="81">
        <v>0</v>
      </c>
      <c r="BH479" s="81">
        <v>0</v>
      </c>
      <c r="BI479" s="81">
        <v>1891.7550000000001</v>
      </c>
      <c r="BJ479" s="81">
        <v>212.10900000000001</v>
      </c>
      <c r="BK479" s="81">
        <v>10.738</v>
      </c>
      <c r="BL479" s="81">
        <v>0</v>
      </c>
      <c r="BM479" s="82"/>
      <c r="BN479" s="81">
        <v>0</v>
      </c>
      <c r="BO479" s="81">
        <v>0</v>
      </c>
      <c r="BP479" s="81">
        <v>14</v>
      </c>
      <c r="BQ479" s="81">
        <v>1</v>
      </c>
      <c r="BR479" s="81">
        <v>2</v>
      </c>
      <c r="BS479" s="81">
        <v>0</v>
      </c>
      <c r="BT479"/>
      <c r="BU479" s="80">
        <v>2079.0889999999999</v>
      </c>
      <c r="BV479" s="80">
        <v>7.0609999999999999</v>
      </c>
      <c r="BW479" s="80">
        <v>22.422000000000001</v>
      </c>
      <c r="BX479" s="80">
        <v>0</v>
      </c>
      <c r="BY479" s="80">
        <v>6.03</v>
      </c>
      <c r="BZ479" s="80">
        <v>0</v>
      </c>
      <c r="CA479" s="80">
        <v>0</v>
      </c>
      <c r="CB479" s="80">
        <v>0</v>
      </c>
      <c r="CC479" s="80">
        <v>0</v>
      </c>
    </row>
    <row r="480" spans="1:81">
      <c r="A480" s="80" t="s">
        <v>2231</v>
      </c>
      <c r="B480" s="80">
        <v>322</v>
      </c>
      <c r="C480" s="80">
        <v>16</v>
      </c>
      <c r="D480" s="80">
        <v>19</v>
      </c>
      <c r="E480" s="80">
        <v>2019</v>
      </c>
      <c r="F480" s="80" t="s">
        <v>73</v>
      </c>
      <c r="G480" s="80" t="s">
        <v>2215</v>
      </c>
      <c r="H480" s="80" t="s">
        <v>2216</v>
      </c>
      <c r="I480" s="177"/>
      <c r="J480" s="81">
        <v>1399.6462915811433</v>
      </c>
      <c r="K480" s="81">
        <v>5.5564445449906943</v>
      </c>
      <c r="L480" s="81">
        <v>1.4416236483045999</v>
      </c>
      <c r="M480" s="81">
        <v>81.262624598542899</v>
      </c>
      <c r="N480" s="81">
        <v>78.06124298373031</v>
      </c>
      <c r="O480" s="81">
        <v>77.930766796200601</v>
      </c>
      <c r="P480" s="81">
        <v>41.99009145575554</v>
      </c>
      <c r="Q480" s="81">
        <v>5.5823005538146546</v>
      </c>
      <c r="R480" s="81">
        <v>13.086446095109466</v>
      </c>
      <c r="S480" s="81">
        <v>0</v>
      </c>
      <c r="T480" s="82"/>
      <c r="U480" s="81">
        <v>83527204</v>
      </c>
      <c r="V480" s="81">
        <v>3330</v>
      </c>
      <c r="W480" s="81">
        <v>37</v>
      </c>
      <c r="X480" s="81">
        <v>26195</v>
      </c>
      <c r="Y480" s="81">
        <v>39561</v>
      </c>
      <c r="Z480" s="81">
        <v>48790</v>
      </c>
      <c r="AA480" s="81">
        <v>8719</v>
      </c>
      <c r="AB480" s="81">
        <v>90462</v>
      </c>
      <c r="AC480" s="81">
        <v>2307638</v>
      </c>
      <c r="AD480" s="81">
        <v>0</v>
      </c>
      <c r="AE480" s="82"/>
      <c r="AF480" s="81">
        <v>617195396.30525184</v>
      </c>
      <c r="AG480" s="81">
        <v>4810292.8472420098</v>
      </c>
      <c r="AH480" s="81">
        <v>308069.8859778365</v>
      </c>
      <c r="AI480" s="81">
        <v>167021886.03252429</v>
      </c>
      <c r="AJ480" s="81">
        <v>145102657.89386702</v>
      </c>
      <c r="AK480" s="81">
        <v>0</v>
      </c>
      <c r="AL480" s="81">
        <v>0</v>
      </c>
      <c r="AM480" s="81">
        <v>12320243.402428605</v>
      </c>
      <c r="AN480" s="81">
        <v>0</v>
      </c>
      <c r="AO480" s="81">
        <v>0</v>
      </c>
      <c r="AP480" s="82"/>
      <c r="AQ480" s="81">
        <v>2884</v>
      </c>
      <c r="AR480" s="81">
        <v>442</v>
      </c>
      <c r="AS480" s="81">
        <v>0</v>
      </c>
      <c r="AT480" s="81">
        <v>0</v>
      </c>
      <c r="AU480" s="81">
        <v>0</v>
      </c>
      <c r="AV480" s="81">
        <v>2</v>
      </c>
      <c r="AW480" s="81" t="s">
        <v>564</v>
      </c>
      <c r="AX480" s="82"/>
      <c r="AY480" s="81">
        <v>11123.699999999981</v>
      </c>
      <c r="AZ480" s="81">
        <v>29610.099999999991</v>
      </c>
      <c r="BA480" s="81">
        <v>0</v>
      </c>
      <c r="BB480" s="81">
        <v>0</v>
      </c>
      <c r="BC480" s="81">
        <v>0</v>
      </c>
      <c r="BD480" s="81">
        <v>2100</v>
      </c>
      <c r="BE480" s="81" t="s">
        <v>564</v>
      </c>
      <c r="BF480" s="82"/>
      <c r="BG480" s="81">
        <v>0</v>
      </c>
      <c r="BH480" s="81">
        <v>0</v>
      </c>
      <c r="BI480" s="81">
        <v>1507.634</v>
      </c>
      <c r="BJ480" s="81">
        <v>201.518</v>
      </c>
      <c r="BK480" s="81">
        <v>3.0419999999999998</v>
      </c>
      <c r="BL480" s="81">
        <v>0</v>
      </c>
      <c r="BM480" s="82"/>
      <c r="BN480" s="81">
        <v>0</v>
      </c>
      <c r="BO480" s="81">
        <v>0</v>
      </c>
      <c r="BP480" s="81">
        <v>15</v>
      </c>
      <c r="BQ480" s="81">
        <v>1</v>
      </c>
      <c r="BR480" s="81">
        <v>1</v>
      </c>
      <c r="BS480" s="81">
        <v>0</v>
      </c>
      <c r="BT480"/>
      <c r="BU480" s="80">
        <v>1681.0940000000001</v>
      </c>
      <c r="BV480" s="80">
        <v>6.1740000000000004</v>
      </c>
      <c r="BW480" s="80">
        <v>19.373000000000001</v>
      </c>
      <c r="BX480" s="80">
        <v>0</v>
      </c>
      <c r="BY480" s="80">
        <v>5.5529999999999999</v>
      </c>
      <c r="BZ480" s="80">
        <v>0</v>
      </c>
      <c r="CA480" s="80">
        <v>0</v>
      </c>
      <c r="CB480" s="80">
        <v>0</v>
      </c>
      <c r="CC480" s="80">
        <v>0</v>
      </c>
    </row>
    <row r="481" spans="1:81">
      <c r="A481" s="80" t="s">
        <v>2232</v>
      </c>
      <c r="B481" s="80">
        <v>323</v>
      </c>
      <c r="C481" s="80">
        <v>17</v>
      </c>
      <c r="D481" s="80">
        <v>19</v>
      </c>
      <c r="E481" s="80">
        <v>2020</v>
      </c>
      <c r="F481" s="80" t="s">
        <v>218</v>
      </c>
      <c r="G481" s="80" t="s">
        <v>2215</v>
      </c>
      <c r="H481" s="80" t="s">
        <v>2216</v>
      </c>
      <c r="I481" s="177"/>
      <c r="J481" s="81">
        <v>1468.240123958913</v>
      </c>
      <c r="K481" s="81">
        <v>6.2446761625295739</v>
      </c>
      <c r="L481" s="81">
        <v>0.97865101499286744</v>
      </c>
      <c r="M481" s="81">
        <v>78.445565942282855</v>
      </c>
      <c r="N481" s="81">
        <v>78.028565145259222</v>
      </c>
      <c r="O481" s="81">
        <v>68.449109968490049</v>
      </c>
      <c r="P481" s="81">
        <v>40.323235089962061</v>
      </c>
      <c r="Q481" s="81">
        <v>5.2926521599874015</v>
      </c>
      <c r="R481" s="81">
        <v>11.259811477798239</v>
      </c>
      <c r="S481" s="81">
        <v>0</v>
      </c>
      <c r="T481" s="82"/>
      <c r="U481" s="81">
        <v>85050276</v>
      </c>
      <c r="V481" s="81">
        <v>3312</v>
      </c>
      <c r="W481" s="81">
        <v>32</v>
      </c>
      <c r="X481" s="81">
        <v>25640</v>
      </c>
      <c r="Y481" s="81">
        <v>39820</v>
      </c>
      <c r="Z481" s="81">
        <v>48912</v>
      </c>
      <c r="AA481" s="81">
        <v>9097</v>
      </c>
      <c r="AB481" s="81">
        <v>89762</v>
      </c>
      <c r="AC481" s="81">
        <v>1995891.25</v>
      </c>
      <c r="AD481" s="81">
        <v>0</v>
      </c>
      <c r="AE481" s="82"/>
      <c r="AF481" s="81">
        <v>669935197.09919858</v>
      </c>
      <c r="AG481" s="81">
        <v>4897247.6885663643</v>
      </c>
      <c r="AH481" s="81">
        <v>213902.91086242232</v>
      </c>
      <c r="AI481" s="81">
        <v>153729193.24846092</v>
      </c>
      <c r="AJ481" s="81">
        <v>138585580.03673252</v>
      </c>
      <c r="AK481" s="81"/>
      <c r="AL481" s="81"/>
      <c r="AM481" s="81">
        <v>11714938.276620245</v>
      </c>
      <c r="AN481" s="81"/>
      <c r="AO481" s="81"/>
      <c r="AP481" s="82"/>
      <c r="AQ481" s="81">
        <v>3057</v>
      </c>
      <c r="AR481" s="81">
        <v>456</v>
      </c>
      <c r="AS481" s="81">
        <v>0</v>
      </c>
      <c r="AT481" s="81">
        <v>0</v>
      </c>
      <c r="AU481" s="81">
        <v>0</v>
      </c>
      <c r="AV481" s="81">
        <v>2</v>
      </c>
      <c r="AW481" s="81">
        <v>0</v>
      </c>
      <c r="AX481" s="82"/>
      <c r="AY481" s="81">
        <v>12112.099999999969</v>
      </c>
      <c r="AZ481" s="81">
        <v>29987.800000000039</v>
      </c>
      <c r="BA481" s="81">
        <v>0</v>
      </c>
      <c r="BB481" s="81">
        <v>0</v>
      </c>
      <c r="BC481" s="81">
        <v>0</v>
      </c>
      <c r="BD481" s="81">
        <v>2285</v>
      </c>
      <c r="BE481" s="81">
        <v>0</v>
      </c>
      <c r="BF481" s="82"/>
      <c r="BG481" s="81">
        <v>0</v>
      </c>
      <c r="BH481" s="81">
        <v>0</v>
      </c>
      <c r="BI481" s="81">
        <v>1363.8979999999999</v>
      </c>
      <c r="BJ481" s="81">
        <v>200.08600000000001</v>
      </c>
      <c r="BK481" s="81">
        <v>8.6210000000000004</v>
      </c>
      <c r="BL481" s="81">
        <v>0</v>
      </c>
      <c r="BM481" s="82"/>
      <c r="BN481" s="81">
        <v>0</v>
      </c>
      <c r="BO481" s="81">
        <v>0</v>
      </c>
      <c r="BP481" s="81">
        <v>13</v>
      </c>
      <c r="BQ481" s="81">
        <v>1</v>
      </c>
      <c r="BR481" s="81">
        <v>2</v>
      </c>
      <c r="BS481" s="81">
        <v>0</v>
      </c>
      <c r="BT481"/>
      <c r="BU481" s="80">
        <v>1545.7919999999999</v>
      </c>
      <c r="BV481" s="80">
        <v>0.94299999999999995</v>
      </c>
      <c r="BW481" s="80">
        <v>20.524999999999999</v>
      </c>
      <c r="BX481" s="80">
        <v>0</v>
      </c>
      <c r="BY481" s="80">
        <v>5.3449999999999998</v>
      </c>
      <c r="BZ481" s="80">
        <v>0</v>
      </c>
      <c r="CA481" s="80">
        <v>0</v>
      </c>
      <c r="CB481" s="80">
        <v>0</v>
      </c>
      <c r="CC481" s="80">
        <v>0</v>
      </c>
    </row>
    <row r="482" spans="1:81">
      <c r="A482" s="80" t="s">
        <v>2233</v>
      </c>
      <c r="B482" s="80">
        <v>323</v>
      </c>
      <c r="C482" s="80">
        <v>18</v>
      </c>
      <c r="D482" s="80">
        <v>19</v>
      </c>
      <c r="E482" s="80">
        <v>2021</v>
      </c>
      <c r="F482" s="80" t="s">
        <v>75</v>
      </c>
      <c r="G482" s="174" t="s">
        <v>2215</v>
      </c>
      <c r="H482" s="80" t="s">
        <v>2216</v>
      </c>
      <c r="I482" s="177"/>
      <c r="J482" s="81">
        <v>1413.6567084275916</v>
      </c>
      <c r="K482" s="81">
        <v>6.3774980929052072</v>
      </c>
      <c r="L482" s="81">
        <v>1.023432444109069</v>
      </c>
      <c r="M482" s="81">
        <v>73.597424569046936</v>
      </c>
      <c r="N482" s="81">
        <v>69.483925980102342</v>
      </c>
      <c r="O482" s="81">
        <v>66.271894028552552</v>
      </c>
      <c r="P482" s="81">
        <v>41.807595004558102</v>
      </c>
      <c r="Q482" s="81">
        <v>5.3087896808339838</v>
      </c>
      <c r="R482" s="81">
        <v>12.274270341342293</v>
      </c>
      <c r="S482" s="81">
        <v>0</v>
      </c>
      <c r="T482" s="82"/>
      <c r="U482" s="81">
        <v>87380816</v>
      </c>
      <c r="V482" s="81">
        <v>3312</v>
      </c>
      <c r="W482" s="81">
        <v>32</v>
      </c>
      <c r="X482" s="81">
        <v>25640</v>
      </c>
      <c r="Y482" s="81">
        <v>39943</v>
      </c>
      <c r="Z482" s="81">
        <v>48762</v>
      </c>
      <c r="AA482" s="81">
        <v>9198</v>
      </c>
      <c r="AB482" s="81">
        <v>88968</v>
      </c>
      <c r="AC482" s="81">
        <v>2108839</v>
      </c>
      <c r="AD482" s="81">
        <v>0</v>
      </c>
      <c r="AE482" s="82"/>
      <c r="AF482" s="81">
        <v>647963719.88312435</v>
      </c>
      <c r="AG482" s="81">
        <v>5229785.1329863472</v>
      </c>
      <c r="AH482" s="81">
        <v>216313.29504978325</v>
      </c>
      <c r="AI482" s="81">
        <v>165934126.27898261</v>
      </c>
      <c r="AJ482" s="81">
        <v>142095596.75184417</v>
      </c>
      <c r="AK482" s="81">
        <v>0</v>
      </c>
      <c r="AL482" s="81">
        <v>0</v>
      </c>
      <c r="AM482" s="81">
        <v>11678285.57048461</v>
      </c>
      <c r="AN482" s="81">
        <v>0</v>
      </c>
      <c r="AO482" s="81">
        <v>0</v>
      </c>
      <c r="AP482" s="82"/>
      <c r="AQ482" s="81">
        <v>3237</v>
      </c>
      <c r="AR482" s="81">
        <v>456</v>
      </c>
      <c r="AS482" s="81">
        <v>0</v>
      </c>
      <c r="AT482" s="81">
        <v>0</v>
      </c>
      <c r="AU482" s="81">
        <v>0</v>
      </c>
      <c r="AV482" s="81">
        <v>3</v>
      </c>
      <c r="AW482" s="81"/>
      <c r="AX482" s="82"/>
      <c r="AY482" s="81">
        <v>13125.29999999995</v>
      </c>
      <c r="AZ482" s="81">
        <v>29987.800000000039</v>
      </c>
      <c r="BA482" s="81">
        <v>0</v>
      </c>
      <c r="BB482" s="81">
        <v>0</v>
      </c>
      <c r="BC482" s="81">
        <v>0</v>
      </c>
      <c r="BD482" s="81">
        <v>9451.16</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2234</v>
      </c>
      <c r="B483" s="80">
        <v>323</v>
      </c>
      <c r="C483" s="80">
        <v>19</v>
      </c>
      <c r="D483" s="80">
        <v>19</v>
      </c>
      <c r="E483" s="80">
        <v>2022</v>
      </c>
      <c r="F483" s="80" t="s">
        <v>568</v>
      </c>
      <c r="G483" s="174" t="s">
        <v>2215</v>
      </c>
      <c r="H483" s="80" t="s">
        <v>2216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3420</v>
      </c>
      <c r="AR483" s="81">
        <v>458</v>
      </c>
      <c r="AS483" s="81">
        <v>0</v>
      </c>
      <c r="AT483" s="81">
        <v>0</v>
      </c>
      <c r="AU483" s="81">
        <v>0</v>
      </c>
      <c r="AV483" s="81">
        <v>3</v>
      </c>
      <c r="AW483" s="81"/>
      <c r="AX483" s="82"/>
      <c r="AY483" s="81">
        <v>14219.999999999938</v>
      </c>
      <c r="AZ483" s="81">
        <v>30008.800000000039</v>
      </c>
      <c r="BA483" s="81">
        <v>0</v>
      </c>
      <c r="BB483" s="81">
        <v>0</v>
      </c>
      <c r="BC483" s="81">
        <v>0</v>
      </c>
      <c r="BD483" s="81">
        <v>9451.16</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2235</v>
      </c>
      <c r="B484" s="80">
        <v>426</v>
      </c>
      <c r="C484" s="80">
        <v>1</v>
      </c>
      <c r="D484" s="80">
        <v>26</v>
      </c>
      <c r="E484" s="80">
        <v>1990</v>
      </c>
      <c r="F484" s="80" t="s">
        <v>562</v>
      </c>
      <c r="G484" s="80" t="s">
        <v>2236</v>
      </c>
      <c r="H484" s="80" t="s">
        <v>2237</v>
      </c>
      <c r="I484" s="177"/>
      <c r="J484" s="81">
        <v>1197.1544538968515</v>
      </c>
      <c r="K484" s="81">
        <v>10.484432194930623</v>
      </c>
      <c r="L484" s="81">
        <v>5.0665290475508407</v>
      </c>
      <c r="M484" s="81">
        <v>66.848033838688792</v>
      </c>
      <c r="N484" s="81">
        <v>56.970139843930902</v>
      </c>
      <c r="O484" s="81">
        <v>72.169112747436074</v>
      </c>
      <c r="P484" s="81">
        <v>65.878373903587189</v>
      </c>
      <c r="Q484" s="81">
        <v>5.1388211546299409</v>
      </c>
      <c r="R484" s="81">
        <v>0</v>
      </c>
      <c r="S484" s="81">
        <v>5.48502023096506</v>
      </c>
      <c r="T484" s="82"/>
      <c r="U484" s="81">
        <v>28956926</v>
      </c>
      <c r="V484" s="81">
        <v>3562</v>
      </c>
      <c r="W484" s="81">
        <v>49</v>
      </c>
      <c r="X484" s="81">
        <v>22520</v>
      </c>
      <c r="Y484" s="81">
        <v>25640</v>
      </c>
      <c r="Z484" s="81">
        <v>29684</v>
      </c>
      <c r="AA484" s="81">
        <v>15996</v>
      </c>
      <c r="AB484" s="81">
        <v>83437</v>
      </c>
      <c r="AC484" s="81">
        <v>0</v>
      </c>
      <c r="AD484" s="81">
        <v>5.48502023096506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2238</v>
      </c>
      <c r="B485" s="80">
        <v>427</v>
      </c>
      <c r="C485" s="80">
        <v>2</v>
      </c>
      <c r="D485" s="80">
        <v>26</v>
      </c>
      <c r="E485" s="80">
        <v>2005</v>
      </c>
      <c r="F485" s="80" t="s">
        <v>565</v>
      </c>
      <c r="G485" s="80" t="s">
        <v>2236</v>
      </c>
      <c r="H485" s="80" t="s">
        <v>2237</v>
      </c>
      <c r="I485" s="177"/>
      <c r="J485" s="81">
        <v>1357.0231493742544</v>
      </c>
      <c r="K485" s="81">
        <v>6.8019616913985477</v>
      </c>
      <c r="L485" s="81">
        <v>5.9093800069207285</v>
      </c>
      <c r="M485" s="81">
        <v>121.405527272193</v>
      </c>
      <c r="N485" s="81">
        <v>94.928128005074583</v>
      </c>
      <c r="O485" s="81">
        <v>112.74543528422667</v>
      </c>
      <c r="P485" s="81">
        <v>72.689331008634653</v>
      </c>
      <c r="Q485" s="81">
        <v>5.5573155273442447</v>
      </c>
      <c r="R485" s="81">
        <v>0</v>
      </c>
      <c r="S485" s="81">
        <v>13.576979876367645</v>
      </c>
      <c r="T485" s="82"/>
      <c r="U485" s="81">
        <v>34447818</v>
      </c>
      <c r="V485" s="81">
        <v>2875</v>
      </c>
      <c r="W485" s="81">
        <v>63</v>
      </c>
      <c r="X485" s="81">
        <v>22725</v>
      </c>
      <c r="Y485" s="81">
        <v>36155</v>
      </c>
      <c r="Z485" s="81">
        <v>53663</v>
      </c>
      <c r="AA485" s="81">
        <v>14455</v>
      </c>
      <c r="AB485" s="81">
        <v>94328</v>
      </c>
      <c r="AC485" s="81">
        <v>0</v>
      </c>
      <c r="AD485" s="81">
        <v>13.576979876367645</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2239</v>
      </c>
      <c r="B486" s="80">
        <v>428</v>
      </c>
      <c r="C486" s="80">
        <v>3</v>
      </c>
      <c r="D486" s="80">
        <v>26</v>
      </c>
      <c r="E486" s="80">
        <v>2006</v>
      </c>
      <c r="F486" s="80" t="s">
        <v>566</v>
      </c>
      <c r="G486" s="80" t="s">
        <v>2236</v>
      </c>
      <c r="H486" s="80" t="s">
        <v>2237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2240</v>
      </c>
      <c r="B487" s="80">
        <v>429</v>
      </c>
      <c r="C487" s="80">
        <v>4</v>
      </c>
      <c r="D487" s="80">
        <v>26</v>
      </c>
      <c r="E487" s="80">
        <v>2007</v>
      </c>
      <c r="F487" s="80" t="s">
        <v>567</v>
      </c>
      <c r="G487" s="80" t="s">
        <v>2236</v>
      </c>
      <c r="H487" s="80" t="s">
        <v>2237</v>
      </c>
      <c r="I487" s="177"/>
      <c r="J487" s="81">
        <v>1649.825258864669</v>
      </c>
      <c r="K487" s="81">
        <v>5.8316775413340052</v>
      </c>
      <c r="L487" s="81">
        <v>6.8450766953603956</v>
      </c>
      <c r="M487" s="81">
        <v>117.52926879827716</v>
      </c>
      <c r="N487" s="81">
        <v>116.59509415410287</v>
      </c>
      <c r="O487" s="81">
        <v>109.9413069857094</v>
      </c>
      <c r="P487" s="81">
        <v>72.47146801622344</v>
      </c>
      <c r="Q487" s="81">
        <v>5.8615306614616562</v>
      </c>
      <c r="R487" s="81">
        <v>0</v>
      </c>
      <c r="S487" s="81">
        <v>14.951995867081475</v>
      </c>
      <c r="T487" s="82"/>
      <c r="U487" s="81">
        <v>47055707</v>
      </c>
      <c r="V487" s="81">
        <v>2404</v>
      </c>
      <c r="W487" s="81">
        <v>84</v>
      </c>
      <c r="X487" s="81">
        <v>26342</v>
      </c>
      <c r="Y487" s="81">
        <v>37217</v>
      </c>
      <c r="Z487" s="81">
        <v>54398</v>
      </c>
      <c r="AA487" s="81">
        <v>14192</v>
      </c>
      <c r="AB487" s="81">
        <v>94230</v>
      </c>
      <c r="AC487" s="81">
        <v>0</v>
      </c>
      <c r="AD487" s="81">
        <v>14.951995867081475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2241</v>
      </c>
      <c r="B488" s="80">
        <v>430</v>
      </c>
      <c r="C488" s="80">
        <v>5</v>
      </c>
      <c r="D488" s="80">
        <v>26</v>
      </c>
      <c r="E488" s="80">
        <v>2008</v>
      </c>
      <c r="F488" s="80" t="s">
        <v>84</v>
      </c>
      <c r="G488" s="80" t="s">
        <v>2236</v>
      </c>
      <c r="H488" s="80" t="s">
        <v>2237</v>
      </c>
      <c r="I488" s="177"/>
      <c r="J488" s="81">
        <v>1540.8452622396826</v>
      </c>
      <c r="K488" s="81">
        <v>4.5891528110656363</v>
      </c>
      <c r="L488" s="81">
        <v>6.0064072915457176</v>
      </c>
      <c r="M488" s="81">
        <v>132.6771921820941</v>
      </c>
      <c r="N488" s="81">
        <v>111.56081713495685</v>
      </c>
      <c r="O488" s="81">
        <v>106.78549223198165</v>
      </c>
      <c r="P488" s="81">
        <v>71.037195375142531</v>
      </c>
      <c r="Q488" s="81">
        <v>5.7527556012854717</v>
      </c>
      <c r="R488" s="81">
        <v>0</v>
      </c>
      <c r="S488" s="81">
        <v>12.668700276791416</v>
      </c>
      <c r="T488" s="82"/>
      <c r="U488" s="81">
        <v>50768941</v>
      </c>
      <c r="V488" s="81">
        <v>2404</v>
      </c>
      <c r="W488" s="81">
        <v>84</v>
      </c>
      <c r="X488" s="81">
        <v>26342</v>
      </c>
      <c r="Y488" s="81">
        <v>37568</v>
      </c>
      <c r="Z488" s="81">
        <v>54691</v>
      </c>
      <c r="AA488" s="81">
        <v>13927</v>
      </c>
      <c r="AB488" s="81">
        <v>94001</v>
      </c>
      <c r="AC488" s="81">
        <v>0</v>
      </c>
      <c r="AD488" s="81">
        <v>12.668700276791416</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2242</v>
      </c>
      <c r="B489" s="80">
        <v>431</v>
      </c>
      <c r="C489" s="80">
        <v>6</v>
      </c>
      <c r="D489" s="80">
        <v>26</v>
      </c>
      <c r="E489" s="80">
        <v>2009</v>
      </c>
      <c r="F489" s="80" t="s">
        <v>85</v>
      </c>
      <c r="G489" s="80" t="s">
        <v>2236</v>
      </c>
      <c r="H489" s="80" t="s">
        <v>2237</v>
      </c>
      <c r="I489" s="177"/>
      <c r="J489" s="81">
        <v>1304.8135894268457</v>
      </c>
      <c r="K489" s="81">
        <v>4.1985692290894292</v>
      </c>
      <c r="L489" s="81">
        <v>6.6536349445768304</v>
      </c>
      <c r="M489" s="81">
        <v>128.18792689230969</v>
      </c>
      <c r="N489" s="81">
        <v>103.64180783267476</v>
      </c>
      <c r="O489" s="81">
        <v>108.91857519909679</v>
      </c>
      <c r="P489" s="81">
        <v>68.246723681413556</v>
      </c>
      <c r="Q489" s="81">
        <v>5.4540314547526121</v>
      </c>
      <c r="R489" s="81">
        <v>0</v>
      </c>
      <c r="S489" s="81">
        <v>9.0555085657710528</v>
      </c>
      <c r="T489" s="82"/>
      <c r="U489" s="81">
        <v>37150091</v>
      </c>
      <c r="V489" s="81">
        <v>2827</v>
      </c>
      <c r="W489" s="81">
        <v>120</v>
      </c>
      <c r="X489" s="81">
        <v>28968</v>
      </c>
      <c r="Y489" s="81">
        <v>37878</v>
      </c>
      <c r="Z489" s="81">
        <v>55061</v>
      </c>
      <c r="AA489" s="81">
        <v>13736</v>
      </c>
      <c r="AB489" s="81">
        <v>93554</v>
      </c>
      <c r="AC489" s="81">
        <v>0</v>
      </c>
      <c r="AD489" s="81">
        <v>9.0555085657710528</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9.6630000000000003</v>
      </c>
      <c r="BI489" s="81">
        <v>343.90499999999997</v>
      </c>
      <c r="BJ489" s="81">
        <v>0</v>
      </c>
      <c r="BK489" s="81">
        <v>0</v>
      </c>
      <c r="BL489" s="81">
        <v>0</v>
      </c>
      <c r="BM489" s="82"/>
      <c r="BN489" s="81">
        <v>0</v>
      </c>
      <c r="BO489" s="81">
        <v>2</v>
      </c>
      <c r="BP489" s="81">
        <v>7</v>
      </c>
      <c r="BQ489" s="81">
        <v>0</v>
      </c>
      <c r="BR489" s="81">
        <v>0</v>
      </c>
      <c r="BS489" s="81">
        <v>0</v>
      </c>
      <c r="BT489"/>
      <c r="BU489" s="80"/>
      <c r="BV489" s="80"/>
      <c r="BW489" s="80"/>
      <c r="BX489" s="80"/>
      <c r="BY489" s="80"/>
      <c r="BZ489" s="80"/>
      <c r="CA489" s="80"/>
      <c r="CB489" s="80"/>
      <c r="CC489" s="80"/>
    </row>
    <row r="490" spans="1:81">
      <c r="A490" s="80" t="s">
        <v>2243</v>
      </c>
      <c r="B490" s="80">
        <v>432</v>
      </c>
      <c r="C490" s="80">
        <v>7</v>
      </c>
      <c r="D490" s="80">
        <v>26</v>
      </c>
      <c r="E490" s="80">
        <v>2010</v>
      </c>
      <c r="F490" s="80" t="s">
        <v>86</v>
      </c>
      <c r="G490" s="80" t="s">
        <v>2236</v>
      </c>
      <c r="H490" s="80" t="s">
        <v>2237</v>
      </c>
      <c r="I490" s="177"/>
      <c r="J490" s="81">
        <v>1563.2774218843856</v>
      </c>
      <c r="K490" s="81">
        <v>4.4745211322852985</v>
      </c>
      <c r="L490" s="81">
        <v>6.2993732337342285</v>
      </c>
      <c r="M490" s="81">
        <v>127.95760043122293</v>
      </c>
      <c r="N490" s="81">
        <v>106.79765692937028</v>
      </c>
      <c r="O490" s="81">
        <v>109.24964695742949</v>
      </c>
      <c r="P490" s="81">
        <v>69.439317845026409</v>
      </c>
      <c r="Q490" s="81">
        <v>5.6666953800144668</v>
      </c>
      <c r="R490" s="81">
        <v>0</v>
      </c>
      <c r="S490" s="81">
        <v>13.105055421989869</v>
      </c>
      <c r="T490" s="82"/>
      <c r="U490" s="81">
        <v>40389918</v>
      </c>
      <c r="V490" s="81">
        <v>2827</v>
      </c>
      <c r="W490" s="81">
        <v>120</v>
      </c>
      <c r="X490" s="81">
        <v>28968</v>
      </c>
      <c r="Y490" s="81">
        <v>38209</v>
      </c>
      <c r="Z490" s="81">
        <v>55485</v>
      </c>
      <c r="AA490" s="81">
        <v>13627</v>
      </c>
      <c r="AB490" s="81">
        <v>93139</v>
      </c>
      <c r="AC490" s="81">
        <v>0</v>
      </c>
      <c r="AD490" s="81">
        <v>13.105055421989869</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8.5229999999999997</v>
      </c>
      <c r="BI490" s="81">
        <v>324.45499999999998</v>
      </c>
      <c r="BJ490" s="81">
        <v>0</v>
      </c>
      <c r="BK490" s="81">
        <v>0</v>
      </c>
      <c r="BL490" s="81">
        <v>0</v>
      </c>
      <c r="BM490" s="82"/>
      <c r="BN490" s="81">
        <v>0</v>
      </c>
      <c r="BO490" s="81">
        <v>2</v>
      </c>
      <c r="BP490" s="81">
        <v>9</v>
      </c>
      <c r="BQ490" s="81">
        <v>0</v>
      </c>
      <c r="BR490" s="81">
        <v>0</v>
      </c>
      <c r="BS490" s="81">
        <v>0</v>
      </c>
      <c r="BT490"/>
      <c r="BU490" s="80">
        <v>318.68200000000002</v>
      </c>
      <c r="BV490" s="80">
        <v>0</v>
      </c>
      <c r="BW490" s="80">
        <v>0</v>
      </c>
      <c r="BX490" s="80">
        <v>0</v>
      </c>
      <c r="BY490" s="80">
        <v>0</v>
      </c>
      <c r="BZ490" s="80">
        <v>0</v>
      </c>
      <c r="CA490" s="80">
        <v>0</v>
      </c>
      <c r="CB490" s="80">
        <v>14.295999999999999</v>
      </c>
      <c r="CC490" s="80">
        <v>0</v>
      </c>
    </row>
    <row r="491" spans="1:81">
      <c r="A491" s="80" t="s">
        <v>2244</v>
      </c>
      <c r="B491" s="80">
        <v>433</v>
      </c>
      <c r="C491" s="80">
        <v>8</v>
      </c>
      <c r="D491" s="80">
        <v>26</v>
      </c>
      <c r="E491" s="80">
        <v>2011</v>
      </c>
      <c r="F491" s="80" t="s">
        <v>87</v>
      </c>
      <c r="G491" s="80" t="s">
        <v>2236</v>
      </c>
      <c r="H491" s="80" t="s">
        <v>2237</v>
      </c>
      <c r="I491" s="177"/>
      <c r="J491" s="81">
        <v>1108.6065798054576</v>
      </c>
      <c r="K491" s="81">
        <v>7.0634626558851119</v>
      </c>
      <c r="L491" s="81">
        <v>6.1415225092772801</v>
      </c>
      <c r="M491" s="81">
        <v>148.24523929515479</v>
      </c>
      <c r="N491" s="81">
        <v>111.91006862387486</v>
      </c>
      <c r="O491" s="81">
        <v>107.89600984533418</v>
      </c>
      <c r="P491" s="81">
        <v>66.774485282038242</v>
      </c>
      <c r="Q491" s="81">
        <v>6.4654580536750279</v>
      </c>
      <c r="R491" s="81">
        <v>0</v>
      </c>
      <c r="S491" s="81">
        <v>16.304456470651544</v>
      </c>
      <c r="T491" s="82"/>
      <c r="U491" s="81">
        <v>29987154</v>
      </c>
      <c r="V491" s="81">
        <v>2827</v>
      </c>
      <c r="W491" s="81">
        <v>120</v>
      </c>
      <c r="X491" s="81">
        <v>28968</v>
      </c>
      <c r="Y491" s="81">
        <v>38103</v>
      </c>
      <c r="Z491" s="81">
        <v>55988</v>
      </c>
      <c r="AA491" s="81">
        <v>13494</v>
      </c>
      <c r="AB491" s="81">
        <v>92129</v>
      </c>
      <c r="AC491" s="81">
        <v>0</v>
      </c>
      <c r="AD491" s="81">
        <v>16.304456470651544</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8.4120000000000008</v>
      </c>
      <c r="BI491" s="81">
        <v>190.52</v>
      </c>
      <c r="BJ491" s="81">
        <v>0</v>
      </c>
      <c r="BK491" s="81">
        <v>0</v>
      </c>
      <c r="BL491" s="81">
        <v>0</v>
      </c>
      <c r="BM491" s="82"/>
      <c r="BN491" s="81">
        <v>0</v>
      </c>
      <c r="BO491" s="81">
        <v>2</v>
      </c>
      <c r="BP491" s="81">
        <v>9</v>
      </c>
      <c r="BQ491" s="81">
        <v>0</v>
      </c>
      <c r="BR491" s="81">
        <v>0</v>
      </c>
      <c r="BS491" s="81">
        <v>0</v>
      </c>
      <c r="BT491"/>
      <c r="BU491" s="80">
        <v>186.82</v>
      </c>
      <c r="BV491" s="80">
        <v>0</v>
      </c>
      <c r="BW491" s="80">
        <v>0</v>
      </c>
      <c r="BX491" s="80">
        <v>0</v>
      </c>
      <c r="BY491" s="80">
        <v>0</v>
      </c>
      <c r="BZ491" s="80">
        <v>0</v>
      </c>
      <c r="CA491" s="80">
        <v>0</v>
      </c>
      <c r="CB491" s="80">
        <v>12.112</v>
      </c>
      <c r="CC491" s="80">
        <v>0</v>
      </c>
    </row>
    <row r="492" spans="1:81">
      <c r="A492" s="80" t="s">
        <v>2245</v>
      </c>
      <c r="B492" s="80">
        <v>434</v>
      </c>
      <c r="C492" s="80">
        <v>9</v>
      </c>
      <c r="D492" s="80">
        <v>26</v>
      </c>
      <c r="E492" s="80">
        <v>2012</v>
      </c>
      <c r="F492" s="80" t="s">
        <v>88</v>
      </c>
      <c r="G492" s="80" t="s">
        <v>2236</v>
      </c>
      <c r="H492" s="80" t="s">
        <v>2237</v>
      </c>
      <c r="I492" s="177"/>
      <c r="J492" s="81">
        <v>763.08118786210559</v>
      </c>
      <c r="K492" s="81">
        <v>7.0081847128479708</v>
      </c>
      <c r="L492" s="81">
        <v>6.1660317438460455</v>
      </c>
      <c r="M492" s="81">
        <v>165.66447134178534</v>
      </c>
      <c r="N492" s="81">
        <v>124.61165786920532</v>
      </c>
      <c r="O492" s="81">
        <v>108.72565847365405</v>
      </c>
      <c r="P492" s="81">
        <v>66.01973943628029</v>
      </c>
      <c r="Q492" s="81">
        <v>7.0581143461522178</v>
      </c>
      <c r="R492" s="81">
        <v>0</v>
      </c>
      <c r="S492" s="81">
        <v>14.009246341772817</v>
      </c>
      <c r="T492" s="82"/>
      <c r="U492" s="81">
        <v>20740189</v>
      </c>
      <c r="V492" s="81">
        <v>2827</v>
      </c>
      <c r="W492" s="81">
        <v>120</v>
      </c>
      <c r="X492" s="81">
        <v>28968</v>
      </c>
      <c r="Y492" s="81">
        <v>38594</v>
      </c>
      <c r="Z492" s="81">
        <v>56866</v>
      </c>
      <c r="AA492" s="81">
        <v>13266</v>
      </c>
      <c r="AB492" s="81">
        <v>92569</v>
      </c>
      <c r="AC492" s="81">
        <v>0</v>
      </c>
      <c r="AD492" s="81">
        <v>14.009246341772817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10.29</v>
      </c>
      <c r="BI492" s="81">
        <v>176.18199999999999</v>
      </c>
      <c r="BJ492" s="81">
        <v>0</v>
      </c>
      <c r="BK492" s="81">
        <v>0</v>
      </c>
      <c r="BL492" s="81">
        <v>0</v>
      </c>
      <c r="BM492" s="82"/>
      <c r="BN492" s="81">
        <v>0</v>
      </c>
      <c r="BO492" s="81">
        <v>2</v>
      </c>
      <c r="BP492" s="81">
        <v>7</v>
      </c>
      <c r="BQ492" s="81">
        <v>0</v>
      </c>
      <c r="BR492" s="81">
        <v>0</v>
      </c>
      <c r="BS492" s="81">
        <v>0</v>
      </c>
      <c r="BT492"/>
      <c r="BU492" s="80">
        <v>181.77199999999999</v>
      </c>
      <c r="BV492" s="80">
        <v>0</v>
      </c>
      <c r="BW492" s="80">
        <v>0</v>
      </c>
      <c r="BX492" s="80">
        <v>0</v>
      </c>
      <c r="BY492" s="80">
        <v>0</v>
      </c>
      <c r="BZ492" s="80">
        <v>0</v>
      </c>
      <c r="CA492" s="80">
        <v>0</v>
      </c>
      <c r="CB492" s="80">
        <v>4.7</v>
      </c>
      <c r="CC492" s="80">
        <v>0</v>
      </c>
    </row>
    <row r="493" spans="1:81">
      <c r="A493" s="80" t="s">
        <v>2246</v>
      </c>
      <c r="B493" s="80">
        <v>435</v>
      </c>
      <c r="C493" s="80">
        <v>10</v>
      </c>
      <c r="D493" s="80">
        <v>26</v>
      </c>
      <c r="E493" s="80">
        <v>2013</v>
      </c>
      <c r="F493" s="80" t="s">
        <v>89</v>
      </c>
      <c r="G493" s="80" t="s">
        <v>2236</v>
      </c>
      <c r="H493" s="80" t="s">
        <v>2237</v>
      </c>
      <c r="I493" s="177"/>
      <c r="J493" s="81">
        <v>585.28245170844991</v>
      </c>
      <c r="K493" s="81">
        <v>6.2463044757746191</v>
      </c>
      <c r="L493" s="81">
        <v>6.1675975224271244</v>
      </c>
      <c r="M493" s="81">
        <v>164.25410105056389</v>
      </c>
      <c r="N493" s="81">
        <v>131.96968180608241</v>
      </c>
      <c r="O493" s="81">
        <v>105.2079957977177</v>
      </c>
      <c r="P493" s="81">
        <v>66.163592076071126</v>
      </c>
      <c r="Q493" s="81">
        <v>7.1537481091080952</v>
      </c>
      <c r="R493" s="81">
        <v>0</v>
      </c>
      <c r="S493" s="81">
        <v>15.175845327627568</v>
      </c>
      <c r="T493" s="82"/>
      <c r="U493" s="81">
        <v>15495868</v>
      </c>
      <c r="V493" s="81">
        <v>2827</v>
      </c>
      <c r="W493" s="81">
        <v>120</v>
      </c>
      <c r="X493" s="81">
        <v>28968</v>
      </c>
      <c r="Y493" s="81">
        <v>38890</v>
      </c>
      <c r="Z493" s="81">
        <v>57483</v>
      </c>
      <c r="AA493" s="81">
        <v>13245</v>
      </c>
      <c r="AB493" s="81">
        <v>92478</v>
      </c>
      <c r="AC493" s="81">
        <v>0</v>
      </c>
      <c r="AD493" s="81">
        <v>15.175845327627568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11.339</v>
      </c>
      <c r="BI493" s="81">
        <v>304.387</v>
      </c>
      <c r="BJ493" s="81">
        <v>0</v>
      </c>
      <c r="BK493" s="81">
        <v>0</v>
      </c>
      <c r="BL493" s="81">
        <v>0</v>
      </c>
      <c r="BM493" s="82"/>
      <c r="BN493" s="81">
        <v>0</v>
      </c>
      <c r="BO493" s="81">
        <v>2</v>
      </c>
      <c r="BP493" s="81">
        <v>6</v>
      </c>
      <c r="BQ493" s="81">
        <v>0</v>
      </c>
      <c r="BR493" s="81">
        <v>0</v>
      </c>
      <c r="BS493" s="81">
        <v>0</v>
      </c>
      <c r="BT493"/>
      <c r="BU493" s="80">
        <v>312.00099999999998</v>
      </c>
      <c r="BV493" s="80">
        <v>0</v>
      </c>
      <c r="BW493" s="80">
        <v>0</v>
      </c>
      <c r="BX493" s="80">
        <v>0</v>
      </c>
      <c r="BY493" s="80">
        <v>0</v>
      </c>
      <c r="BZ493" s="80">
        <v>0</v>
      </c>
      <c r="CA493" s="80">
        <v>0</v>
      </c>
      <c r="CB493" s="80">
        <v>3.7250000000000001</v>
      </c>
      <c r="CC493" s="80">
        <v>0</v>
      </c>
    </row>
    <row r="494" spans="1:81">
      <c r="A494" s="80" t="s">
        <v>2247</v>
      </c>
      <c r="B494" s="80">
        <v>436</v>
      </c>
      <c r="C494" s="80">
        <v>11</v>
      </c>
      <c r="D494" s="80">
        <v>26</v>
      </c>
      <c r="E494" s="80">
        <v>2014</v>
      </c>
      <c r="F494" s="80" t="s">
        <v>90</v>
      </c>
      <c r="G494" s="80" t="s">
        <v>2236</v>
      </c>
      <c r="H494" s="80" t="s">
        <v>2237</v>
      </c>
      <c r="I494" s="177"/>
      <c r="J494" s="81">
        <v>632.20736590304057</v>
      </c>
      <c r="K494" s="81">
        <v>5.7190953839779173</v>
      </c>
      <c r="L494" s="81">
        <v>9.6848151203919581</v>
      </c>
      <c r="M494" s="81">
        <v>143.30801859627596</v>
      </c>
      <c r="N494" s="81">
        <v>109.21437441548827</v>
      </c>
      <c r="O494" s="81">
        <v>100.57205965939326</v>
      </c>
      <c r="P494" s="81">
        <v>66.10098558863595</v>
      </c>
      <c r="Q494" s="81">
        <v>6.8174593449097323</v>
      </c>
      <c r="R494" s="81">
        <v>0</v>
      </c>
      <c r="S494" s="81">
        <v>13.798791491295663</v>
      </c>
      <c r="T494" s="82"/>
      <c r="U494" s="81">
        <v>18426228</v>
      </c>
      <c r="V494" s="81">
        <v>2392</v>
      </c>
      <c r="W494" s="81">
        <v>169</v>
      </c>
      <c r="X494" s="81">
        <v>27482</v>
      </c>
      <c r="Y494" s="81">
        <v>39121</v>
      </c>
      <c r="Z494" s="81">
        <v>57874</v>
      </c>
      <c r="AA494" s="81">
        <v>13164</v>
      </c>
      <c r="AB494" s="81">
        <v>91855</v>
      </c>
      <c r="AC494" s="81">
        <v>0</v>
      </c>
      <c r="AD494" s="81">
        <v>13.798791491295663</v>
      </c>
      <c r="AE494" s="82"/>
      <c r="AF494" s="81">
        <v>198857053.02158463</v>
      </c>
      <c r="AG494" s="81">
        <v>5512011.207085276</v>
      </c>
      <c r="AH494" s="81">
        <v>2407308.494636667</v>
      </c>
      <c r="AI494" s="81">
        <v>199249572.3583456</v>
      </c>
      <c r="AJ494" s="81">
        <v>150354714.96468982</v>
      </c>
      <c r="AK494" s="81">
        <v>0</v>
      </c>
      <c r="AL494" s="81">
        <v>0</v>
      </c>
      <c r="AM494" s="81">
        <v>12610318.890989158</v>
      </c>
      <c r="AN494" s="81">
        <v>0</v>
      </c>
      <c r="AO494" s="81">
        <v>0</v>
      </c>
      <c r="AP494" s="82"/>
      <c r="AQ494" s="81">
        <v>1423</v>
      </c>
      <c r="AR494" s="81">
        <v>336</v>
      </c>
      <c r="AS494" s="81">
        <v>0</v>
      </c>
      <c r="AT494" s="81">
        <v>0</v>
      </c>
      <c r="AU494" s="81">
        <v>0</v>
      </c>
      <c r="AV494" s="81">
        <v>0</v>
      </c>
      <c r="AW494" s="81" t="s">
        <v>564</v>
      </c>
      <c r="AX494" s="82"/>
      <c r="AY494" s="81">
        <v>5610.1</v>
      </c>
      <c r="AZ494" s="81">
        <v>17628.8</v>
      </c>
      <c r="BA494" s="81">
        <v>0</v>
      </c>
      <c r="BB494" s="81">
        <v>0</v>
      </c>
      <c r="BC494" s="81">
        <v>0</v>
      </c>
      <c r="BD494" s="81">
        <v>0</v>
      </c>
      <c r="BE494" s="81" t="s">
        <v>564</v>
      </c>
      <c r="BF494" s="82"/>
      <c r="BG494" s="81">
        <v>0</v>
      </c>
      <c r="BH494" s="81">
        <v>11.69</v>
      </c>
      <c r="BI494" s="81">
        <v>373.12700000000001</v>
      </c>
      <c r="BJ494" s="81">
        <v>0</v>
      </c>
      <c r="BK494" s="81">
        <v>0</v>
      </c>
      <c r="BL494" s="81">
        <v>0</v>
      </c>
      <c r="BM494" s="82"/>
      <c r="BN494" s="81">
        <v>0</v>
      </c>
      <c r="BO494" s="81">
        <v>2</v>
      </c>
      <c r="BP494" s="81">
        <v>7</v>
      </c>
      <c r="BQ494" s="81">
        <v>0</v>
      </c>
      <c r="BR494" s="81">
        <v>0</v>
      </c>
      <c r="BS494" s="81">
        <v>0</v>
      </c>
      <c r="BT494"/>
      <c r="BU494" s="80">
        <v>384.81700000000001</v>
      </c>
      <c r="BV494" s="80">
        <v>0</v>
      </c>
      <c r="BW494" s="80">
        <v>0</v>
      </c>
      <c r="BX494" s="80">
        <v>0</v>
      </c>
      <c r="BY494" s="80">
        <v>0</v>
      </c>
      <c r="BZ494" s="80">
        <v>0</v>
      </c>
      <c r="CA494" s="80">
        <v>0</v>
      </c>
      <c r="CB494" s="80">
        <v>0</v>
      </c>
      <c r="CC494" s="80">
        <v>0</v>
      </c>
    </row>
    <row r="495" spans="1:81">
      <c r="A495" s="80" t="s">
        <v>2248</v>
      </c>
      <c r="B495" s="80">
        <v>437</v>
      </c>
      <c r="C495" s="80">
        <v>12</v>
      </c>
      <c r="D495" s="80">
        <v>26</v>
      </c>
      <c r="E495" s="80">
        <v>2015</v>
      </c>
      <c r="F495" s="80" t="s">
        <v>91</v>
      </c>
      <c r="G495" s="80" t="s">
        <v>2236</v>
      </c>
      <c r="H495" s="80" t="s">
        <v>2237</v>
      </c>
      <c r="I495" s="177"/>
      <c r="J495" s="81">
        <v>805.99964092557639</v>
      </c>
      <c r="K495" s="81">
        <v>5.6795370098000237</v>
      </c>
      <c r="L495" s="81">
        <v>10.17309612655461</v>
      </c>
      <c r="M495" s="81">
        <v>145.59579627227438</v>
      </c>
      <c r="N495" s="81">
        <v>102.20006061775985</v>
      </c>
      <c r="O495" s="81">
        <v>100.39201919355435</v>
      </c>
      <c r="P495" s="81">
        <v>65.59518711081077</v>
      </c>
      <c r="Q495" s="81">
        <v>6.6378434811250173</v>
      </c>
      <c r="R495" s="81">
        <v>0</v>
      </c>
      <c r="S495" s="81">
        <v>15.265194755299213</v>
      </c>
      <c r="T495" s="82"/>
      <c r="U495" s="81">
        <v>23225660</v>
      </c>
      <c r="V495" s="81">
        <v>2392</v>
      </c>
      <c r="W495" s="81">
        <v>169</v>
      </c>
      <c r="X495" s="81">
        <v>27482</v>
      </c>
      <c r="Y495" s="81">
        <v>39388</v>
      </c>
      <c r="Z495" s="81">
        <v>58327</v>
      </c>
      <c r="AA495" s="81">
        <v>13053</v>
      </c>
      <c r="AB495" s="81">
        <v>91358</v>
      </c>
      <c r="AC495" s="81">
        <v>0</v>
      </c>
      <c r="AD495" s="81">
        <v>15.265194755299213</v>
      </c>
      <c r="AE495" s="82"/>
      <c r="AF495" s="81">
        <v>249443597.44667083</v>
      </c>
      <c r="AG495" s="81">
        <v>4887494.9417104395</v>
      </c>
      <c r="AH495" s="81">
        <v>2125899.3458766211</v>
      </c>
      <c r="AI495" s="81">
        <v>206574871.60237125</v>
      </c>
      <c r="AJ495" s="81">
        <v>137155890.10549408</v>
      </c>
      <c r="AK495" s="81">
        <v>0</v>
      </c>
      <c r="AL495" s="81">
        <v>0</v>
      </c>
      <c r="AM495" s="81">
        <v>12520230.667603645</v>
      </c>
      <c r="AN495" s="81">
        <v>0</v>
      </c>
      <c r="AO495" s="81">
        <v>0</v>
      </c>
      <c r="AP495" s="82"/>
      <c r="AQ495" s="81">
        <v>1545</v>
      </c>
      <c r="AR495" s="81">
        <v>542</v>
      </c>
      <c r="AS495" s="81">
        <v>0</v>
      </c>
      <c r="AT495" s="81">
        <v>0</v>
      </c>
      <c r="AU495" s="81">
        <v>0</v>
      </c>
      <c r="AV495" s="81">
        <v>0</v>
      </c>
      <c r="AW495" s="81" t="s">
        <v>564</v>
      </c>
      <c r="AX495" s="82"/>
      <c r="AY495" s="81">
        <v>6160.9</v>
      </c>
      <c r="AZ495" s="81">
        <v>29759.599999999999</v>
      </c>
      <c r="BA495" s="81">
        <v>0</v>
      </c>
      <c r="BB495" s="81">
        <v>0</v>
      </c>
      <c r="BC495" s="81">
        <v>0</v>
      </c>
      <c r="BD495" s="81">
        <v>0</v>
      </c>
      <c r="BE495" s="81" t="s">
        <v>564</v>
      </c>
      <c r="BF495" s="82"/>
      <c r="BG495" s="81">
        <v>0</v>
      </c>
      <c r="BH495" s="81">
        <v>11.398999999999999</v>
      </c>
      <c r="BI495" s="81">
        <v>369.49700000000001</v>
      </c>
      <c r="BJ495" s="81">
        <v>0</v>
      </c>
      <c r="BK495" s="81">
        <v>0</v>
      </c>
      <c r="BL495" s="81">
        <v>0</v>
      </c>
      <c r="BM495" s="82"/>
      <c r="BN495" s="81">
        <v>0</v>
      </c>
      <c r="BO495" s="81">
        <v>2</v>
      </c>
      <c r="BP495" s="81">
        <v>6</v>
      </c>
      <c r="BQ495" s="81">
        <v>0</v>
      </c>
      <c r="BR495" s="81">
        <v>0</v>
      </c>
      <c r="BS495" s="81">
        <v>0</v>
      </c>
      <c r="BT495"/>
      <c r="BU495" s="80">
        <v>360.85599999999999</v>
      </c>
      <c r="BV495" s="80">
        <v>0</v>
      </c>
      <c r="BW495" s="80">
        <v>0</v>
      </c>
      <c r="BX495" s="80">
        <v>0</v>
      </c>
      <c r="BY495" s="80">
        <v>0</v>
      </c>
      <c r="BZ495" s="80">
        <v>0</v>
      </c>
      <c r="CA495" s="80">
        <v>6.4850000000000003</v>
      </c>
      <c r="CB495" s="80">
        <v>13.555</v>
      </c>
      <c r="CC495" s="80">
        <v>0</v>
      </c>
    </row>
    <row r="496" spans="1:81">
      <c r="A496" s="80" t="s">
        <v>2249</v>
      </c>
      <c r="B496" s="80">
        <v>438</v>
      </c>
      <c r="C496" s="80">
        <v>13</v>
      </c>
      <c r="D496" s="80">
        <v>26</v>
      </c>
      <c r="E496" s="80">
        <v>2016</v>
      </c>
      <c r="F496" s="80" t="s">
        <v>92</v>
      </c>
      <c r="G496" s="80" t="s">
        <v>2236</v>
      </c>
      <c r="H496" s="80" t="s">
        <v>2237</v>
      </c>
      <c r="I496" s="177"/>
      <c r="J496" s="81">
        <v>754.99256689726622</v>
      </c>
      <c r="K496" s="81">
        <v>5.4733985560244394</v>
      </c>
      <c r="L496" s="81">
        <v>11.833106247107752</v>
      </c>
      <c r="M496" s="81">
        <v>125.21594290649935</v>
      </c>
      <c r="N496" s="81">
        <v>108.11561054683303</v>
      </c>
      <c r="O496" s="81">
        <v>100.48893982778006</v>
      </c>
      <c r="P496" s="81">
        <v>64.83478548810622</v>
      </c>
      <c r="Q496" s="81">
        <v>6.4239123010484365</v>
      </c>
      <c r="R496" s="81">
        <v>0</v>
      </c>
      <c r="S496" s="81">
        <v>13.03778352947238</v>
      </c>
      <c r="T496" s="82"/>
      <c r="U496" s="81">
        <v>20554384</v>
      </c>
      <c r="V496" s="81">
        <v>2392</v>
      </c>
      <c r="W496" s="81">
        <v>169</v>
      </c>
      <c r="X496" s="81">
        <v>27482</v>
      </c>
      <c r="Y496" s="81">
        <v>39758</v>
      </c>
      <c r="Z496" s="81">
        <v>59101</v>
      </c>
      <c r="AA496" s="81">
        <v>13344</v>
      </c>
      <c r="AB496" s="81">
        <v>90949</v>
      </c>
      <c r="AC496" s="81">
        <v>0</v>
      </c>
      <c r="AD496" s="81">
        <v>13.03778352947238</v>
      </c>
      <c r="AE496" s="82"/>
      <c r="AF496" s="81">
        <v>242482023.15690741</v>
      </c>
      <c r="AG496" s="81">
        <v>4657011.404750349</v>
      </c>
      <c r="AH496" s="81">
        <v>1957582.993106063</v>
      </c>
      <c r="AI496" s="81">
        <v>192228990.55762711</v>
      </c>
      <c r="AJ496" s="81">
        <v>147151524.9604426</v>
      </c>
      <c r="AK496" s="81">
        <v>0</v>
      </c>
      <c r="AL496" s="81">
        <v>0</v>
      </c>
      <c r="AM496" s="81">
        <v>12473862.37735101</v>
      </c>
      <c r="AN496" s="81">
        <v>0</v>
      </c>
      <c r="AO496" s="81">
        <v>0</v>
      </c>
      <c r="AP496" s="82"/>
      <c r="AQ496" s="81">
        <v>1660</v>
      </c>
      <c r="AR496" s="81">
        <v>657</v>
      </c>
      <c r="AS496" s="81">
        <v>0</v>
      </c>
      <c r="AT496" s="81">
        <v>0</v>
      </c>
      <c r="AU496" s="81">
        <v>0</v>
      </c>
      <c r="AV496" s="81">
        <v>0</v>
      </c>
      <c r="AW496" s="81" t="s">
        <v>564</v>
      </c>
      <c r="AX496" s="82"/>
      <c r="AY496" s="81">
        <v>6740.4</v>
      </c>
      <c r="AZ496" s="81">
        <v>34429.199999999997</v>
      </c>
      <c r="BA496" s="81">
        <v>0</v>
      </c>
      <c r="BB496" s="81">
        <v>0</v>
      </c>
      <c r="BC496" s="81">
        <v>0</v>
      </c>
      <c r="BD496" s="81">
        <v>0</v>
      </c>
      <c r="BE496" s="81" t="s">
        <v>564</v>
      </c>
      <c r="BF496" s="82"/>
      <c r="BG496" s="81">
        <v>0</v>
      </c>
      <c r="BH496" s="81">
        <v>10.755000000000001</v>
      </c>
      <c r="BI496" s="81">
        <v>384.565</v>
      </c>
      <c r="BJ496" s="81">
        <v>0</v>
      </c>
      <c r="BK496" s="81">
        <v>0</v>
      </c>
      <c r="BL496" s="81">
        <v>0</v>
      </c>
      <c r="BM496" s="82"/>
      <c r="BN496" s="81">
        <v>0</v>
      </c>
      <c r="BO496" s="81">
        <v>2</v>
      </c>
      <c r="BP496" s="81">
        <v>7</v>
      </c>
      <c r="BQ496" s="81">
        <v>0</v>
      </c>
      <c r="BR496" s="81">
        <v>0</v>
      </c>
      <c r="BS496" s="81">
        <v>0</v>
      </c>
      <c r="BT496"/>
      <c r="BU496" s="80">
        <v>375.17899999999997</v>
      </c>
      <c r="BV496" s="80">
        <v>0</v>
      </c>
      <c r="BW496" s="80">
        <v>0</v>
      </c>
      <c r="BX496" s="80">
        <v>0</v>
      </c>
      <c r="BY496" s="80">
        <v>0</v>
      </c>
      <c r="BZ496" s="80">
        <v>0</v>
      </c>
      <c r="CA496" s="80">
        <v>5.6790000000000003</v>
      </c>
      <c r="CB496" s="80">
        <v>14.462</v>
      </c>
      <c r="CC496" s="80">
        <v>0</v>
      </c>
    </row>
    <row r="497" spans="1:81">
      <c r="A497" s="80" t="s">
        <v>2250</v>
      </c>
      <c r="B497" s="80">
        <v>439</v>
      </c>
      <c r="C497" s="80">
        <v>14</v>
      </c>
      <c r="D497" s="80">
        <v>26</v>
      </c>
      <c r="E497" s="80">
        <v>2017</v>
      </c>
      <c r="F497" s="80" t="s">
        <v>71</v>
      </c>
      <c r="G497" s="80" t="s">
        <v>2236</v>
      </c>
      <c r="H497" s="80" t="s">
        <v>2237</v>
      </c>
      <c r="I497" s="177"/>
      <c r="J497" s="81">
        <v>669.13515399226446</v>
      </c>
      <c r="K497" s="81">
        <v>5.4787222396711881</v>
      </c>
      <c r="L497" s="81">
        <v>10.854153869208258</v>
      </c>
      <c r="M497" s="81">
        <v>127.04601261321277</v>
      </c>
      <c r="N497" s="81">
        <v>120.83941886920584</v>
      </c>
      <c r="O497" s="81">
        <v>99.514873471973644</v>
      </c>
      <c r="P497" s="81">
        <v>64.095780104443818</v>
      </c>
      <c r="Q497" s="81">
        <v>6.1799119148047534</v>
      </c>
      <c r="R497" s="81">
        <v>0</v>
      </c>
      <c r="S497" s="81">
        <v>15.217235588449205</v>
      </c>
      <c r="T497" s="82"/>
      <c r="U497" s="81">
        <v>19407148</v>
      </c>
      <c r="V497" s="81">
        <v>2392</v>
      </c>
      <c r="W497" s="81">
        <v>169</v>
      </c>
      <c r="X497" s="81">
        <v>27482</v>
      </c>
      <c r="Y497" s="81">
        <v>40164</v>
      </c>
      <c r="Z497" s="81">
        <v>59499</v>
      </c>
      <c r="AA497" s="81">
        <v>13276</v>
      </c>
      <c r="AB497" s="81">
        <v>90481</v>
      </c>
      <c r="AC497" s="81">
        <v>0</v>
      </c>
      <c r="AD497" s="81">
        <v>15.217235588449199</v>
      </c>
      <c r="AE497" s="82"/>
      <c r="AF497" s="81">
        <v>214658978.54632911</v>
      </c>
      <c r="AG497" s="81">
        <v>4705939.1700128652</v>
      </c>
      <c r="AH497" s="81">
        <v>2407091.7967811571</v>
      </c>
      <c r="AI497" s="81">
        <v>204450260.28884539</v>
      </c>
      <c r="AJ497" s="81">
        <v>168083150.27125111</v>
      </c>
      <c r="AK497" s="81">
        <v>0</v>
      </c>
      <c r="AL497" s="81">
        <v>0</v>
      </c>
      <c r="AM497" s="81">
        <v>12429092.866115</v>
      </c>
      <c r="AN497" s="81">
        <v>0</v>
      </c>
      <c r="AO497" s="81">
        <v>0</v>
      </c>
      <c r="AP497" s="82"/>
      <c r="AQ497" s="81">
        <v>1760</v>
      </c>
      <c r="AR497" s="81">
        <v>742</v>
      </c>
      <c r="AS497" s="81">
        <v>0</v>
      </c>
      <c r="AT497" s="81">
        <v>0</v>
      </c>
      <c r="AU497" s="81">
        <v>0</v>
      </c>
      <c r="AV497" s="81">
        <v>0</v>
      </c>
      <c r="AW497" s="81" t="s">
        <v>564</v>
      </c>
      <c r="AX497" s="82"/>
      <c r="AY497" s="81">
        <v>7288</v>
      </c>
      <c r="AZ497" s="81">
        <v>39675.700000000092</v>
      </c>
      <c r="BA497" s="81">
        <v>0</v>
      </c>
      <c r="BB497" s="81">
        <v>0</v>
      </c>
      <c r="BC497" s="81">
        <v>0</v>
      </c>
      <c r="BD497" s="81">
        <v>0</v>
      </c>
      <c r="BE497" s="81" t="s">
        <v>564</v>
      </c>
      <c r="BF497" s="82"/>
      <c r="BG497" s="81">
        <v>0</v>
      </c>
      <c r="BH497" s="81">
        <v>10.428000000000001</v>
      </c>
      <c r="BI497" s="81">
        <v>297.16399999999999</v>
      </c>
      <c r="BJ497" s="81">
        <v>0</v>
      </c>
      <c r="BK497" s="81">
        <v>0</v>
      </c>
      <c r="BL497" s="81">
        <v>0</v>
      </c>
      <c r="BM497" s="82"/>
      <c r="BN497" s="81">
        <v>0</v>
      </c>
      <c r="BO497" s="81">
        <v>2</v>
      </c>
      <c r="BP497" s="81">
        <v>7</v>
      </c>
      <c r="BQ497" s="81">
        <v>0</v>
      </c>
      <c r="BR497" s="81">
        <v>0</v>
      </c>
      <c r="BS497" s="81">
        <v>0</v>
      </c>
      <c r="BT497"/>
      <c r="BU497" s="80">
        <v>307.59199999999998</v>
      </c>
      <c r="BV497" s="80">
        <v>0</v>
      </c>
      <c r="BW497" s="80">
        <v>0</v>
      </c>
      <c r="BX497" s="80">
        <v>0</v>
      </c>
      <c r="BY497" s="80">
        <v>0</v>
      </c>
      <c r="BZ497" s="80">
        <v>0</v>
      </c>
      <c r="CA497" s="80">
        <v>0</v>
      </c>
      <c r="CB497" s="80">
        <v>0</v>
      </c>
      <c r="CC497" s="80">
        <v>0</v>
      </c>
    </row>
    <row r="498" spans="1:81">
      <c r="A498" s="80" t="s">
        <v>2251</v>
      </c>
      <c r="B498" s="80">
        <v>440</v>
      </c>
      <c r="C498" s="80">
        <v>15</v>
      </c>
      <c r="D498" s="80">
        <v>26</v>
      </c>
      <c r="E498" s="80">
        <v>2018</v>
      </c>
      <c r="F498" s="80" t="s">
        <v>93</v>
      </c>
      <c r="G498" s="80" t="s">
        <v>2236</v>
      </c>
      <c r="H498" s="80" t="s">
        <v>2237</v>
      </c>
      <c r="I498" s="177"/>
      <c r="J498" s="81">
        <v>622.88079306413943</v>
      </c>
      <c r="K498" s="81">
        <v>5.1733185653324849</v>
      </c>
      <c r="L498" s="81">
        <v>10.150758144966833</v>
      </c>
      <c r="M498" s="81">
        <v>129.61957965188321</v>
      </c>
      <c r="N498" s="81">
        <v>101.85650508647136</v>
      </c>
      <c r="O498" s="81">
        <v>97.934043918235631</v>
      </c>
      <c r="P498" s="81">
        <v>63.405176758856257</v>
      </c>
      <c r="Q498" s="81">
        <v>5.6883793001024312</v>
      </c>
      <c r="R498" s="81">
        <v>0</v>
      </c>
      <c r="S498" s="81">
        <v>16.202972972097868</v>
      </c>
      <c r="T498" s="82"/>
      <c r="U498" s="81">
        <v>20041387</v>
      </c>
      <c r="V498" s="81">
        <v>2392</v>
      </c>
      <c r="W498" s="81">
        <v>169</v>
      </c>
      <c r="X498" s="81">
        <v>27482</v>
      </c>
      <c r="Y498" s="81">
        <v>40428</v>
      </c>
      <c r="Z498" s="81">
        <v>59675</v>
      </c>
      <c r="AA498" s="81">
        <v>13265</v>
      </c>
      <c r="AB498" s="81">
        <v>89751</v>
      </c>
      <c r="AC498" s="81">
        <v>0</v>
      </c>
      <c r="AD498" s="81">
        <v>16.202972972097871</v>
      </c>
      <c r="AE498" s="82"/>
      <c r="AF498" s="81">
        <v>206321055.5803889</v>
      </c>
      <c r="AG498" s="81">
        <v>4291047.7158737266</v>
      </c>
      <c r="AH498" s="81">
        <v>2273237.0184788271</v>
      </c>
      <c r="AI498" s="81">
        <v>203909295.49235421</v>
      </c>
      <c r="AJ498" s="81">
        <v>149131712.8710441</v>
      </c>
      <c r="AK498" s="81">
        <v>0</v>
      </c>
      <c r="AL498" s="81">
        <v>0</v>
      </c>
      <c r="AM498" s="81">
        <v>12354324.837481201</v>
      </c>
      <c r="AN498" s="81">
        <v>0</v>
      </c>
      <c r="AO498" s="81">
        <v>0</v>
      </c>
      <c r="AP498" s="82"/>
      <c r="AQ498" s="81">
        <v>1896</v>
      </c>
      <c r="AR498" s="81">
        <v>835</v>
      </c>
      <c r="AS498" s="81">
        <v>0</v>
      </c>
      <c r="AT498" s="81">
        <v>0</v>
      </c>
      <c r="AU498" s="81">
        <v>0</v>
      </c>
      <c r="AV498" s="81">
        <v>0</v>
      </c>
      <c r="AW498" s="81" t="s">
        <v>564</v>
      </c>
      <c r="AX498" s="82"/>
      <c r="AY498" s="81">
        <v>8012.9999999999964</v>
      </c>
      <c r="AZ498" s="81">
        <v>44366</v>
      </c>
      <c r="BA498" s="81">
        <v>0</v>
      </c>
      <c r="BB498" s="81">
        <v>0</v>
      </c>
      <c r="BC498" s="81">
        <v>0</v>
      </c>
      <c r="BD498" s="81">
        <v>0</v>
      </c>
      <c r="BE498" s="81" t="s">
        <v>564</v>
      </c>
      <c r="BF498" s="82"/>
      <c r="BG498" s="81">
        <v>0</v>
      </c>
      <c r="BH498" s="81">
        <v>10.869</v>
      </c>
      <c r="BI498" s="81">
        <v>303.07900000000001</v>
      </c>
      <c r="BJ498" s="81">
        <v>0</v>
      </c>
      <c r="BK498" s="81">
        <v>0</v>
      </c>
      <c r="BL498" s="81">
        <v>0</v>
      </c>
      <c r="BM498" s="82"/>
      <c r="BN498" s="81">
        <v>0</v>
      </c>
      <c r="BO498" s="81">
        <v>2</v>
      </c>
      <c r="BP498" s="81">
        <v>6</v>
      </c>
      <c r="BQ498" s="81">
        <v>0</v>
      </c>
      <c r="BR498" s="81">
        <v>0</v>
      </c>
      <c r="BS498" s="81">
        <v>0</v>
      </c>
      <c r="BT498"/>
      <c r="BU498" s="80">
        <v>300.19900000000001</v>
      </c>
      <c r="BV498" s="80">
        <v>0</v>
      </c>
      <c r="BW498" s="80">
        <v>0</v>
      </c>
      <c r="BX498" s="80">
        <v>0</v>
      </c>
      <c r="BY498" s="80">
        <v>0</v>
      </c>
      <c r="BZ498" s="80">
        <v>0</v>
      </c>
      <c r="CA498" s="80">
        <v>4.49</v>
      </c>
      <c r="CB498" s="80">
        <v>9.2590000000000003</v>
      </c>
      <c r="CC498" s="80">
        <v>0</v>
      </c>
    </row>
    <row r="499" spans="1:81">
      <c r="A499" s="80" t="s">
        <v>2252</v>
      </c>
      <c r="B499" s="80">
        <v>441</v>
      </c>
      <c r="C499" s="80">
        <v>16</v>
      </c>
      <c r="D499" s="80">
        <v>26</v>
      </c>
      <c r="E499" s="80">
        <v>2019</v>
      </c>
      <c r="F499" s="80" t="s">
        <v>73</v>
      </c>
      <c r="G499" s="80" t="s">
        <v>2236</v>
      </c>
      <c r="H499" s="80" t="s">
        <v>2237</v>
      </c>
      <c r="I499" s="177"/>
      <c r="J499" s="81">
        <v>578.48318226025106</v>
      </c>
      <c r="K499" s="81">
        <v>4.7143762783938028</v>
      </c>
      <c r="L499" s="81">
        <v>10.235132066055955</v>
      </c>
      <c r="M499" s="81">
        <v>118.32509215997614</v>
      </c>
      <c r="N499" s="81">
        <v>97.63847524838144</v>
      </c>
      <c r="O499" s="81">
        <v>95.125370292021458</v>
      </c>
      <c r="P499" s="81">
        <v>62.558927401108434</v>
      </c>
      <c r="Q499" s="81">
        <v>5.4999810280603185</v>
      </c>
      <c r="R499" s="81">
        <v>0</v>
      </c>
      <c r="S499" s="81">
        <v>17.448015967001339</v>
      </c>
      <c r="T499" s="82"/>
      <c r="U499" s="81">
        <v>18685868</v>
      </c>
      <c r="V499" s="81">
        <v>2392</v>
      </c>
      <c r="W499" s="81">
        <v>169</v>
      </c>
      <c r="X499" s="81">
        <v>27482</v>
      </c>
      <c r="Y499" s="81">
        <v>40747</v>
      </c>
      <c r="Z499" s="81">
        <v>59555</v>
      </c>
      <c r="AA499" s="81">
        <v>12990</v>
      </c>
      <c r="AB499" s="81">
        <v>89128</v>
      </c>
      <c r="AC499" s="81">
        <v>0</v>
      </c>
      <c r="AD499" s="81">
        <v>17.448015967001339</v>
      </c>
      <c r="AE499" s="82"/>
      <c r="AF499" s="81">
        <v>193914330.36729571</v>
      </c>
      <c r="AG499" s="81">
        <v>4144516.6010435722</v>
      </c>
      <c r="AH499" s="81">
        <v>2369006.3596556759</v>
      </c>
      <c r="AI499" s="81">
        <v>193701920.7059297</v>
      </c>
      <c r="AJ499" s="81">
        <v>141984712.81254572</v>
      </c>
      <c r="AK499" s="81">
        <v>0</v>
      </c>
      <c r="AL499" s="81">
        <v>0</v>
      </c>
      <c r="AM499" s="81">
        <v>12138562.644775227</v>
      </c>
      <c r="AN499" s="81">
        <v>0</v>
      </c>
      <c r="AO499" s="81">
        <v>0</v>
      </c>
      <c r="AP499" s="82"/>
      <c r="AQ499" s="81">
        <v>2027</v>
      </c>
      <c r="AR499" s="81">
        <v>921</v>
      </c>
      <c r="AS499" s="81">
        <v>0</v>
      </c>
      <c r="AT499" s="81">
        <v>0</v>
      </c>
      <c r="AU499" s="81">
        <v>0</v>
      </c>
      <c r="AV499" s="81">
        <v>0</v>
      </c>
      <c r="AW499" s="81" t="s">
        <v>564</v>
      </c>
      <c r="AX499" s="82"/>
      <c r="AY499" s="81">
        <v>8724.9000000000015</v>
      </c>
      <c r="AZ499" s="81">
        <v>49688.600000000013</v>
      </c>
      <c r="BA499" s="81">
        <v>0</v>
      </c>
      <c r="BB499" s="81">
        <v>0</v>
      </c>
      <c r="BC499" s="81">
        <v>0</v>
      </c>
      <c r="BD499" s="81">
        <v>0</v>
      </c>
      <c r="BE499" s="81" t="s">
        <v>564</v>
      </c>
      <c r="BF499" s="82"/>
      <c r="BG499" s="81">
        <v>0</v>
      </c>
      <c r="BH499" s="81">
        <v>10.343999999999999</v>
      </c>
      <c r="BI499" s="81">
        <v>282.19499999999999</v>
      </c>
      <c r="BJ499" s="81">
        <v>0</v>
      </c>
      <c r="BK499" s="81">
        <v>0</v>
      </c>
      <c r="BL499" s="81">
        <v>0</v>
      </c>
      <c r="BM499" s="82"/>
      <c r="BN499" s="81">
        <v>0</v>
      </c>
      <c r="BO499" s="81">
        <v>2</v>
      </c>
      <c r="BP499" s="81">
        <v>6</v>
      </c>
      <c r="BQ499" s="81">
        <v>0</v>
      </c>
      <c r="BR499" s="81">
        <v>0</v>
      </c>
      <c r="BS499" s="81">
        <v>0</v>
      </c>
      <c r="BT499"/>
      <c r="BU499" s="80">
        <v>292.53899999999999</v>
      </c>
      <c r="BV499" s="80">
        <v>0</v>
      </c>
      <c r="BW499" s="80">
        <v>0</v>
      </c>
      <c r="BX499" s="80">
        <v>0</v>
      </c>
      <c r="BY499" s="80">
        <v>0</v>
      </c>
      <c r="BZ499" s="80">
        <v>0</v>
      </c>
      <c r="CA499" s="80">
        <v>0</v>
      </c>
      <c r="CB499" s="80">
        <v>0</v>
      </c>
      <c r="CC499" s="80">
        <v>0</v>
      </c>
    </row>
    <row r="500" spans="1:81">
      <c r="A500" s="80" t="s">
        <v>2253</v>
      </c>
      <c r="B500" s="80">
        <v>442</v>
      </c>
      <c r="C500" s="80">
        <v>17</v>
      </c>
      <c r="D500" s="80">
        <v>26</v>
      </c>
      <c r="E500" s="80">
        <v>2020</v>
      </c>
      <c r="F500" s="80" t="s">
        <v>218</v>
      </c>
      <c r="G500" s="80" t="s">
        <v>2236</v>
      </c>
      <c r="H500" s="80" t="s">
        <v>2237</v>
      </c>
      <c r="I500" s="177"/>
      <c r="J500" s="81">
        <v>513.85047955023379</v>
      </c>
      <c r="K500" s="81">
        <v>5.0818046549068994</v>
      </c>
      <c r="L500" s="81">
        <v>10.31421273933246</v>
      </c>
      <c r="M500" s="81">
        <v>110.22116981555014</v>
      </c>
      <c r="N500" s="81">
        <v>95.760687739838403</v>
      </c>
      <c r="O500" s="81">
        <v>83.456638904172237</v>
      </c>
      <c r="P500" s="81">
        <v>59.15286053375219</v>
      </c>
      <c r="Q500" s="81">
        <v>5.2052687404880436</v>
      </c>
      <c r="R500" s="81">
        <v>0</v>
      </c>
      <c r="S500" s="81">
        <v>16.529333515769679</v>
      </c>
      <c r="T500" s="82"/>
      <c r="U500" s="81">
        <v>17631244</v>
      </c>
      <c r="V500" s="81">
        <v>2420</v>
      </c>
      <c r="W500" s="81">
        <v>181</v>
      </c>
      <c r="X500" s="81">
        <v>26862</v>
      </c>
      <c r="Y500" s="81">
        <v>40880</v>
      </c>
      <c r="Z500" s="81">
        <v>59636</v>
      </c>
      <c r="AA500" s="81">
        <v>13345</v>
      </c>
      <c r="AB500" s="81">
        <v>88280</v>
      </c>
      <c r="AC500" s="81">
        <v>0</v>
      </c>
      <c r="AD500" s="81">
        <v>16.529333515769679</v>
      </c>
      <c r="AE500" s="82"/>
      <c r="AF500" s="81">
        <v>179058631.71049231</v>
      </c>
      <c r="AG500" s="81">
        <v>4085695.9398462791</v>
      </c>
      <c r="AH500" s="81">
        <v>2525696.1098089581</v>
      </c>
      <c r="AI500" s="81">
        <v>184531498.54355758</v>
      </c>
      <c r="AJ500" s="81">
        <v>139708366.50382584</v>
      </c>
      <c r="AK500" s="81"/>
      <c r="AL500" s="81"/>
      <c r="AM500" s="81">
        <v>11521520.811256826</v>
      </c>
      <c r="AN500" s="81"/>
      <c r="AO500" s="81"/>
      <c r="AP500" s="82"/>
      <c r="AQ500" s="81">
        <v>2144</v>
      </c>
      <c r="AR500" s="81">
        <v>1004</v>
      </c>
      <c r="AS500" s="81">
        <v>0</v>
      </c>
      <c r="AT500" s="81">
        <v>0</v>
      </c>
      <c r="AU500" s="81">
        <v>0</v>
      </c>
      <c r="AV500" s="81">
        <v>0</v>
      </c>
      <c r="AW500" s="81">
        <v>0</v>
      </c>
      <c r="AX500" s="82"/>
      <c r="AY500" s="81">
        <v>9408</v>
      </c>
      <c r="AZ500" s="81">
        <v>52661.700000000033</v>
      </c>
      <c r="BA500" s="81">
        <v>0</v>
      </c>
      <c r="BB500" s="81">
        <v>0</v>
      </c>
      <c r="BC500" s="81">
        <v>0</v>
      </c>
      <c r="BD500" s="81">
        <v>0</v>
      </c>
      <c r="BE500" s="81">
        <v>0</v>
      </c>
      <c r="BF500" s="82"/>
      <c r="BG500" s="81">
        <v>0</v>
      </c>
      <c r="BH500" s="81">
        <v>9.9060000000000006</v>
      </c>
      <c r="BI500" s="81">
        <v>288.51299999999998</v>
      </c>
      <c r="BJ500" s="81">
        <v>0</v>
      </c>
      <c r="BK500" s="81">
        <v>0</v>
      </c>
      <c r="BL500" s="81">
        <v>0</v>
      </c>
      <c r="BM500" s="82"/>
      <c r="BN500" s="81">
        <v>0</v>
      </c>
      <c r="BO500" s="81">
        <v>2</v>
      </c>
      <c r="BP500" s="81">
        <v>6</v>
      </c>
      <c r="BQ500" s="81">
        <v>0</v>
      </c>
      <c r="BR500" s="81">
        <v>0</v>
      </c>
      <c r="BS500" s="81">
        <v>0</v>
      </c>
      <c r="BT500"/>
      <c r="BU500" s="80">
        <v>283.13099999999997</v>
      </c>
      <c r="BV500" s="80">
        <v>0</v>
      </c>
      <c r="BW500" s="80">
        <v>0</v>
      </c>
      <c r="BX500" s="80">
        <v>0</v>
      </c>
      <c r="BY500" s="80">
        <v>0</v>
      </c>
      <c r="BZ500" s="80">
        <v>0</v>
      </c>
      <c r="CA500" s="80">
        <v>4.8630000000000004</v>
      </c>
      <c r="CB500" s="80">
        <v>10.425000000000001</v>
      </c>
      <c r="CC500" s="80">
        <v>0</v>
      </c>
    </row>
    <row r="501" spans="1:81">
      <c r="A501" s="80" t="s">
        <v>2254</v>
      </c>
      <c r="B501" s="80">
        <v>442</v>
      </c>
      <c r="C501" s="80">
        <v>18</v>
      </c>
      <c r="D501" s="80">
        <v>26</v>
      </c>
      <c r="E501" s="80">
        <v>2021</v>
      </c>
      <c r="F501" s="80" t="s">
        <v>75</v>
      </c>
      <c r="G501" s="174" t="s">
        <v>2236</v>
      </c>
      <c r="H501" s="80" t="s">
        <v>2237</v>
      </c>
      <c r="I501" s="177"/>
      <c r="J501" s="81">
        <v>587.73185710725954</v>
      </c>
      <c r="K501" s="81">
        <v>5.5294160897710016</v>
      </c>
      <c r="L501" s="81">
        <v>9.5821428287263952</v>
      </c>
      <c r="M501" s="81">
        <v>120.95294287611958</v>
      </c>
      <c r="N501" s="81">
        <v>93.028977310383155</v>
      </c>
      <c r="O501" s="81">
        <v>81.205563106640724</v>
      </c>
      <c r="P501" s="81">
        <v>61.106904461978594</v>
      </c>
      <c r="Q501" s="81">
        <v>5.2399296042706975</v>
      </c>
      <c r="R501" s="81">
        <v>0</v>
      </c>
      <c r="S501" s="81">
        <v>15.40082972248219</v>
      </c>
      <c r="T501" s="82"/>
      <c r="U501" s="81">
        <v>19543323</v>
      </c>
      <c r="V501" s="81">
        <v>2420</v>
      </c>
      <c r="W501" s="81">
        <v>181</v>
      </c>
      <c r="X501" s="81">
        <v>26862</v>
      </c>
      <c r="Y501" s="81">
        <v>41245</v>
      </c>
      <c r="Z501" s="81">
        <v>59750</v>
      </c>
      <c r="AA501" s="81">
        <v>13444</v>
      </c>
      <c r="AB501" s="81">
        <v>87814</v>
      </c>
      <c r="AC501" s="81">
        <v>0</v>
      </c>
      <c r="AD501" s="81">
        <v>15.40082972248219</v>
      </c>
      <c r="AE501" s="82"/>
      <c r="AF501" s="81">
        <v>195399595.50636312</v>
      </c>
      <c r="AG501" s="81">
        <v>4433575.9587908974</v>
      </c>
      <c r="AH501" s="81">
        <v>2059543.9512604466</v>
      </c>
      <c r="AI501" s="81">
        <v>200742999.26933283</v>
      </c>
      <c r="AJ501" s="81">
        <v>135160775.00488052</v>
      </c>
      <c r="AK501" s="81">
        <v>0</v>
      </c>
      <c r="AL501" s="81">
        <v>0</v>
      </c>
      <c r="AM501" s="81">
        <v>11526807.043954406</v>
      </c>
      <c r="AN501" s="81">
        <v>0</v>
      </c>
      <c r="AO501" s="81">
        <v>0</v>
      </c>
      <c r="AP501" s="82"/>
      <c r="AQ501" s="81">
        <v>2278</v>
      </c>
      <c r="AR501" s="81">
        <v>1050</v>
      </c>
      <c r="AS501" s="81">
        <v>0</v>
      </c>
      <c r="AT501" s="81">
        <v>0</v>
      </c>
      <c r="AU501" s="81">
        <v>0</v>
      </c>
      <c r="AV501" s="81">
        <v>0</v>
      </c>
      <c r="AW501" s="81"/>
      <c r="AX501" s="82"/>
      <c r="AY501" s="81">
        <v>10286.299999999979</v>
      </c>
      <c r="AZ501" s="81">
        <v>55690.800000000032</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2255</v>
      </c>
      <c r="B502" s="80">
        <v>442</v>
      </c>
      <c r="C502" s="80">
        <v>19</v>
      </c>
      <c r="D502" s="80">
        <v>26</v>
      </c>
      <c r="E502" s="80">
        <v>2022</v>
      </c>
      <c r="F502" s="80" t="s">
        <v>568</v>
      </c>
      <c r="G502" s="174" t="s">
        <v>2236</v>
      </c>
      <c r="H502" s="80" t="s">
        <v>2237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2424</v>
      </c>
      <c r="AR502" s="81">
        <v>1101</v>
      </c>
      <c r="AS502" s="81">
        <v>0</v>
      </c>
      <c r="AT502" s="81">
        <v>0</v>
      </c>
      <c r="AU502" s="81">
        <v>0</v>
      </c>
      <c r="AV502" s="81">
        <v>0</v>
      </c>
      <c r="AW502" s="81"/>
      <c r="AX502" s="82"/>
      <c r="AY502" s="81">
        <v>11307.599999999959</v>
      </c>
      <c r="AZ502" s="81">
        <v>57700.400000000031</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2256</v>
      </c>
      <c r="B503" s="80">
        <v>273</v>
      </c>
      <c r="C503" s="80">
        <v>1</v>
      </c>
      <c r="D503" s="80">
        <v>17</v>
      </c>
      <c r="E503" s="80">
        <v>1990</v>
      </c>
      <c r="F503" s="80" t="s">
        <v>562</v>
      </c>
      <c r="G503" s="80" t="s">
        <v>2257</v>
      </c>
      <c r="H503" s="80" t="s">
        <v>2258</v>
      </c>
      <c r="I503" s="177"/>
      <c r="J503" s="81">
        <v>828.79445994589662</v>
      </c>
      <c r="K503" s="81">
        <v>13.304323332660079</v>
      </c>
      <c r="L503" s="81">
        <v>25.648182473805949</v>
      </c>
      <c r="M503" s="81">
        <v>75.219423523126693</v>
      </c>
      <c r="N503" s="81">
        <v>94.454025005979162</v>
      </c>
      <c r="O503" s="81">
        <v>78.37608434305001</v>
      </c>
      <c r="P503" s="81">
        <v>103.77202971047051</v>
      </c>
      <c r="Q503" s="81">
        <v>6.0204710800650316</v>
      </c>
      <c r="R503" s="81">
        <v>0</v>
      </c>
      <c r="S503" s="81">
        <v>6.4376330413263156</v>
      </c>
      <c r="T503" s="82"/>
      <c r="U503" s="81">
        <v>49850602</v>
      </c>
      <c r="V503" s="81">
        <v>3564</v>
      </c>
      <c r="W503" s="81">
        <v>251</v>
      </c>
      <c r="X503" s="81">
        <v>22986</v>
      </c>
      <c r="Y503" s="81">
        <v>27777</v>
      </c>
      <c r="Z503" s="81">
        <v>32237</v>
      </c>
      <c r="AA503" s="81">
        <v>25197</v>
      </c>
      <c r="AB503" s="81">
        <v>97752</v>
      </c>
      <c r="AC503" s="81">
        <v>0</v>
      </c>
      <c r="AD503" s="81">
        <v>6.4376330413263156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2259</v>
      </c>
      <c r="B504" s="80">
        <v>274</v>
      </c>
      <c r="C504" s="80">
        <v>2</v>
      </c>
      <c r="D504" s="80">
        <v>17</v>
      </c>
      <c r="E504" s="80">
        <v>2005</v>
      </c>
      <c r="F504" s="80" t="s">
        <v>565</v>
      </c>
      <c r="G504" s="80" t="s">
        <v>2257</v>
      </c>
      <c r="H504" s="80" t="s">
        <v>2258</v>
      </c>
      <c r="I504" s="177"/>
      <c r="J504" s="81">
        <v>834.28486154665427</v>
      </c>
      <c r="K504" s="81">
        <v>8.5792000858698465</v>
      </c>
      <c r="L504" s="81">
        <v>61.78791311877589</v>
      </c>
      <c r="M504" s="81">
        <v>128.6082072516302</v>
      </c>
      <c r="N504" s="81">
        <v>144.94148982424829</v>
      </c>
      <c r="O504" s="81">
        <v>118.47063348688992</v>
      </c>
      <c r="P504" s="81">
        <v>120.64266622124899</v>
      </c>
      <c r="Q504" s="81">
        <v>5.7860817069799593</v>
      </c>
      <c r="R504" s="81">
        <v>0</v>
      </c>
      <c r="S504" s="81">
        <v>1.1477048204040492</v>
      </c>
      <c r="T504" s="82"/>
      <c r="U504" s="81">
        <v>63225432</v>
      </c>
      <c r="V504" s="81">
        <v>2954</v>
      </c>
      <c r="W504" s="81">
        <v>684</v>
      </c>
      <c r="X504" s="81">
        <v>21789</v>
      </c>
      <c r="Y504" s="81">
        <v>34941</v>
      </c>
      <c r="Z504" s="81">
        <v>56388</v>
      </c>
      <c r="AA504" s="81">
        <v>23991</v>
      </c>
      <c r="AB504" s="81">
        <v>98211</v>
      </c>
      <c r="AC504" s="81">
        <v>0</v>
      </c>
      <c r="AD504" s="81">
        <v>1.1477048204040492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2260</v>
      </c>
      <c r="B505" s="80">
        <v>275</v>
      </c>
      <c r="C505" s="80">
        <v>3</v>
      </c>
      <c r="D505" s="80">
        <v>17</v>
      </c>
      <c r="E505" s="80">
        <v>2006</v>
      </c>
      <c r="F505" s="80" t="s">
        <v>566</v>
      </c>
      <c r="G505" s="80" t="s">
        <v>2257</v>
      </c>
      <c r="H505" s="80" t="s">
        <v>2258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2261</v>
      </c>
      <c r="B506" s="80">
        <v>276</v>
      </c>
      <c r="C506" s="80">
        <v>4</v>
      </c>
      <c r="D506" s="80">
        <v>17</v>
      </c>
      <c r="E506" s="80">
        <v>2007</v>
      </c>
      <c r="F506" s="80" t="s">
        <v>567</v>
      </c>
      <c r="G506" s="80" t="s">
        <v>2257</v>
      </c>
      <c r="H506" s="80" t="s">
        <v>2258</v>
      </c>
      <c r="I506" s="177"/>
      <c r="J506" s="81">
        <v>806.10374550266692</v>
      </c>
      <c r="K506" s="81">
        <v>6.9349335145843884</v>
      </c>
      <c r="L506" s="81">
        <v>73.095099755316497</v>
      </c>
      <c r="M506" s="81">
        <v>133.73077802102333</v>
      </c>
      <c r="N506" s="81">
        <v>146.56453342218131</v>
      </c>
      <c r="O506" s="81">
        <v>115.80640630687064</v>
      </c>
      <c r="P506" s="81">
        <v>120.1457651836038</v>
      </c>
      <c r="Q506" s="81">
        <v>6.0374450062628187</v>
      </c>
      <c r="R506" s="81">
        <v>0</v>
      </c>
      <c r="S506" s="81">
        <v>2.2478343583470504</v>
      </c>
      <c r="T506" s="82"/>
      <c r="U506" s="81">
        <v>72081118</v>
      </c>
      <c r="V506" s="81">
        <v>2590</v>
      </c>
      <c r="W506" s="81">
        <v>944</v>
      </c>
      <c r="X506" s="81">
        <v>27909</v>
      </c>
      <c r="Y506" s="81">
        <v>35684</v>
      </c>
      <c r="Z506" s="81">
        <v>57300</v>
      </c>
      <c r="AA506" s="81">
        <v>23528</v>
      </c>
      <c r="AB506" s="81">
        <v>97058</v>
      </c>
      <c r="AC506" s="81">
        <v>0</v>
      </c>
      <c r="AD506" s="81">
        <v>2.2478343583470504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2262</v>
      </c>
      <c r="B507" s="80">
        <v>277</v>
      </c>
      <c r="C507" s="80">
        <v>5</v>
      </c>
      <c r="D507" s="80">
        <v>17</v>
      </c>
      <c r="E507" s="80">
        <v>2008</v>
      </c>
      <c r="F507" s="80" t="s">
        <v>84</v>
      </c>
      <c r="G507" s="80" t="s">
        <v>2257</v>
      </c>
      <c r="H507" s="80" t="s">
        <v>2258</v>
      </c>
      <c r="I507" s="177"/>
      <c r="J507" s="81">
        <v>756.00776142310929</v>
      </c>
      <c r="K507" s="81">
        <v>5.2296631120113961</v>
      </c>
      <c r="L507" s="81">
        <v>62.510155683518398</v>
      </c>
      <c r="M507" s="81">
        <v>141.17624025969027</v>
      </c>
      <c r="N507" s="81">
        <v>127.96314262694472</v>
      </c>
      <c r="O507" s="81">
        <v>112.19984139289085</v>
      </c>
      <c r="P507" s="81">
        <v>116.03541018088012</v>
      </c>
      <c r="Q507" s="81">
        <v>5.8969401546054208</v>
      </c>
      <c r="R507" s="81">
        <v>0</v>
      </c>
      <c r="S507" s="81">
        <v>3.3118127314800065</v>
      </c>
      <c r="T507" s="82"/>
      <c r="U507" s="81">
        <v>71951868</v>
      </c>
      <c r="V507" s="81">
        <v>2590</v>
      </c>
      <c r="W507" s="81">
        <v>944</v>
      </c>
      <c r="X507" s="81">
        <v>27909</v>
      </c>
      <c r="Y507" s="81">
        <v>35900</v>
      </c>
      <c r="Z507" s="81">
        <v>57464</v>
      </c>
      <c r="AA507" s="81">
        <v>22749</v>
      </c>
      <c r="AB507" s="81">
        <v>96357</v>
      </c>
      <c r="AC507" s="81">
        <v>0</v>
      </c>
      <c r="AD507" s="81">
        <v>3.3118127314800065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2263</v>
      </c>
      <c r="B508" s="80">
        <v>278</v>
      </c>
      <c r="C508" s="80">
        <v>6</v>
      </c>
      <c r="D508" s="80">
        <v>17</v>
      </c>
      <c r="E508" s="80">
        <v>2009</v>
      </c>
      <c r="F508" s="80" t="s">
        <v>85</v>
      </c>
      <c r="G508" s="80" t="s">
        <v>2257</v>
      </c>
      <c r="H508" s="80" t="s">
        <v>2258</v>
      </c>
      <c r="I508" s="177"/>
      <c r="J508" s="81">
        <v>715.53339990933205</v>
      </c>
      <c r="K508" s="81">
        <v>5.5628806769982173</v>
      </c>
      <c r="L508" s="81">
        <v>50.043911098273455</v>
      </c>
      <c r="M508" s="81">
        <v>147.434249117805</v>
      </c>
      <c r="N508" s="81">
        <v>133.11713131897119</v>
      </c>
      <c r="O508" s="81">
        <v>113.93712599330883</v>
      </c>
      <c r="P508" s="81">
        <v>110.8164622153646</v>
      </c>
      <c r="Q508" s="81">
        <v>5.580188797763971</v>
      </c>
      <c r="R508" s="81">
        <v>0</v>
      </c>
      <c r="S508" s="81">
        <v>1.2376943998740719</v>
      </c>
      <c r="T508" s="82"/>
      <c r="U508" s="81">
        <v>58135085</v>
      </c>
      <c r="V508" s="81">
        <v>2672</v>
      </c>
      <c r="W508" s="81">
        <v>941</v>
      </c>
      <c r="X508" s="81">
        <v>30537</v>
      </c>
      <c r="Y508" s="81">
        <v>36157</v>
      </c>
      <c r="Z508" s="81">
        <v>57598</v>
      </c>
      <c r="AA508" s="81">
        <v>22304</v>
      </c>
      <c r="AB508" s="81">
        <v>95718</v>
      </c>
      <c r="AC508" s="81">
        <v>0</v>
      </c>
      <c r="AD508" s="81">
        <v>1.2376943998740719</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3.09</v>
      </c>
      <c r="BH508" s="81">
        <v>0</v>
      </c>
      <c r="BI508" s="81">
        <v>296.67599999999999</v>
      </c>
      <c r="BJ508" s="81">
        <v>0</v>
      </c>
      <c r="BK508" s="81">
        <v>53.177</v>
      </c>
      <c r="BL508" s="81">
        <v>0</v>
      </c>
      <c r="BM508" s="82"/>
      <c r="BN508" s="81">
        <v>1</v>
      </c>
      <c r="BO508" s="81">
        <v>0</v>
      </c>
      <c r="BP508" s="81">
        <v>24</v>
      </c>
      <c r="BQ508" s="81">
        <v>0</v>
      </c>
      <c r="BR508" s="81">
        <v>4</v>
      </c>
      <c r="BS508" s="81">
        <v>0</v>
      </c>
      <c r="BT508"/>
      <c r="BU508" s="80"/>
      <c r="BV508" s="80"/>
      <c r="BW508" s="80"/>
      <c r="BX508" s="80"/>
      <c r="BY508" s="80"/>
      <c r="BZ508" s="80"/>
      <c r="CA508" s="80"/>
      <c r="CB508" s="80"/>
      <c r="CC508" s="80"/>
    </row>
    <row r="509" spans="1:81">
      <c r="A509" s="80" t="s">
        <v>2264</v>
      </c>
      <c r="B509" s="80">
        <v>279</v>
      </c>
      <c r="C509" s="80">
        <v>7</v>
      </c>
      <c r="D509" s="80">
        <v>17</v>
      </c>
      <c r="E509" s="80">
        <v>2010</v>
      </c>
      <c r="F509" s="80" t="s">
        <v>86</v>
      </c>
      <c r="G509" s="80" t="s">
        <v>2257</v>
      </c>
      <c r="H509" s="80" t="s">
        <v>2258</v>
      </c>
      <c r="I509" s="177"/>
      <c r="J509" s="81">
        <v>799.50809636563997</v>
      </c>
      <c r="K509" s="81">
        <v>5.8162392739048574</v>
      </c>
      <c r="L509" s="81">
        <v>46.454748091206959</v>
      </c>
      <c r="M509" s="81">
        <v>152.18803877124327</v>
      </c>
      <c r="N509" s="81">
        <v>152.04161363006153</v>
      </c>
      <c r="O509" s="81">
        <v>114.73920297648533</v>
      </c>
      <c r="P509" s="81">
        <v>111.60636526321044</v>
      </c>
      <c r="Q509" s="81">
        <v>5.7742627517047955</v>
      </c>
      <c r="R509" s="81">
        <v>0</v>
      </c>
      <c r="S509" s="81">
        <v>1.137599469554931</v>
      </c>
      <c r="T509" s="82"/>
      <c r="U509" s="81">
        <v>65168860</v>
      </c>
      <c r="V509" s="81">
        <v>2672</v>
      </c>
      <c r="W509" s="81">
        <v>941</v>
      </c>
      <c r="X509" s="81">
        <v>30537</v>
      </c>
      <c r="Y509" s="81">
        <v>36354</v>
      </c>
      <c r="Z509" s="81">
        <v>58273</v>
      </c>
      <c r="AA509" s="81">
        <v>21902</v>
      </c>
      <c r="AB509" s="81">
        <v>94907</v>
      </c>
      <c r="AC509" s="81">
        <v>0</v>
      </c>
      <c r="AD509" s="81">
        <v>1.137599469554931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3.36</v>
      </c>
      <c r="BH509" s="81">
        <v>0</v>
      </c>
      <c r="BI509" s="81">
        <v>348.26533999999998</v>
      </c>
      <c r="BJ509" s="81">
        <v>0</v>
      </c>
      <c r="BK509" s="81">
        <v>68.834000000000003</v>
      </c>
      <c r="BL509" s="81">
        <v>0</v>
      </c>
      <c r="BM509" s="82"/>
      <c r="BN509" s="81">
        <v>1</v>
      </c>
      <c r="BO509" s="81">
        <v>0</v>
      </c>
      <c r="BP509" s="81">
        <v>24</v>
      </c>
      <c r="BQ509" s="81">
        <v>0</v>
      </c>
      <c r="BR509" s="81">
        <v>5</v>
      </c>
      <c r="BS509" s="81">
        <v>0</v>
      </c>
      <c r="BT509"/>
      <c r="BU509" s="80">
        <v>370.89233999999999</v>
      </c>
      <c r="BV509" s="80">
        <v>21.280999999999999</v>
      </c>
      <c r="BW509" s="80">
        <v>22.722999999999999</v>
      </c>
      <c r="BX509" s="80">
        <v>5.5629999999999997</v>
      </c>
      <c r="BY509" s="80">
        <v>0</v>
      </c>
      <c r="BZ509" s="80">
        <v>0</v>
      </c>
      <c r="CA509" s="80">
        <v>0</v>
      </c>
      <c r="CB509" s="80">
        <v>0</v>
      </c>
      <c r="CC509" s="80">
        <v>0</v>
      </c>
    </row>
    <row r="510" spans="1:81">
      <c r="A510" s="80" t="s">
        <v>2265</v>
      </c>
      <c r="B510" s="80">
        <v>280</v>
      </c>
      <c r="C510" s="80">
        <v>8</v>
      </c>
      <c r="D510" s="80">
        <v>17</v>
      </c>
      <c r="E510" s="80">
        <v>2011</v>
      </c>
      <c r="F510" s="80" t="s">
        <v>87</v>
      </c>
      <c r="G510" s="80" t="s">
        <v>2257</v>
      </c>
      <c r="H510" s="80" t="s">
        <v>2258</v>
      </c>
      <c r="I510" s="177"/>
      <c r="J510" s="81">
        <v>848.1387814982337</v>
      </c>
      <c r="K510" s="81">
        <v>8.0290056711230662</v>
      </c>
      <c r="L510" s="81">
        <v>46.202710095350739</v>
      </c>
      <c r="M510" s="81">
        <v>177.24509464508134</v>
      </c>
      <c r="N510" s="81">
        <v>157.35323146432336</v>
      </c>
      <c r="O510" s="81">
        <v>113.56369157990459</v>
      </c>
      <c r="P510" s="81">
        <v>107.04503228257384</v>
      </c>
      <c r="Q510" s="81">
        <v>6.6058848635329852</v>
      </c>
      <c r="R510" s="81">
        <v>0</v>
      </c>
      <c r="S510" s="81">
        <v>1.1590075670570426</v>
      </c>
      <c r="T510" s="82"/>
      <c r="U510" s="81">
        <v>64115668</v>
      </c>
      <c r="V510" s="81">
        <v>2672</v>
      </c>
      <c r="W510" s="81">
        <v>941</v>
      </c>
      <c r="X510" s="81">
        <v>30537</v>
      </c>
      <c r="Y510" s="81">
        <v>36489</v>
      </c>
      <c r="Z510" s="81">
        <v>58929</v>
      </c>
      <c r="AA510" s="81">
        <v>21632</v>
      </c>
      <c r="AB510" s="81">
        <v>94130</v>
      </c>
      <c r="AC510" s="81">
        <v>0</v>
      </c>
      <c r="AD510" s="81">
        <v>1.1590075670570426</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3.3079999999999998</v>
      </c>
      <c r="BH510" s="81">
        <v>0</v>
      </c>
      <c r="BI510" s="81">
        <v>359.83499999999998</v>
      </c>
      <c r="BJ510" s="81">
        <v>0</v>
      </c>
      <c r="BK510" s="81">
        <v>59.61</v>
      </c>
      <c r="BL510" s="81">
        <v>0</v>
      </c>
      <c r="BM510" s="82"/>
      <c r="BN510" s="81">
        <v>1</v>
      </c>
      <c r="BO510" s="81">
        <v>0</v>
      </c>
      <c r="BP510" s="81">
        <v>25</v>
      </c>
      <c r="BQ510" s="81">
        <v>0</v>
      </c>
      <c r="BR510" s="81">
        <v>5</v>
      </c>
      <c r="BS510" s="81">
        <v>0</v>
      </c>
      <c r="BT510"/>
      <c r="BU510" s="80">
        <v>383.04500000000002</v>
      </c>
      <c r="BV510" s="80">
        <v>18.305</v>
      </c>
      <c r="BW510" s="80">
        <v>21.402999999999999</v>
      </c>
      <c r="BX510" s="80">
        <v>0</v>
      </c>
      <c r="BY510" s="80">
        <v>0</v>
      </c>
      <c r="BZ510" s="80">
        <v>0</v>
      </c>
      <c r="CA510" s="80">
        <v>0</v>
      </c>
      <c r="CB510" s="80">
        <v>0</v>
      </c>
      <c r="CC510" s="80">
        <v>0</v>
      </c>
    </row>
    <row r="511" spans="1:81">
      <c r="A511" s="80" t="s">
        <v>2266</v>
      </c>
      <c r="B511" s="80">
        <v>281</v>
      </c>
      <c r="C511" s="80">
        <v>9</v>
      </c>
      <c r="D511" s="80">
        <v>17</v>
      </c>
      <c r="E511" s="80">
        <v>2012</v>
      </c>
      <c r="F511" s="80" t="s">
        <v>88</v>
      </c>
      <c r="G511" s="80" t="s">
        <v>2257</v>
      </c>
      <c r="H511" s="80" t="s">
        <v>2258</v>
      </c>
      <c r="I511" s="177"/>
      <c r="J511" s="81">
        <v>860.53143394841152</v>
      </c>
      <c r="K511" s="81">
        <v>7.4971869429903535</v>
      </c>
      <c r="L511" s="81">
        <v>46.883375758581856</v>
      </c>
      <c r="M511" s="81">
        <v>167.3757482503284</v>
      </c>
      <c r="N511" s="81">
        <v>157.82247539390525</v>
      </c>
      <c r="O511" s="81">
        <v>116.24731887592175</v>
      </c>
      <c r="P511" s="81">
        <v>105.98193660749473</v>
      </c>
      <c r="Q511" s="81">
        <v>7.4104520228427875</v>
      </c>
      <c r="R511" s="81">
        <v>0</v>
      </c>
      <c r="S511" s="81">
        <v>0.83041535676282396</v>
      </c>
      <c r="T511" s="82"/>
      <c r="U511" s="81">
        <v>68417430</v>
      </c>
      <c r="V511" s="81">
        <v>2672</v>
      </c>
      <c r="W511" s="81">
        <v>941</v>
      </c>
      <c r="X511" s="81">
        <v>30537</v>
      </c>
      <c r="Y511" s="81">
        <v>38979</v>
      </c>
      <c r="Z511" s="81">
        <v>60800</v>
      </c>
      <c r="AA511" s="81">
        <v>21296</v>
      </c>
      <c r="AB511" s="81">
        <v>97190</v>
      </c>
      <c r="AC511" s="81">
        <v>0</v>
      </c>
      <c r="AD511" s="81">
        <v>0.83041535676282396</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3.6930000000000001</v>
      </c>
      <c r="BH511" s="81">
        <v>0</v>
      </c>
      <c r="BI511" s="81">
        <v>390.08199999999999</v>
      </c>
      <c r="BJ511" s="81">
        <v>0</v>
      </c>
      <c r="BK511" s="81">
        <v>65.016999999999996</v>
      </c>
      <c r="BL511" s="81">
        <v>0</v>
      </c>
      <c r="BM511" s="82"/>
      <c r="BN511" s="81">
        <v>1</v>
      </c>
      <c r="BO511" s="81">
        <v>0</v>
      </c>
      <c r="BP511" s="81">
        <v>28</v>
      </c>
      <c r="BQ511" s="81">
        <v>0</v>
      </c>
      <c r="BR511" s="81">
        <v>5</v>
      </c>
      <c r="BS511" s="81">
        <v>0</v>
      </c>
      <c r="BT511"/>
      <c r="BU511" s="80">
        <v>415.31900000000002</v>
      </c>
      <c r="BV511" s="80">
        <v>18.22</v>
      </c>
      <c r="BW511" s="80">
        <v>21.548999999999999</v>
      </c>
      <c r="BX511" s="80">
        <v>3.7040000000000002</v>
      </c>
      <c r="BY511" s="80">
        <v>0</v>
      </c>
      <c r="BZ511" s="80">
        <v>0</v>
      </c>
      <c r="CA511" s="80">
        <v>0</v>
      </c>
      <c r="CB511" s="80">
        <v>0</v>
      </c>
      <c r="CC511" s="80">
        <v>0</v>
      </c>
    </row>
    <row r="512" spans="1:81">
      <c r="A512" s="80" t="s">
        <v>2267</v>
      </c>
      <c r="B512" s="80">
        <v>282</v>
      </c>
      <c r="C512" s="80">
        <v>10</v>
      </c>
      <c r="D512" s="80">
        <v>17</v>
      </c>
      <c r="E512" s="80">
        <v>2013</v>
      </c>
      <c r="F512" s="80" t="s">
        <v>89</v>
      </c>
      <c r="G512" s="80" t="s">
        <v>2257</v>
      </c>
      <c r="H512" s="80" t="s">
        <v>2258</v>
      </c>
      <c r="I512" s="177"/>
      <c r="J512" s="81">
        <v>871.32600897356008</v>
      </c>
      <c r="K512" s="81">
        <v>6.5603018700639941</v>
      </c>
      <c r="L512" s="81">
        <v>44.473770807688879</v>
      </c>
      <c r="M512" s="81">
        <v>168.53257469252685</v>
      </c>
      <c r="N512" s="81">
        <v>162.69767456112169</v>
      </c>
      <c r="O512" s="81">
        <v>111.14897233616196</v>
      </c>
      <c r="P512" s="81">
        <v>105.00254476700754</v>
      </c>
      <c r="Q512" s="81">
        <v>7.4855289179487352</v>
      </c>
      <c r="R512" s="81">
        <v>0</v>
      </c>
      <c r="S512" s="81">
        <v>0.88903814871197262</v>
      </c>
      <c r="T512" s="82"/>
      <c r="U512" s="81">
        <v>69519527</v>
      </c>
      <c r="V512" s="81">
        <v>2672</v>
      </c>
      <c r="W512" s="81">
        <v>941</v>
      </c>
      <c r="X512" s="81">
        <v>30537</v>
      </c>
      <c r="Y512" s="81">
        <v>39244</v>
      </c>
      <c r="Z512" s="81">
        <v>60729</v>
      </c>
      <c r="AA512" s="81">
        <v>21020</v>
      </c>
      <c r="AB512" s="81">
        <v>96767</v>
      </c>
      <c r="AC512" s="81">
        <v>0</v>
      </c>
      <c r="AD512" s="81">
        <v>0.88903814871197262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4.0679999999999996</v>
      </c>
      <c r="BH512" s="81">
        <v>0</v>
      </c>
      <c r="BI512" s="81">
        <v>391.38799999999998</v>
      </c>
      <c r="BJ512" s="81">
        <v>0</v>
      </c>
      <c r="BK512" s="81">
        <v>61.297999999999995</v>
      </c>
      <c r="BL512" s="81">
        <v>0</v>
      </c>
      <c r="BM512" s="82"/>
      <c r="BN512" s="81">
        <v>1</v>
      </c>
      <c r="BO512" s="81">
        <v>0</v>
      </c>
      <c r="BP512" s="81">
        <v>30</v>
      </c>
      <c r="BQ512" s="81">
        <v>0</v>
      </c>
      <c r="BR512" s="81">
        <v>5</v>
      </c>
      <c r="BS512" s="81">
        <v>0</v>
      </c>
      <c r="BT512"/>
      <c r="BU512" s="80">
        <v>415.40499999999997</v>
      </c>
      <c r="BV512" s="80">
        <v>18.619</v>
      </c>
      <c r="BW512" s="80">
        <v>22.73</v>
      </c>
      <c r="BX512" s="80">
        <v>0</v>
      </c>
      <c r="BY512" s="80">
        <v>0</v>
      </c>
      <c r="BZ512" s="80">
        <v>0</v>
      </c>
      <c r="CA512" s="80">
        <v>0</v>
      </c>
      <c r="CB512" s="80">
        <v>0</v>
      </c>
      <c r="CC512" s="80">
        <v>0</v>
      </c>
    </row>
    <row r="513" spans="1:81">
      <c r="A513" s="80" t="s">
        <v>2268</v>
      </c>
      <c r="B513" s="80">
        <v>283</v>
      </c>
      <c r="C513" s="80">
        <v>11</v>
      </c>
      <c r="D513" s="80">
        <v>17</v>
      </c>
      <c r="E513" s="80">
        <v>2014</v>
      </c>
      <c r="F513" s="80" t="s">
        <v>90</v>
      </c>
      <c r="G513" s="80" t="s">
        <v>2257</v>
      </c>
      <c r="H513" s="80" t="s">
        <v>2258</v>
      </c>
      <c r="I513" s="177"/>
      <c r="J513" s="81">
        <v>870.03701667517407</v>
      </c>
      <c r="K513" s="81">
        <v>5.5346435647815504</v>
      </c>
      <c r="L513" s="81">
        <v>30.238865422190042</v>
      </c>
      <c r="M513" s="81">
        <v>174.8946602564329</v>
      </c>
      <c r="N513" s="81">
        <v>145.89650804495884</v>
      </c>
      <c r="O513" s="81">
        <v>108.44766138687658</v>
      </c>
      <c r="P513" s="81">
        <v>105.64909881380281</v>
      </c>
      <c r="Q513" s="81">
        <v>7.1060259110521207</v>
      </c>
      <c r="R513" s="81">
        <v>0</v>
      </c>
      <c r="S513" s="81">
        <v>1.0570403530655967</v>
      </c>
      <c r="T513" s="82"/>
      <c r="U513" s="81">
        <v>72636001</v>
      </c>
      <c r="V513" s="81">
        <v>1904</v>
      </c>
      <c r="W513" s="81">
        <v>662</v>
      </c>
      <c r="X513" s="81">
        <v>31046</v>
      </c>
      <c r="Y513" s="81">
        <v>39335</v>
      </c>
      <c r="Z513" s="81">
        <v>62406</v>
      </c>
      <c r="AA513" s="81">
        <v>21040</v>
      </c>
      <c r="AB513" s="81">
        <v>95743</v>
      </c>
      <c r="AC513" s="81">
        <v>0</v>
      </c>
      <c r="AD513" s="81">
        <v>1.0570403530655967</v>
      </c>
      <c r="AE513" s="82"/>
      <c r="AF513" s="81">
        <v>608357326.03091669</v>
      </c>
      <c r="AG513" s="81">
        <v>4418505.0955321221</v>
      </c>
      <c r="AH513" s="81">
        <v>5149476.416568079</v>
      </c>
      <c r="AI513" s="81">
        <v>232106021.026205</v>
      </c>
      <c r="AJ513" s="81">
        <v>197665467.55069381</v>
      </c>
      <c r="AK513" s="81">
        <v>0</v>
      </c>
      <c r="AL513" s="81">
        <v>0</v>
      </c>
      <c r="AM513" s="81">
        <v>13144083.191769365</v>
      </c>
      <c r="AN513" s="81">
        <v>0</v>
      </c>
      <c r="AO513" s="81">
        <v>0</v>
      </c>
      <c r="AP513" s="82"/>
      <c r="AQ513" s="81">
        <v>1947</v>
      </c>
      <c r="AR513" s="81">
        <v>575</v>
      </c>
      <c r="AS513" s="81">
        <v>2</v>
      </c>
      <c r="AT513" s="81">
        <v>0</v>
      </c>
      <c r="AU513" s="81">
        <v>0</v>
      </c>
      <c r="AV513" s="81">
        <v>0</v>
      </c>
      <c r="AW513" s="81" t="s">
        <v>564</v>
      </c>
      <c r="AX513" s="82"/>
      <c r="AY513" s="81">
        <v>8212</v>
      </c>
      <c r="AZ513" s="81">
        <v>48144.1</v>
      </c>
      <c r="BA513" s="81">
        <v>53000</v>
      </c>
      <c r="BB513" s="81">
        <v>0</v>
      </c>
      <c r="BC513" s="81">
        <v>0</v>
      </c>
      <c r="BD513" s="81">
        <v>0</v>
      </c>
      <c r="BE513" s="81" t="s">
        <v>564</v>
      </c>
      <c r="BF513" s="82"/>
      <c r="BG513" s="81">
        <v>4.4260000000000002</v>
      </c>
      <c r="BH513" s="81">
        <v>0</v>
      </c>
      <c r="BI513" s="81">
        <v>379.13799999999998</v>
      </c>
      <c r="BJ513" s="81">
        <v>0</v>
      </c>
      <c r="BK513" s="81">
        <v>65.091999999999999</v>
      </c>
      <c r="BL513" s="81">
        <v>0</v>
      </c>
      <c r="BM513" s="82"/>
      <c r="BN513" s="81">
        <v>1</v>
      </c>
      <c r="BO513" s="81">
        <v>0</v>
      </c>
      <c r="BP513" s="81">
        <v>31</v>
      </c>
      <c r="BQ513" s="81">
        <v>0</v>
      </c>
      <c r="BR513" s="81">
        <v>4</v>
      </c>
      <c r="BS513" s="81">
        <v>0</v>
      </c>
      <c r="BT513"/>
      <c r="BU513" s="80">
        <v>393.858</v>
      </c>
      <c r="BV513" s="80">
        <v>28.556000000000001</v>
      </c>
      <c r="BW513" s="80">
        <v>26.242000000000001</v>
      </c>
      <c r="BX513" s="80">
        <v>0</v>
      </c>
      <c r="BY513" s="80">
        <v>0</v>
      </c>
      <c r="BZ513" s="80">
        <v>0</v>
      </c>
      <c r="CA513" s="80">
        <v>0</v>
      </c>
      <c r="CB513" s="80">
        <v>0</v>
      </c>
      <c r="CC513" s="80">
        <v>0</v>
      </c>
    </row>
    <row r="514" spans="1:81">
      <c r="A514" s="80" t="s">
        <v>2269</v>
      </c>
      <c r="B514" s="80">
        <v>284</v>
      </c>
      <c r="C514" s="80">
        <v>12</v>
      </c>
      <c r="D514" s="80">
        <v>17</v>
      </c>
      <c r="E514" s="80">
        <v>2015</v>
      </c>
      <c r="F514" s="80" t="s">
        <v>91</v>
      </c>
      <c r="G514" s="80" t="s">
        <v>2257</v>
      </c>
      <c r="H514" s="80" t="s">
        <v>2258</v>
      </c>
      <c r="I514" s="177"/>
      <c r="J514" s="81">
        <v>828.08911449308539</v>
      </c>
      <c r="K514" s="81">
        <v>5.2370188817043237</v>
      </c>
      <c r="L514" s="81">
        <v>55.985134553800506</v>
      </c>
      <c r="M514" s="81">
        <v>142.9554883978839</v>
      </c>
      <c r="N514" s="81">
        <v>137.42230139136683</v>
      </c>
      <c r="O514" s="81">
        <v>105.67436025181242</v>
      </c>
      <c r="P514" s="81">
        <v>104.06382706585991</v>
      </c>
      <c r="Q514" s="81">
        <v>6.8829898712092552</v>
      </c>
      <c r="R514" s="81">
        <v>0</v>
      </c>
      <c r="S514" s="81">
        <v>0.91737481035264368</v>
      </c>
      <c r="T514" s="82"/>
      <c r="U514" s="81">
        <v>72056512</v>
      </c>
      <c r="V514" s="81">
        <v>1904</v>
      </c>
      <c r="W514" s="81">
        <v>662</v>
      </c>
      <c r="X514" s="81">
        <v>31046</v>
      </c>
      <c r="Y514" s="81">
        <v>39544</v>
      </c>
      <c r="Z514" s="81">
        <v>61396</v>
      </c>
      <c r="AA514" s="81">
        <v>20708</v>
      </c>
      <c r="AB514" s="81">
        <v>94732</v>
      </c>
      <c r="AC514" s="81">
        <v>0</v>
      </c>
      <c r="AD514" s="81">
        <v>0.91737481035264368</v>
      </c>
      <c r="AE514" s="82"/>
      <c r="AF514" s="81">
        <v>564301327.22423244</v>
      </c>
      <c r="AG514" s="81">
        <v>3902001.1582088205</v>
      </c>
      <c r="AH514" s="81">
        <v>9018665.0193042848</v>
      </c>
      <c r="AI514" s="81">
        <v>205192169.40152717</v>
      </c>
      <c r="AJ514" s="81">
        <v>196035754.20397952</v>
      </c>
      <c r="AK514" s="81">
        <v>0</v>
      </c>
      <c r="AL514" s="81">
        <v>0</v>
      </c>
      <c r="AM514" s="81">
        <v>12982623.214205965</v>
      </c>
      <c r="AN514" s="81">
        <v>0</v>
      </c>
      <c r="AO514" s="81">
        <v>0</v>
      </c>
      <c r="AP514" s="82"/>
      <c r="AQ514" s="81">
        <v>2117</v>
      </c>
      <c r="AR514" s="81">
        <v>914</v>
      </c>
      <c r="AS514" s="81">
        <v>3</v>
      </c>
      <c r="AT514" s="81">
        <v>0</v>
      </c>
      <c r="AU514" s="81">
        <v>0</v>
      </c>
      <c r="AV514" s="81">
        <v>1</v>
      </c>
      <c r="AW514" s="81" t="s">
        <v>564</v>
      </c>
      <c r="AX514" s="82"/>
      <c r="AY514" s="81">
        <v>9056.7000000000007</v>
      </c>
      <c r="AZ514" s="81">
        <v>85723.5</v>
      </c>
      <c r="BA514" s="81">
        <v>89000</v>
      </c>
      <c r="BB514" s="81">
        <v>0</v>
      </c>
      <c r="BC514" s="81">
        <v>0</v>
      </c>
      <c r="BD514" s="81">
        <v>150</v>
      </c>
      <c r="BE514" s="81" t="s">
        <v>564</v>
      </c>
      <c r="BF514" s="82"/>
      <c r="BG514" s="81">
        <v>4.4139999999999997</v>
      </c>
      <c r="BH514" s="81">
        <v>0</v>
      </c>
      <c r="BI514" s="81">
        <v>369.13600000000002</v>
      </c>
      <c r="BJ514" s="81">
        <v>0</v>
      </c>
      <c r="BK514" s="81">
        <v>116.333</v>
      </c>
      <c r="BL514" s="81">
        <v>0</v>
      </c>
      <c r="BM514" s="82"/>
      <c r="BN514" s="81">
        <v>1</v>
      </c>
      <c r="BO514" s="81">
        <v>0</v>
      </c>
      <c r="BP514" s="81">
        <v>31</v>
      </c>
      <c r="BQ514" s="81">
        <v>0</v>
      </c>
      <c r="BR514" s="81">
        <v>3</v>
      </c>
      <c r="BS514" s="81">
        <v>0</v>
      </c>
      <c r="BT514"/>
      <c r="BU514" s="80">
        <v>381.97899999999998</v>
      </c>
      <c r="BV514" s="80">
        <v>75.656999999999996</v>
      </c>
      <c r="BW514" s="80">
        <v>25.079000000000001</v>
      </c>
      <c r="BX514" s="80">
        <v>0</v>
      </c>
      <c r="BY514" s="80">
        <v>4.0869999999999997</v>
      </c>
      <c r="BZ514" s="80">
        <v>3.081</v>
      </c>
      <c r="CA514" s="80">
        <v>0</v>
      </c>
      <c r="CB514" s="80">
        <v>0</v>
      </c>
      <c r="CC514" s="80">
        <v>0</v>
      </c>
    </row>
    <row r="515" spans="1:81">
      <c r="A515" s="80" t="s">
        <v>2270</v>
      </c>
      <c r="B515" s="80">
        <v>285</v>
      </c>
      <c r="C515" s="80">
        <v>13</v>
      </c>
      <c r="D515" s="80">
        <v>17</v>
      </c>
      <c r="E515" s="80">
        <v>2016</v>
      </c>
      <c r="F515" s="80" t="s">
        <v>92</v>
      </c>
      <c r="G515" s="80" t="s">
        <v>2257</v>
      </c>
      <c r="H515" s="80" t="s">
        <v>2258</v>
      </c>
      <c r="I515" s="177"/>
      <c r="J515" s="81">
        <v>890.72534688736698</v>
      </c>
      <c r="K515" s="81">
        <v>4.901916231799909</v>
      </c>
      <c r="L515" s="81">
        <v>32.854997844821497</v>
      </c>
      <c r="M515" s="81">
        <v>138.5071805745217</v>
      </c>
      <c r="N515" s="81">
        <v>140.63282121676517</v>
      </c>
      <c r="O515" s="81">
        <v>104.562838743659</v>
      </c>
      <c r="P515" s="81">
        <v>100.5220980937822</v>
      </c>
      <c r="Q515" s="81">
        <v>6.6317823590148297</v>
      </c>
      <c r="R515" s="81">
        <v>0</v>
      </c>
      <c r="S515" s="81">
        <v>1.2008018539154015</v>
      </c>
      <c r="T515" s="82"/>
      <c r="U515" s="81">
        <v>71066945</v>
      </c>
      <c r="V515" s="81">
        <v>1904</v>
      </c>
      <c r="W515" s="81">
        <v>662</v>
      </c>
      <c r="X515" s="81">
        <v>31046</v>
      </c>
      <c r="Y515" s="81">
        <v>39845</v>
      </c>
      <c r="Z515" s="81">
        <v>61497</v>
      </c>
      <c r="AA515" s="81">
        <v>20689</v>
      </c>
      <c r="AB515" s="81">
        <v>93892</v>
      </c>
      <c r="AC515" s="81">
        <v>0</v>
      </c>
      <c r="AD515" s="81">
        <v>1.200801853915402</v>
      </c>
      <c r="AE515" s="82"/>
      <c r="AF515" s="81">
        <v>619827204.84084737</v>
      </c>
      <c r="AG515" s="81">
        <v>3591275.9074759618</v>
      </c>
      <c r="AH515" s="81">
        <v>4263809.8405805221</v>
      </c>
      <c r="AI515" s="81">
        <v>211035411.83899</v>
      </c>
      <c r="AJ515" s="81">
        <v>203116889.33680889</v>
      </c>
      <c r="AK515" s="81">
        <v>0</v>
      </c>
      <c r="AL515" s="81">
        <v>0</v>
      </c>
      <c r="AM515" s="81">
        <v>12877501.526506521</v>
      </c>
      <c r="AN515" s="81">
        <v>0</v>
      </c>
      <c r="AO515" s="81">
        <v>0</v>
      </c>
      <c r="AP515" s="82"/>
      <c r="AQ515" s="81">
        <v>2267</v>
      </c>
      <c r="AR515" s="81">
        <v>1154</v>
      </c>
      <c r="AS515" s="81">
        <v>4</v>
      </c>
      <c r="AT515" s="81">
        <v>0</v>
      </c>
      <c r="AU515" s="81">
        <v>0</v>
      </c>
      <c r="AV515" s="81">
        <v>1</v>
      </c>
      <c r="AW515" s="81" t="s">
        <v>564</v>
      </c>
      <c r="AX515" s="82"/>
      <c r="AY515" s="81">
        <v>9822.2000000000007</v>
      </c>
      <c r="AZ515" s="81">
        <v>106341.8</v>
      </c>
      <c r="BA515" s="81">
        <v>133000</v>
      </c>
      <c r="BB515" s="81">
        <v>0</v>
      </c>
      <c r="BC515" s="81">
        <v>0</v>
      </c>
      <c r="BD515" s="81">
        <v>300</v>
      </c>
      <c r="BE515" s="81" t="s">
        <v>564</v>
      </c>
      <c r="BF515" s="82"/>
      <c r="BG515" s="81">
        <v>4.6420000000000003</v>
      </c>
      <c r="BH515" s="81">
        <v>0</v>
      </c>
      <c r="BI515" s="81">
        <v>358.75599999999997</v>
      </c>
      <c r="BJ515" s="81">
        <v>0</v>
      </c>
      <c r="BK515" s="81">
        <v>140.05000000000001</v>
      </c>
      <c r="BL515" s="81">
        <v>0</v>
      </c>
      <c r="BM515" s="82"/>
      <c r="BN515" s="81">
        <v>1</v>
      </c>
      <c r="BO515" s="81">
        <v>0</v>
      </c>
      <c r="BP515" s="81">
        <v>31</v>
      </c>
      <c r="BQ515" s="81">
        <v>0</v>
      </c>
      <c r="BR515" s="81">
        <v>3</v>
      </c>
      <c r="BS515" s="81">
        <v>0</v>
      </c>
      <c r="BT515"/>
      <c r="BU515" s="80">
        <v>372.96499999999997</v>
      </c>
      <c r="BV515" s="80">
        <v>77.370999999999995</v>
      </c>
      <c r="BW515" s="80">
        <v>26.187000000000001</v>
      </c>
      <c r="BX515" s="80">
        <v>23.126999999999999</v>
      </c>
      <c r="BY515" s="80">
        <v>3.798</v>
      </c>
      <c r="BZ515" s="80">
        <v>0</v>
      </c>
      <c r="CA515" s="80">
        <v>0</v>
      </c>
      <c r="CB515" s="80">
        <v>0</v>
      </c>
      <c r="CC515" s="80">
        <v>0</v>
      </c>
    </row>
    <row r="516" spans="1:81">
      <c r="A516" s="80" t="s">
        <v>2271</v>
      </c>
      <c r="B516" s="80">
        <v>286</v>
      </c>
      <c r="C516" s="80">
        <v>14</v>
      </c>
      <c r="D516" s="80">
        <v>17</v>
      </c>
      <c r="E516" s="80">
        <v>2017</v>
      </c>
      <c r="F516" s="80" t="s">
        <v>71</v>
      </c>
      <c r="G516" s="80" t="s">
        <v>2257</v>
      </c>
      <c r="H516" s="80" t="s">
        <v>2258</v>
      </c>
      <c r="I516" s="177"/>
      <c r="J516" s="81">
        <v>900.82810768387299</v>
      </c>
      <c r="K516" s="81">
        <v>4.9488642542113253</v>
      </c>
      <c r="L516" s="81">
        <v>32.105581605442055</v>
      </c>
      <c r="M516" s="81">
        <v>130.8583466116747</v>
      </c>
      <c r="N516" s="81">
        <v>136.54301121772167</v>
      </c>
      <c r="O516" s="81">
        <v>103.5105882356595</v>
      </c>
      <c r="P516" s="81">
        <v>99.441155680267343</v>
      </c>
      <c r="Q516" s="81">
        <v>6.3426040842222555</v>
      </c>
      <c r="R516" s="81">
        <v>0</v>
      </c>
      <c r="S516" s="81">
        <v>1.2939796334680698</v>
      </c>
      <c r="T516" s="82"/>
      <c r="U516" s="81">
        <v>76805625</v>
      </c>
      <c r="V516" s="81">
        <v>1904</v>
      </c>
      <c r="W516" s="81">
        <v>662</v>
      </c>
      <c r="X516" s="81">
        <v>31046</v>
      </c>
      <c r="Y516" s="81">
        <v>39909</v>
      </c>
      <c r="Z516" s="81">
        <v>61888</v>
      </c>
      <c r="AA516" s="81">
        <v>20597</v>
      </c>
      <c r="AB516" s="81">
        <v>92863</v>
      </c>
      <c r="AC516" s="81">
        <v>0</v>
      </c>
      <c r="AD516" s="81">
        <v>1.29397963346807</v>
      </c>
      <c r="AE516" s="82"/>
      <c r="AF516" s="81">
        <v>683802213.32455742</v>
      </c>
      <c r="AG516" s="81">
        <v>3782924.236649794</v>
      </c>
      <c r="AH516" s="81">
        <v>5219558.2212023381</v>
      </c>
      <c r="AI516" s="81">
        <v>207480203.63826439</v>
      </c>
      <c r="AJ516" s="81">
        <v>191993621.19566339</v>
      </c>
      <c r="AK516" s="81">
        <v>0</v>
      </c>
      <c r="AL516" s="81">
        <v>0</v>
      </c>
      <c r="AM516" s="81">
        <v>12756300.779456871</v>
      </c>
      <c r="AN516" s="81">
        <v>0</v>
      </c>
      <c r="AO516" s="81">
        <v>0</v>
      </c>
      <c r="AP516" s="82"/>
      <c r="AQ516" s="81">
        <v>2386</v>
      </c>
      <c r="AR516" s="81">
        <v>1294</v>
      </c>
      <c r="AS516" s="81">
        <v>4</v>
      </c>
      <c r="AT516" s="81">
        <v>0</v>
      </c>
      <c r="AU516" s="81">
        <v>0</v>
      </c>
      <c r="AV516" s="81">
        <v>1</v>
      </c>
      <c r="AW516" s="81" t="s">
        <v>564</v>
      </c>
      <c r="AX516" s="82"/>
      <c r="AY516" s="81">
        <v>10429.799999999999</v>
      </c>
      <c r="AZ516" s="81">
        <v>114526.39999999999</v>
      </c>
      <c r="BA516" s="81">
        <v>133000</v>
      </c>
      <c r="BB516" s="81">
        <v>0</v>
      </c>
      <c r="BC516" s="81">
        <v>0</v>
      </c>
      <c r="BD516" s="81">
        <v>300</v>
      </c>
      <c r="BE516" s="81" t="s">
        <v>564</v>
      </c>
      <c r="BF516" s="82"/>
      <c r="BG516" s="81">
        <v>8.3109999999999999</v>
      </c>
      <c r="BH516" s="81">
        <v>0</v>
      </c>
      <c r="BI516" s="81">
        <v>399.23599999999999</v>
      </c>
      <c r="BJ516" s="81">
        <v>0</v>
      </c>
      <c r="BK516" s="81">
        <v>116.65600000000001</v>
      </c>
      <c r="BL516" s="81">
        <v>0</v>
      </c>
      <c r="BM516" s="82"/>
      <c r="BN516" s="81">
        <v>2</v>
      </c>
      <c r="BO516" s="81">
        <v>0</v>
      </c>
      <c r="BP516" s="81">
        <v>35</v>
      </c>
      <c r="BQ516" s="81">
        <v>0</v>
      </c>
      <c r="BR516" s="81">
        <v>3</v>
      </c>
      <c r="BS516" s="81">
        <v>0</v>
      </c>
      <c r="BT516"/>
      <c r="BU516" s="80">
        <v>419.142</v>
      </c>
      <c r="BV516" s="80">
        <v>69.781000000000006</v>
      </c>
      <c r="BW516" s="80">
        <v>24.968</v>
      </c>
      <c r="BX516" s="80">
        <v>6.7409999999999997</v>
      </c>
      <c r="BY516" s="80">
        <v>3.5710000000000002</v>
      </c>
      <c r="BZ516" s="80">
        <v>0</v>
      </c>
      <c r="CA516" s="80">
        <v>0</v>
      </c>
      <c r="CB516" s="80">
        <v>0</v>
      </c>
      <c r="CC516" s="80">
        <v>0</v>
      </c>
    </row>
    <row r="517" spans="1:81">
      <c r="A517" s="80" t="s">
        <v>2272</v>
      </c>
      <c r="B517" s="80">
        <v>287</v>
      </c>
      <c r="C517" s="80">
        <v>15</v>
      </c>
      <c r="D517" s="80">
        <v>17</v>
      </c>
      <c r="E517" s="80">
        <v>2018</v>
      </c>
      <c r="F517" s="80" t="s">
        <v>93</v>
      </c>
      <c r="G517" s="80" t="s">
        <v>2257</v>
      </c>
      <c r="H517" s="80" t="s">
        <v>2258</v>
      </c>
      <c r="I517" s="177"/>
      <c r="J517" s="81">
        <v>899.54474930573394</v>
      </c>
      <c r="K517" s="81">
        <v>4.5838475237473046</v>
      </c>
      <c r="L517" s="81">
        <v>29.523040533828627</v>
      </c>
      <c r="M517" s="81">
        <v>135.42976464671185</v>
      </c>
      <c r="N517" s="81">
        <v>124.65242353822865</v>
      </c>
      <c r="O517" s="81">
        <v>101.869458033291</v>
      </c>
      <c r="P517" s="81">
        <v>98.575571827960246</v>
      </c>
      <c r="Q517" s="81">
        <v>5.8434057150510172</v>
      </c>
      <c r="R517" s="81">
        <v>0</v>
      </c>
      <c r="S517" s="81">
        <v>1.1884459560041458</v>
      </c>
      <c r="T517" s="82"/>
      <c r="U517" s="81">
        <v>79946396</v>
      </c>
      <c r="V517" s="81">
        <v>1904</v>
      </c>
      <c r="W517" s="81">
        <v>662</v>
      </c>
      <c r="X517" s="81">
        <v>31046</v>
      </c>
      <c r="Y517" s="81">
        <v>40397</v>
      </c>
      <c r="Z517" s="81">
        <v>62073</v>
      </c>
      <c r="AA517" s="81">
        <v>20623</v>
      </c>
      <c r="AB517" s="81">
        <v>92197</v>
      </c>
      <c r="AC517" s="81">
        <v>0</v>
      </c>
      <c r="AD517" s="81">
        <v>1.188445956004146</v>
      </c>
      <c r="AE517" s="82"/>
      <c r="AF517" s="81">
        <v>723751871.87840986</v>
      </c>
      <c r="AG517" s="81">
        <v>3428944.337698631</v>
      </c>
      <c r="AH517" s="81">
        <v>4830700.719680314</v>
      </c>
      <c r="AI517" s="81">
        <v>211159920.03533369</v>
      </c>
      <c r="AJ517" s="81">
        <v>190792062.63492751</v>
      </c>
      <c r="AK517" s="81">
        <v>0</v>
      </c>
      <c r="AL517" s="81">
        <v>0</v>
      </c>
      <c r="AM517" s="81">
        <v>12691019.454281891</v>
      </c>
      <c r="AN517" s="81">
        <v>0</v>
      </c>
      <c r="AO517" s="81">
        <v>0</v>
      </c>
      <c r="AP517" s="82"/>
      <c r="AQ517" s="81">
        <v>2502</v>
      </c>
      <c r="AR517" s="81">
        <v>1498</v>
      </c>
      <c r="AS517" s="81">
        <v>5</v>
      </c>
      <c r="AT517" s="81">
        <v>0</v>
      </c>
      <c r="AU517" s="81">
        <v>0</v>
      </c>
      <c r="AV517" s="81">
        <v>3</v>
      </c>
      <c r="AW517" s="81" t="s">
        <v>564</v>
      </c>
      <c r="AX517" s="82"/>
      <c r="AY517" s="81">
        <v>11036</v>
      </c>
      <c r="AZ517" s="81">
        <v>127269</v>
      </c>
      <c r="BA517" s="81">
        <v>133020</v>
      </c>
      <c r="BB517" s="81">
        <v>0</v>
      </c>
      <c r="BC517" s="81">
        <v>0</v>
      </c>
      <c r="BD517" s="81">
        <v>956</v>
      </c>
      <c r="BE517" s="81" t="s">
        <v>564</v>
      </c>
      <c r="BF517" s="82"/>
      <c r="BG517" s="81">
        <v>8.5530000000000008</v>
      </c>
      <c r="BH517" s="81">
        <v>0</v>
      </c>
      <c r="BI517" s="81">
        <v>394.78100000000001</v>
      </c>
      <c r="BJ517" s="81">
        <v>0</v>
      </c>
      <c r="BK517" s="81">
        <v>126.00700000000001</v>
      </c>
      <c r="BL517" s="81">
        <v>0</v>
      </c>
      <c r="BM517" s="82"/>
      <c r="BN517" s="81">
        <v>2</v>
      </c>
      <c r="BO517" s="81">
        <v>0</v>
      </c>
      <c r="BP517" s="81">
        <v>35</v>
      </c>
      <c r="BQ517" s="81">
        <v>0</v>
      </c>
      <c r="BR517" s="81">
        <v>3</v>
      </c>
      <c r="BS517" s="81">
        <v>0</v>
      </c>
      <c r="BT517"/>
      <c r="BU517" s="80">
        <v>412.54300000000001</v>
      </c>
      <c r="BV517" s="80">
        <v>78.003</v>
      </c>
      <c r="BW517" s="80">
        <v>24.713999999999999</v>
      </c>
      <c r="BX517" s="80">
        <v>9.8409999999999993</v>
      </c>
      <c r="BY517" s="80">
        <v>4.24</v>
      </c>
      <c r="BZ517" s="80">
        <v>0</v>
      </c>
      <c r="CA517" s="80">
        <v>0</v>
      </c>
      <c r="CB517" s="80">
        <v>0</v>
      </c>
      <c r="CC517" s="80">
        <v>0</v>
      </c>
    </row>
    <row r="518" spans="1:81">
      <c r="A518" s="80" t="s">
        <v>2273</v>
      </c>
      <c r="B518" s="80">
        <v>288</v>
      </c>
      <c r="C518" s="80">
        <v>16</v>
      </c>
      <c r="D518" s="80">
        <v>17</v>
      </c>
      <c r="E518" s="80">
        <v>2019</v>
      </c>
      <c r="F518" s="80" t="s">
        <v>73</v>
      </c>
      <c r="G518" s="80" t="s">
        <v>2257</v>
      </c>
      <c r="H518" s="80" t="s">
        <v>2258</v>
      </c>
      <c r="I518" s="177"/>
      <c r="J518" s="81">
        <v>906.10798811047721</v>
      </c>
      <c r="K518" s="81">
        <v>4.2737163821780486</v>
      </c>
      <c r="L518" s="81">
        <v>29.73289869677922</v>
      </c>
      <c r="M518" s="81">
        <v>120.75141339682895</v>
      </c>
      <c r="N518" s="81">
        <v>116.49716810479072</v>
      </c>
      <c r="O518" s="81">
        <v>99.490707157240067</v>
      </c>
      <c r="P518" s="81">
        <v>97.705582687735784</v>
      </c>
      <c r="Q518" s="81">
        <v>5.6296929044738224</v>
      </c>
      <c r="R518" s="81">
        <v>0</v>
      </c>
      <c r="S518" s="81">
        <v>1.1018128754237133</v>
      </c>
      <c r="T518" s="82"/>
      <c r="U518" s="81">
        <v>79248038</v>
      </c>
      <c r="V518" s="81">
        <v>1904</v>
      </c>
      <c r="W518" s="81">
        <v>662</v>
      </c>
      <c r="X518" s="81">
        <v>31046</v>
      </c>
      <c r="Y518" s="81">
        <v>40669</v>
      </c>
      <c r="Z518" s="81">
        <v>62288</v>
      </c>
      <c r="AA518" s="81">
        <v>20288</v>
      </c>
      <c r="AB518" s="81">
        <v>91230</v>
      </c>
      <c r="AC518" s="81">
        <v>0</v>
      </c>
      <c r="AD518" s="81">
        <v>1.1018128754237131</v>
      </c>
      <c r="AE518" s="82"/>
      <c r="AF518" s="81">
        <v>760824257.82197702</v>
      </c>
      <c r="AG518" s="81">
        <v>3368188.09866367</v>
      </c>
      <c r="AH518" s="81">
        <v>5313085.5077910936</v>
      </c>
      <c r="AI518" s="81">
        <v>202607622.02589819</v>
      </c>
      <c r="AJ518" s="81">
        <v>172319470.4573895</v>
      </c>
      <c r="AK518" s="81">
        <v>0</v>
      </c>
      <c r="AL518" s="81">
        <v>0</v>
      </c>
      <c r="AM518" s="81">
        <v>12424839.2209277</v>
      </c>
      <c r="AN518" s="81">
        <v>0</v>
      </c>
      <c r="AO518" s="81">
        <v>0</v>
      </c>
      <c r="AP518" s="82"/>
      <c r="AQ518" s="81">
        <v>2612</v>
      </c>
      <c r="AR518" s="81">
        <v>1686</v>
      </c>
      <c r="AS518" s="81">
        <v>5</v>
      </c>
      <c r="AT518" s="81">
        <v>1</v>
      </c>
      <c r="AU518" s="81">
        <v>0</v>
      </c>
      <c r="AV518" s="81">
        <v>3</v>
      </c>
      <c r="AW518" s="81" t="s">
        <v>564</v>
      </c>
      <c r="AX518" s="82"/>
      <c r="AY518" s="81">
        <v>11606.799999999979</v>
      </c>
      <c r="AZ518" s="81">
        <v>149588.89999999991</v>
      </c>
      <c r="BA518" s="81">
        <v>133019.5</v>
      </c>
      <c r="BB518" s="81">
        <v>199</v>
      </c>
      <c r="BC518" s="81">
        <v>0</v>
      </c>
      <c r="BD518" s="81">
        <v>955.7</v>
      </c>
      <c r="BE518" s="81" t="s">
        <v>564</v>
      </c>
      <c r="BF518" s="82"/>
      <c r="BG518" s="81">
        <v>8.0679999999999996</v>
      </c>
      <c r="BH518" s="81">
        <v>0</v>
      </c>
      <c r="BI518" s="81">
        <v>368.39400000000001</v>
      </c>
      <c r="BJ518" s="81">
        <v>0</v>
      </c>
      <c r="BK518" s="81">
        <v>142.875</v>
      </c>
      <c r="BL518" s="81">
        <v>0</v>
      </c>
      <c r="BM518" s="82"/>
      <c r="BN518" s="81">
        <v>2</v>
      </c>
      <c r="BO518" s="81">
        <v>0</v>
      </c>
      <c r="BP518" s="81">
        <v>36</v>
      </c>
      <c r="BQ518" s="81">
        <v>0</v>
      </c>
      <c r="BR518" s="81">
        <v>3</v>
      </c>
      <c r="BS518" s="81">
        <v>0</v>
      </c>
      <c r="BT518"/>
      <c r="BU518" s="80">
        <v>388.64699999999999</v>
      </c>
      <c r="BV518" s="80">
        <v>87.694999999999993</v>
      </c>
      <c r="BW518" s="80">
        <v>23.786999999999999</v>
      </c>
      <c r="BX518" s="80">
        <v>15.051</v>
      </c>
      <c r="BY518" s="80">
        <v>4.157</v>
      </c>
      <c r="BZ518" s="80">
        <v>0</v>
      </c>
      <c r="CA518" s="80">
        <v>0</v>
      </c>
      <c r="CB518" s="80">
        <v>0</v>
      </c>
      <c r="CC518" s="80">
        <v>0</v>
      </c>
    </row>
    <row r="519" spans="1:81">
      <c r="A519" s="80" t="s">
        <v>2274</v>
      </c>
      <c r="B519" s="80">
        <v>289</v>
      </c>
      <c r="C519" s="80">
        <v>17</v>
      </c>
      <c r="D519" s="80">
        <v>17</v>
      </c>
      <c r="E519" s="80">
        <v>2020</v>
      </c>
      <c r="F519" s="80" t="s">
        <v>218</v>
      </c>
      <c r="G519" s="80" t="s">
        <v>2257</v>
      </c>
      <c r="H519" s="80" t="s">
        <v>2258</v>
      </c>
      <c r="I519" s="177"/>
      <c r="J519" s="81">
        <v>868.12513319506661</v>
      </c>
      <c r="K519" s="81">
        <v>4.5309848123816465</v>
      </c>
      <c r="L519" s="81">
        <v>60.638731192282208</v>
      </c>
      <c r="M519" s="81">
        <v>101.79972476041033</v>
      </c>
      <c r="N519" s="81">
        <v>115.55335209331933</v>
      </c>
      <c r="O519" s="81">
        <v>86.575977024056201</v>
      </c>
      <c r="P519" s="81">
        <v>91.036451827815853</v>
      </c>
      <c r="Q519" s="81">
        <v>5.2927111231584538</v>
      </c>
      <c r="R519" s="81">
        <v>0</v>
      </c>
      <c r="S519" s="81">
        <v>0.98798651563975548</v>
      </c>
      <c r="T519" s="82"/>
      <c r="U519" s="81">
        <v>77367829</v>
      </c>
      <c r="V519" s="81">
        <v>1921</v>
      </c>
      <c r="W519" s="81">
        <v>1438</v>
      </c>
      <c r="X519" s="81">
        <v>29036</v>
      </c>
      <c r="Y519" s="81">
        <v>40604</v>
      </c>
      <c r="Z519" s="81">
        <v>61865</v>
      </c>
      <c r="AA519" s="81">
        <v>20538</v>
      </c>
      <c r="AB519" s="81">
        <v>89763</v>
      </c>
      <c r="AC519" s="81">
        <v>0</v>
      </c>
      <c r="AD519" s="81">
        <v>0.98798651563975548</v>
      </c>
      <c r="AE519" s="82"/>
      <c r="AF519" s="81">
        <v>755777304.45796466</v>
      </c>
      <c r="AG519" s="81">
        <v>3480913.0406193784</v>
      </c>
      <c r="AH519" s="81">
        <v>11301148.615530886</v>
      </c>
      <c r="AI519" s="81">
        <v>183046780.83802584</v>
      </c>
      <c r="AJ519" s="81">
        <v>197782355.60250145</v>
      </c>
      <c r="AK519" s="81"/>
      <c r="AL519" s="81"/>
      <c r="AM519" s="81">
        <v>11715068.787730478</v>
      </c>
      <c r="AN519" s="81"/>
      <c r="AO519" s="81"/>
      <c r="AP519" s="82"/>
      <c r="AQ519" s="81">
        <v>2736</v>
      </c>
      <c r="AR519" s="81">
        <v>1810</v>
      </c>
      <c r="AS519" s="81">
        <v>5</v>
      </c>
      <c r="AT519" s="81">
        <v>1</v>
      </c>
      <c r="AU519" s="81">
        <v>0</v>
      </c>
      <c r="AV519" s="81">
        <v>3</v>
      </c>
      <c r="AW519" s="81">
        <v>5</v>
      </c>
      <c r="AX519" s="82"/>
      <c r="AY519" s="81">
        <v>12350.499999999971</v>
      </c>
      <c r="AZ519" s="81">
        <v>170359.80000000069</v>
      </c>
      <c r="BA519" s="81">
        <v>133019.5</v>
      </c>
      <c r="BB519" s="81">
        <v>199</v>
      </c>
      <c r="BC519" s="81">
        <v>0</v>
      </c>
      <c r="BD519" s="81">
        <v>955.7</v>
      </c>
      <c r="BE519" s="81">
        <v>133019.5</v>
      </c>
      <c r="BF519" s="82"/>
      <c r="BG519" s="81">
        <v>7.09</v>
      </c>
      <c r="BH519" s="81">
        <v>0</v>
      </c>
      <c r="BI519" s="81">
        <v>308.46600000000001</v>
      </c>
      <c r="BJ519" s="81">
        <v>0</v>
      </c>
      <c r="BK519" s="81">
        <v>135.72499999999999</v>
      </c>
      <c r="BL519" s="81">
        <v>0</v>
      </c>
      <c r="BM519" s="82"/>
      <c r="BN519" s="81">
        <v>2</v>
      </c>
      <c r="BO519" s="81">
        <v>0</v>
      </c>
      <c r="BP519" s="81">
        <v>35</v>
      </c>
      <c r="BQ519" s="81">
        <v>0</v>
      </c>
      <c r="BR519" s="81">
        <v>2</v>
      </c>
      <c r="BS519" s="81">
        <v>0</v>
      </c>
      <c r="BT519"/>
      <c r="BU519" s="80">
        <v>317.79700000000003</v>
      </c>
      <c r="BV519" s="80">
        <v>94.832999999999998</v>
      </c>
      <c r="BW519" s="80">
        <v>24.097999999999999</v>
      </c>
      <c r="BX519" s="80">
        <v>10.231999999999999</v>
      </c>
      <c r="BY519" s="80">
        <v>4.3209999999999997</v>
      </c>
      <c r="BZ519" s="80">
        <v>0</v>
      </c>
      <c r="CA519" s="80">
        <v>0</v>
      </c>
      <c r="CB519" s="80">
        <v>0</v>
      </c>
      <c r="CC519" s="80">
        <v>0</v>
      </c>
    </row>
    <row r="520" spans="1:81">
      <c r="A520" s="80" t="s">
        <v>2275</v>
      </c>
      <c r="B520" s="80">
        <v>289</v>
      </c>
      <c r="C520" s="80">
        <v>18</v>
      </c>
      <c r="D520" s="80">
        <v>17</v>
      </c>
      <c r="E520" s="80">
        <v>2021</v>
      </c>
      <c r="F520" s="80" t="s">
        <v>75</v>
      </c>
      <c r="G520" s="174" t="s">
        <v>2257</v>
      </c>
      <c r="H520" s="80" t="s">
        <v>2258</v>
      </c>
      <c r="I520" s="177"/>
      <c r="J520" s="81">
        <v>902.62212044153557</v>
      </c>
      <c r="K520" s="81">
        <v>4.9660891419322279</v>
      </c>
      <c r="L520" s="81">
        <v>58.004839337771223</v>
      </c>
      <c r="M520" s="81">
        <v>116.23280185276698</v>
      </c>
      <c r="N520" s="81">
        <v>111.73816340953215</v>
      </c>
      <c r="O520" s="81">
        <v>83.329819092175114</v>
      </c>
      <c r="P520" s="81">
        <v>93.287571197385361</v>
      </c>
      <c r="Q520" s="81">
        <v>5.2704213712757584</v>
      </c>
      <c r="R520" s="81">
        <v>0</v>
      </c>
      <c r="S520" s="81">
        <v>1.35830460380972</v>
      </c>
      <c r="T520" s="82"/>
      <c r="U520" s="81">
        <v>79367397</v>
      </c>
      <c r="V520" s="81">
        <v>1921</v>
      </c>
      <c r="W520" s="81">
        <v>1438</v>
      </c>
      <c r="X520" s="81">
        <v>29036</v>
      </c>
      <c r="Y520" s="81">
        <v>40336</v>
      </c>
      <c r="Z520" s="81">
        <v>61313</v>
      </c>
      <c r="AA520" s="81">
        <v>20524</v>
      </c>
      <c r="AB520" s="81">
        <v>88325</v>
      </c>
      <c r="AC520" s="81">
        <v>0</v>
      </c>
      <c r="AD520" s="81">
        <v>1.35830460380972</v>
      </c>
      <c r="AE520" s="82"/>
      <c r="AF520" s="81">
        <v>787943897.25172412</v>
      </c>
      <c r="AG520" s="81">
        <v>3688944.9381506941</v>
      </c>
      <c r="AH520" s="81">
        <v>10324825.10836223</v>
      </c>
      <c r="AI520" s="81">
        <v>194937846.02349091</v>
      </c>
      <c r="AJ520" s="81">
        <v>181743749.30855015</v>
      </c>
      <c r="AK520" s="81">
        <v>0</v>
      </c>
      <c r="AL520" s="81">
        <v>0</v>
      </c>
      <c r="AM520" s="81">
        <v>11593882.890624193</v>
      </c>
      <c r="AN520" s="81">
        <v>0</v>
      </c>
      <c r="AO520" s="81">
        <v>0</v>
      </c>
      <c r="AP520" s="82"/>
      <c r="AQ520" s="81">
        <v>2864</v>
      </c>
      <c r="AR520" s="81">
        <v>1887</v>
      </c>
      <c r="AS520" s="81">
        <v>5</v>
      </c>
      <c r="AT520" s="81">
        <v>1</v>
      </c>
      <c r="AU520" s="81">
        <v>0</v>
      </c>
      <c r="AV520" s="81">
        <v>3</v>
      </c>
      <c r="AW520" s="81"/>
      <c r="AX520" s="82"/>
      <c r="AY520" s="81">
        <v>13263.29999999995</v>
      </c>
      <c r="AZ520" s="81">
        <v>177413.90000000069</v>
      </c>
      <c r="BA520" s="81">
        <v>133019.5</v>
      </c>
      <c r="BB520" s="81">
        <v>199</v>
      </c>
      <c r="BC520" s="81">
        <v>0</v>
      </c>
      <c r="BD520" s="81">
        <v>955.7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2276</v>
      </c>
      <c r="B521" s="80">
        <v>289</v>
      </c>
      <c r="C521" s="80">
        <v>19</v>
      </c>
      <c r="D521" s="80">
        <v>17</v>
      </c>
      <c r="E521" s="80">
        <v>2022</v>
      </c>
      <c r="F521" s="80" t="s">
        <v>568</v>
      </c>
      <c r="G521" s="174" t="s">
        <v>2257</v>
      </c>
      <c r="H521" s="80" t="s">
        <v>2258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2991</v>
      </c>
      <c r="AR521" s="81">
        <v>1945</v>
      </c>
      <c r="AS521" s="81">
        <v>5</v>
      </c>
      <c r="AT521" s="81">
        <v>1</v>
      </c>
      <c r="AU521" s="81">
        <v>0</v>
      </c>
      <c r="AV521" s="81">
        <v>3</v>
      </c>
      <c r="AW521" s="81"/>
      <c r="AX521" s="82"/>
      <c r="AY521" s="81">
        <v>14100.299999999937</v>
      </c>
      <c r="AZ521" s="81">
        <v>218749.80000000069</v>
      </c>
      <c r="BA521" s="81">
        <v>133019.5</v>
      </c>
      <c r="BB521" s="81">
        <v>199</v>
      </c>
      <c r="BC521" s="81">
        <v>0</v>
      </c>
      <c r="BD521" s="81">
        <v>955.7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2277</v>
      </c>
      <c r="B522" s="80">
        <v>443</v>
      </c>
      <c r="C522" s="80">
        <v>1</v>
      </c>
      <c r="D522" s="80">
        <v>27</v>
      </c>
      <c r="E522" s="80">
        <v>1990</v>
      </c>
      <c r="F522" s="80" t="s">
        <v>562</v>
      </c>
      <c r="G522" s="80" t="s">
        <v>2278</v>
      </c>
      <c r="H522" s="80" t="s">
        <v>2279</v>
      </c>
      <c r="I522" s="177"/>
      <c r="J522" s="81">
        <v>64.212001434994136</v>
      </c>
      <c r="K522" s="81">
        <v>5.8332069152339887</v>
      </c>
      <c r="L522" s="81">
        <v>5.9702471775006662</v>
      </c>
      <c r="M522" s="81">
        <v>40.455740511149884</v>
      </c>
      <c r="N522" s="81">
        <v>54.487825645257345</v>
      </c>
      <c r="O522" s="81">
        <v>63.73268836953541</v>
      </c>
      <c r="P522" s="81">
        <v>64.881714333402883</v>
      </c>
      <c r="Q522" s="81">
        <v>5.2525148858456712</v>
      </c>
      <c r="R522" s="81">
        <v>0</v>
      </c>
      <c r="S522" s="81">
        <v>7.003836636090468</v>
      </c>
      <c r="T522" s="82"/>
      <c r="U522" s="81">
        <v>10989655</v>
      </c>
      <c r="V522" s="81">
        <v>2300</v>
      </c>
      <c r="W522" s="81">
        <v>63</v>
      </c>
      <c r="X522" s="81">
        <v>16739</v>
      </c>
      <c r="Y522" s="81">
        <v>24277</v>
      </c>
      <c r="Z522" s="81">
        <v>26214</v>
      </c>
      <c r="AA522" s="81">
        <v>15754</v>
      </c>
      <c r="AB522" s="81">
        <v>85283</v>
      </c>
      <c r="AC522" s="81">
        <v>0</v>
      </c>
      <c r="AD522" s="81">
        <v>7.003836636090468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2280</v>
      </c>
      <c r="B523" s="80">
        <v>444</v>
      </c>
      <c r="C523" s="80">
        <v>2</v>
      </c>
      <c r="D523" s="80">
        <v>27</v>
      </c>
      <c r="E523" s="80">
        <v>2005</v>
      </c>
      <c r="F523" s="80" t="s">
        <v>565</v>
      </c>
      <c r="G523" s="80" t="s">
        <v>2278</v>
      </c>
      <c r="H523" s="80" t="s">
        <v>2279</v>
      </c>
      <c r="I523" s="177"/>
      <c r="J523" s="81">
        <v>105.34797671047789</v>
      </c>
      <c r="K523" s="81">
        <v>4.9401718988378116</v>
      </c>
      <c r="L523" s="81">
        <v>9.2796681364476967</v>
      </c>
      <c r="M523" s="81">
        <v>88.25954865256746</v>
      </c>
      <c r="N523" s="81">
        <v>99.423838212751349</v>
      </c>
      <c r="O523" s="81">
        <v>97.983878377103025</v>
      </c>
      <c r="P523" s="81">
        <v>72.991050819116722</v>
      </c>
      <c r="Q523" s="81">
        <v>5.5589651418252641</v>
      </c>
      <c r="R523" s="81">
        <v>0</v>
      </c>
      <c r="S523" s="81">
        <v>6.4939707840000009</v>
      </c>
      <c r="T523" s="82"/>
      <c r="U523" s="81">
        <v>14282223</v>
      </c>
      <c r="V523" s="81">
        <v>2185</v>
      </c>
      <c r="W523" s="81">
        <v>84</v>
      </c>
      <c r="X523" s="81">
        <v>18782</v>
      </c>
      <c r="Y523" s="81">
        <v>33371</v>
      </c>
      <c r="Z523" s="81">
        <v>46637</v>
      </c>
      <c r="AA523" s="81">
        <v>14515</v>
      </c>
      <c r="AB523" s="81">
        <v>94356</v>
      </c>
      <c r="AC523" s="81">
        <v>0</v>
      </c>
      <c r="AD523" s="81">
        <v>6.4939707840000009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2281</v>
      </c>
      <c r="B524" s="80">
        <v>445</v>
      </c>
      <c r="C524" s="80">
        <v>3</v>
      </c>
      <c r="D524" s="80">
        <v>27</v>
      </c>
      <c r="E524" s="80">
        <v>2006</v>
      </c>
      <c r="F524" s="80" t="s">
        <v>566</v>
      </c>
      <c r="G524" s="80" t="s">
        <v>2278</v>
      </c>
      <c r="H524" s="80" t="s">
        <v>2279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2282</v>
      </c>
      <c r="B525" s="80">
        <v>446</v>
      </c>
      <c r="C525" s="80">
        <v>4</v>
      </c>
      <c r="D525" s="80">
        <v>27</v>
      </c>
      <c r="E525" s="80">
        <v>2007</v>
      </c>
      <c r="F525" s="80" t="s">
        <v>567</v>
      </c>
      <c r="G525" s="80" t="s">
        <v>2278</v>
      </c>
      <c r="H525" s="80" t="s">
        <v>2279</v>
      </c>
      <c r="I525" s="177"/>
      <c r="J525" s="81">
        <v>90.863404740405144</v>
      </c>
      <c r="K525" s="81">
        <v>4.3566638964910753</v>
      </c>
      <c r="L525" s="81">
        <v>8.8216537469689786</v>
      </c>
      <c r="M525" s="81">
        <v>84.513372541235853</v>
      </c>
      <c r="N525" s="81">
        <v>102.2476944338124</v>
      </c>
      <c r="O525" s="81">
        <v>94.781379346829183</v>
      </c>
      <c r="P525" s="81">
        <v>72.987224658672602</v>
      </c>
      <c r="Q525" s="81">
        <v>5.8321079298170488</v>
      </c>
      <c r="R525" s="81">
        <v>0</v>
      </c>
      <c r="S525" s="81">
        <v>10.14032462284</v>
      </c>
      <c r="T525" s="82"/>
      <c r="U525" s="81">
        <v>16096435</v>
      </c>
      <c r="V525" s="81">
        <v>1991</v>
      </c>
      <c r="W525" s="81">
        <v>116</v>
      </c>
      <c r="X525" s="81">
        <v>21959</v>
      </c>
      <c r="Y525" s="81">
        <v>34947</v>
      </c>
      <c r="Z525" s="81">
        <v>46897</v>
      </c>
      <c r="AA525" s="81">
        <v>14293</v>
      </c>
      <c r="AB525" s="81">
        <v>93757</v>
      </c>
      <c r="AC525" s="81">
        <v>0</v>
      </c>
      <c r="AD525" s="81">
        <v>10.14032462284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2283</v>
      </c>
      <c r="B526" s="80">
        <v>447</v>
      </c>
      <c r="C526" s="80">
        <v>5</v>
      </c>
      <c r="D526" s="80">
        <v>27</v>
      </c>
      <c r="E526" s="80">
        <v>2008</v>
      </c>
      <c r="F526" s="80" t="s">
        <v>84</v>
      </c>
      <c r="G526" s="80" t="s">
        <v>2278</v>
      </c>
      <c r="H526" s="80" t="s">
        <v>2279</v>
      </c>
      <c r="I526" s="177"/>
      <c r="J526" s="81">
        <v>76.591620214079924</v>
      </c>
      <c r="K526" s="81">
        <v>3.2901799271930239</v>
      </c>
      <c r="L526" s="81">
        <v>7.5872699756508952</v>
      </c>
      <c r="M526" s="81">
        <v>88.892715545684382</v>
      </c>
      <c r="N526" s="81">
        <v>97.070299393298257</v>
      </c>
      <c r="O526" s="81">
        <v>91.870161095960952</v>
      </c>
      <c r="P526" s="81">
        <v>69.160144474155061</v>
      </c>
      <c r="Q526" s="81">
        <v>5.716403468572377</v>
      </c>
      <c r="R526" s="81">
        <v>0</v>
      </c>
      <c r="S526" s="81">
        <v>12.502450594480001</v>
      </c>
      <c r="T526" s="82"/>
      <c r="U526" s="81">
        <v>15672675</v>
      </c>
      <c r="V526" s="81">
        <v>1991</v>
      </c>
      <c r="W526" s="81">
        <v>116</v>
      </c>
      <c r="X526" s="81">
        <v>21959</v>
      </c>
      <c r="Y526" s="81">
        <v>35413</v>
      </c>
      <c r="Z526" s="81">
        <v>47052</v>
      </c>
      <c r="AA526" s="81">
        <v>13559</v>
      </c>
      <c r="AB526" s="81">
        <v>93407</v>
      </c>
      <c r="AC526" s="81">
        <v>0</v>
      </c>
      <c r="AD526" s="81">
        <v>12.502450594480001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2284</v>
      </c>
      <c r="B527" s="80">
        <v>448</v>
      </c>
      <c r="C527" s="80">
        <v>6</v>
      </c>
      <c r="D527" s="80">
        <v>27</v>
      </c>
      <c r="E527" s="80">
        <v>2009</v>
      </c>
      <c r="F527" s="80" t="s">
        <v>85</v>
      </c>
      <c r="G527" s="80" t="s">
        <v>2278</v>
      </c>
      <c r="H527" s="80" t="s">
        <v>2279</v>
      </c>
      <c r="I527" s="177"/>
      <c r="J527" s="81">
        <v>64.823611272020315</v>
      </c>
      <c r="K527" s="81">
        <v>2.9758022814411293</v>
      </c>
      <c r="L527" s="81">
        <v>9.2548571984157633</v>
      </c>
      <c r="M527" s="81">
        <v>72.270844870438026</v>
      </c>
      <c r="N527" s="81">
        <v>95.145357609048673</v>
      </c>
      <c r="O527" s="81">
        <v>93.380255731798599</v>
      </c>
      <c r="P527" s="81">
        <v>65.777400612859225</v>
      </c>
      <c r="Q527" s="81">
        <v>5.4205682778170665</v>
      </c>
      <c r="R527" s="81">
        <v>0</v>
      </c>
      <c r="S527" s="81">
        <v>11.304576262000001</v>
      </c>
      <c r="T527" s="82"/>
      <c r="U527" s="81">
        <v>12015104</v>
      </c>
      <c r="V527" s="81">
        <v>1944</v>
      </c>
      <c r="W527" s="81">
        <v>204</v>
      </c>
      <c r="X527" s="81">
        <v>22654</v>
      </c>
      <c r="Y527" s="81">
        <v>35916</v>
      </c>
      <c r="Z527" s="81">
        <v>47206</v>
      </c>
      <c r="AA527" s="81">
        <v>13239</v>
      </c>
      <c r="AB527" s="81">
        <v>92980</v>
      </c>
      <c r="AC527" s="81">
        <v>0</v>
      </c>
      <c r="AD527" s="81">
        <v>11.304576262000001</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28.33</v>
      </c>
      <c r="BJ527" s="81">
        <v>0</v>
      </c>
      <c r="BK527" s="81">
        <v>19.233000000000001</v>
      </c>
      <c r="BL527" s="81">
        <v>0</v>
      </c>
      <c r="BM527" s="82"/>
      <c r="BN527" s="81">
        <v>0</v>
      </c>
      <c r="BO527" s="81">
        <v>0</v>
      </c>
      <c r="BP527" s="81">
        <v>5</v>
      </c>
      <c r="BQ527" s="81">
        <v>0</v>
      </c>
      <c r="BR527" s="81">
        <v>3</v>
      </c>
      <c r="BS527" s="81">
        <v>0</v>
      </c>
      <c r="BT527"/>
      <c r="BU527" s="80"/>
      <c r="BV527" s="80"/>
      <c r="BW527" s="80"/>
      <c r="BX527" s="80"/>
      <c r="BY527" s="80"/>
      <c r="BZ527" s="80"/>
      <c r="CA527" s="80"/>
      <c r="CB527" s="80"/>
      <c r="CC527" s="80"/>
    </row>
    <row r="528" spans="1:81">
      <c r="A528" s="80" t="s">
        <v>2285</v>
      </c>
      <c r="B528" s="80">
        <v>449</v>
      </c>
      <c r="C528" s="80">
        <v>7</v>
      </c>
      <c r="D528" s="80">
        <v>27</v>
      </c>
      <c r="E528" s="80">
        <v>2010</v>
      </c>
      <c r="F528" s="80" t="s">
        <v>86</v>
      </c>
      <c r="G528" s="80" t="s">
        <v>2278</v>
      </c>
      <c r="H528" s="80" t="s">
        <v>2279</v>
      </c>
      <c r="I528" s="177"/>
      <c r="J528" s="81">
        <v>83.180535978037113</v>
      </c>
      <c r="K528" s="81">
        <v>3.220037532233325</v>
      </c>
      <c r="L528" s="81">
        <v>8.5161762781829005</v>
      </c>
      <c r="M528" s="81">
        <v>79.39200833845824</v>
      </c>
      <c r="N528" s="81">
        <v>97.419550805192202</v>
      </c>
      <c r="O528" s="81">
        <v>92.887304590731475</v>
      </c>
      <c r="P528" s="81">
        <v>66.02009261027095</v>
      </c>
      <c r="Q528" s="81">
        <v>5.630190615866165</v>
      </c>
      <c r="R528" s="81">
        <v>0</v>
      </c>
      <c r="S528" s="81">
        <v>11.962316944900003</v>
      </c>
      <c r="T528" s="82"/>
      <c r="U528" s="81">
        <v>13412450</v>
      </c>
      <c r="V528" s="81">
        <v>1944</v>
      </c>
      <c r="W528" s="81">
        <v>204</v>
      </c>
      <c r="X528" s="81">
        <v>22654</v>
      </c>
      <c r="Y528" s="81">
        <v>36337</v>
      </c>
      <c r="Z528" s="81">
        <v>47175</v>
      </c>
      <c r="AA528" s="81">
        <v>12956</v>
      </c>
      <c r="AB528" s="81">
        <v>92539</v>
      </c>
      <c r="AC528" s="81">
        <v>0</v>
      </c>
      <c r="AD528" s="81">
        <v>11.962316944900003</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3.0910000000000002</v>
      </c>
      <c r="BH528" s="81">
        <v>0</v>
      </c>
      <c r="BI528" s="81">
        <v>29.515000000000001</v>
      </c>
      <c r="BJ528" s="81">
        <v>0</v>
      </c>
      <c r="BK528" s="81">
        <v>1.996</v>
      </c>
      <c r="BL528" s="81">
        <v>0</v>
      </c>
      <c r="BM528" s="82"/>
      <c r="BN528" s="81">
        <v>1</v>
      </c>
      <c r="BO528" s="81">
        <v>0</v>
      </c>
      <c r="BP528" s="81">
        <v>6</v>
      </c>
      <c r="BQ528" s="81">
        <v>0</v>
      </c>
      <c r="BR528" s="81">
        <v>1</v>
      </c>
      <c r="BS528" s="81">
        <v>0</v>
      </c>
      <c r="BT528"/>
      <c r="BU528" s="80">
        <v>34.601999999999997</v>
      </c>
      <c r="BV528" s="80">
        <v>0</v>
      </c>
      <c r="BW528" s="80">
        <v>0</v>
      </c>
      <c r="BX528" s="80">
        <v>0</v>
      </c>
      <c r="BY528" s="80">
        <v>0</v>
      </c>
      <c r="BZ528" s="80">
        <v>0</v>
      </c>
      <c r="CA528" s="80">
        <v>0</v>
      </c>
      <c r="CB528" s="80">
        <v>0</v>
      </c>
      <c r="CC528" s="80">
        <v>0</v>
      </c>
    </row>
    <row r="529" spans="1:81">
      <c r="A529" s="80" t="s">
        <v>2286</v>
      </c>
      <c r="B529" s="80">
        <v>450</v>
      </c>
      <c r="C529" s="80">
        <v>8</v>
      </c>
      <c r="D529" s="80">
        <v>27</v>
      </c>
      <c r="E529" s="80">
        <v>2011</v>
      </c>
      <c r="F529" s="80" t="s">
        <v>87</v>
      </c>
      <c r="G529" s="80" t="s">
        <v>2278</v>
      </c>
      <c r="H529" s="80" t="s">
        <v>2279</v>
      </c>
      <c r="I529" s="177"/>
      <c r="J529" s="81">
        <v>73.040915837773142</v>
      </c>
      <c r="K529" s="81">
        <v>4.5201992970173954</v>
      </c>
      <c r="L529" s="81">
        <v>8.7868663676229666</v>
      </c>
      <c r="M529" s="81">
        <v>104.78954075143382</v>
      </c>
      <c r="N529" s="81">
        <v>116.66351217156051</v>
      </c>
      <c r="O529" s="81">
        <v>91.661888481165164</v>
      </c>
      <c r="P529" s="81">
        <v>64.42891643487016</v>
      </c>
      <c r="Q529" s="81">
        <v>6.4733180250413902</v>
      </c>
      <c r="R529" s="81">
        <v>0</v>
      </c>
      <c r="S529" s="81">
        <v>10.837118710499999</v>
      </c>
      <c r="T529" s="82"/>
      <c r="U529" s="81">
        <v>11273851</v>
      </c>
      <c r="V529" s="81">
        <v>1944</v>
      </c>
      <c r="W529" s="81">
        <v>204</v>
      </c>
      <c r="X529" s="81">
        <v>22654</v>
      </c>
      <c r="Y529" s="81">
        <v>36834</v>
      </c>
      <c r="Z529" s="81">
        <v>47564</v>
      </c>
      <c r="AA529" s="81">
        <v>13020</v>
      </c>
      <c r="AB529" s="81">
        <v>92241</v>
      </c>
      <c r="AC529" s="81">
        <v>0</v>
      </c>
      <c r="AD529" s="81">
        <v>10.837118710499999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3.7040000000000002</v>
      </c>
      <c r="BH529" s="81">
        <v>0</v>
      </c>
      <c r="BI529" s="81">
        <v>29.158000000000001</v>
      </c>
      <c r="BJ529" s="81">
        <v>0</v>
      </c>
      <c r="BK529" s="81">
        <v>14.179</v>
      </c>
      <c r="BL529" s="81">
        <v>0</v>
      </c>
      <c r="BM529" s="82"/>
      <c r="BN529" s="81">
        <v>1</v>
      </c>
      <c r="BO529" s="81">
        <v>0</v>
      </c>
      <c r="BP529" s="81">
        <v>7</v>
      </c>
      <c r="BQ529" s="81">
        <v>0</v>
      </c>
      <c r="BR529" s="81">
        <v>2</v>
      </c>
      <c r="BS529" s="81">
        <v>0</v>
      </c>
      <c r="BT529"/>
      <c r="BU529" s="80">
        <v>34.658999999999999</v>
      </c>
      <c r="BV529" s="80">
        <v>12.382</v>
      </c>
      <c r="BW529" s="80">
        <v>0</v>
      </c>
      <c r="BX529" s="80">
        <v>0</v>
      </c>
      <c r="BY529" s="80">
        <v>0</v>
      </c>
      <c r="BZ529" s="80">
        <v>0</v>
      </c>
      <c r="CA529" s="80">
        <v>0</v>
      </c>
      <c r="CB529" s="80">
        <v>0</v>
      </c>
      <c r="CC529" s="80">
        <v>0</v>
      </c>
    </row>
    <row r="530" spans="1:81">
      <c r="A530" s="80" t="s">
        <v>2287</v>
      </c>
      <c r="B530" s="80">
        <v>451</v>
      </c>
      <c r="C530" s="80">
        <v>9</v>
      </c>
      <c r="D530" s="80">
        <v>27</v>
      </c>
      <c r="E530" s="80">
        <v>2012</v>
      </c>
      <c r="F530" s="80" t="s">
        <v>88</v>
      </c>
      <c r="G530" s="80" t="s">
        <v>2278</v>
      </c>
      <c r="H530" s="80" t="s">
        <v>2279</v>
      </c>
      <c r="I530" s="177"/>
      <c r="J530" s="81">
        <v>81.800094120140628</v>
      </c>
      <c r="K530" s="81">
        <v>4.348647880827115</v>
      </c>
      <c r="L530" s="81">
        <v>8.6170380752654587</v>
      </c>
      <c r="M530" s="81">
        <v>115.97978615115838</v>
      </c>
      <c r="N530" s="81">
        <v>136.90298796067032</v>
      </c>
      <c r="O530" s="81">
        <v>91.648009588790018</v>
      </c>
      <c r="P530" s="81">
        <v>63.974351760393716</v>
      </c>
      <c r="Q530" s="81">
        <v>7.0507183810712863</v>
      </c>
      <c r="R530" s="81">
        <v>0</v>
      </c>
      <c r="S530" s="81">
        <v>12.970822553910004</v>
      </c>
      <c r="T530" s="82"/>
      <c r="U530" s="81">
        <v>11536074</v>
      </c>
      <c r="V530" s="81">
        <v>1944</v>
      </c>
      <c r="W530" s="81">
        <v>204</v>
      </c>
      <c r="X530" s="81">
        <v>22654</v>
      </c>
      <c r="Y530" s="81">
        <v>37541</v>
      </c>
      <c r="Z530" s="81">
        <v>47934</v>
      </c>
      <c r="AA530" s="81">
        <v>12855</v>
      </c>
      <c r="AB530" s="81">
        <v>92472</v>
      </c>
      <c r="AC530" s="81">
        <v>0</v>
      </c>
      <c r="AD530" s="81">
        <v>12.970822553910004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4.8840000000000003</v>
      </c>
      <c r="BH530" s="81">
        <v>0</v>
      </c>
      <c r="BI530" s="81">
        <v>25.84</v>
      </c>
      <c r="BJ530" s="81">
        <v>0</v>
      </c>
      <c r="BK530" s="81">
        <v>15.353</v>
      </c>
      <c r="BL530" s="81">
        <v>0</v>
      </c>
      <c r="BM530" s="82"/>
      <c r="BN530" s="81">
        <v>1</v>
      </c>
      <c r="BO530" s="81">
        <v>0</v>
      </c>
      <c r="BP530" s="81">
        <v>5</v>
      </c>
      <c r="BQ530" s="81">
        <v>0</v>
      </c>
      <c r="BR530" s="81">
        <v>2</v>
      </c>
      <c r="BS530" s="81">
        <v>0</v>
      </c>
      <c r="BT530"/>
      <c r="BU530" s="80">
        <v>33.220999999999997</v>
      </c>
      <c r="BV530" s="80">
        <v>12.856</v>
      </c>
      <c r="BW530" s="80">
        <v>0</v>
      </c>
      <c r="BX530" s="80">
        <v>0</v>
      </c>
      <c r="BY530" s="80">
        <v>0</v>
      </c>
      <c r="BZ530" s="80">
        <v>0</v>
      </c>
      <c r="CA530" s="80">
        <v>0</v>
      </c>
      <c r="CB530" s="80">
        <v>0</v>
      </c>
      <c r="CC530" s="80">
        <v>0</v>
      </c>
    </row>
    <row r="531" spans="1:81">
      <c r="A531" s="80" t="s">
        <v>2288</v>
      </c>
      <c r="B531" s="80">
        <v>452</v>
      </c>
      <c r="C531" s="80">
        <v>10</v>
      </c>
      <c r="D531" s="80">
        <v>27</v>
      </c>
      <c r="E531" s="80">
        <v>2013</v>
      </c>
      <c r="F531" s="80" t="s">
        <v>89</v>
      </c>
      <c r="G531" s="80" t="s">
        <v>2278</v>
      </c>
      <c r="H531" s="80" t="s">
        <v>2279</v>
      </c>
      <c r="I531" s="177"/>
      <c r="J531" s="81">
        <v>81.656258006552221</v>
      </c>
      <c r="K531" s="81">
        <v>3.932458643945214</v>
      </c>
      <c r="L531" s="81">
        <v>8.4754680824042605</v>
      </c>
      <c r="M531" s="81">
        <v>110.52986227808839</v>
      </c>
      <c r="N531" s="81">
        <v>133.38349778604348</v>
      </c>
      <c r="O531" s="81">
        <v>88.543611514743247</v>
      </c>
      <c r="P531" s="81">
        <v>64.490145239870003</v>
      </c>
      <c r="Q531" s="81">
        <v>7.1257451590497336</v>
      </c>
      <c r="R531" s="81">
        <v>0</v>
      </c>
      <c r="S531" s="81">
        <v>10.464624537120002</v>
      </c>
      <c r="T531" s="82"/>
      <c r="U531" s="81">
        <v>10756047</v>
      </c>
      <c r="V531" s="81">
        <v>1944</v>
      </c>
      <c r="W531" s="81">
        <v>204</v>
      </c>
      <c r="X531" s="81">
        <v>22654</v>
      </c>
      <c r="Y531" s="81">
        <v>37760</v>
      </c>
      <c r="Z531" s="81">
        <v>48378</v>
      </c>
      <c r="AA531" s="81">
        <v>12910</v>
      </c>
      <c r="AB531" s="81">
        <v>92116</v>
      </c>
      <c r="AC531" s="81">
        <v>0</v>
      </c>
      <c r="AD531" s="81">
        <v>10.464624537120002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6.2149999999999999</v>
      </c>
      <c r="BH531" s="81">
        <v>0</v>
      </c>
      <c r="BI531" s="81">
        <v>20.068999999999999</v>
      </c>
      <c r="BJ531" s="81">
        <v>0</v>
      </c>
      <c r="BK531" s="81">
        <v>9.1020000000000003</v>
      </c>
      <c r="BL531" s="81">
        <v>0</v>
      </c>
      <c r="BM531" s="82"/>
      <c r="BN531" s="81">
        <v>1</v>
      </c>
      <c r="BO531" s="81">
        <v>0</v>
      </c>
      <c r="BP531" s="81">
        <v>4</v>
      </c>
      <c r="BQ531" s="81">
        <v>0</v>
      </c>
      <c r="BR531" s="81">
        <v>1</v>
      </c>
      <c r="BS531" s="81">
        <v>0</v>
      </c>
      <c r="BT531"/>
      <c r="BU531" s="80">
        <v>26.283999999999999</v>
      </c>
      <c r="BV531" s="80">
        <v>9.1020000000000003</v>
      </c>
      <c r="BW531" s="80">
        <v>0</v>
      </c>
      <c r="BX531" s="80">
        <v>0</v>
      </c>
      <c r="BY531" s="80">
        <v>0</v>
      </c>
      <c r="BZ531" s="80">
        <v>0</v>
      </c>
      <c r="CA531" s="80">
        <v>0</v>
      </c>
      <c r="CB531" s="80">
        <v>0</v>
      </c>
      <c r="CC531" s="80">
        <v>0</v>
      </c>
    </row>
    <row r="532" spans="1:81">
      <c r="A532" s="80" t="s">
        <v>2289</v>
      </c>
      <c r="B532" s="80">
        <v>453</v>
      </c>
      <c r="C532" s="80">
        <v>11</v>
      </c>
      <c r="D532" s="80">
        <v>27</v>
      </c>
      <c r="E532" s="80">
        <v>2014</v>
      </c>
      <c r="F532" s="80" t="s">
        <v>90</v>
      </c>
      <c r="G532" s="80" t="s">
        <v>2278</v>
      </c>
      <c r="H532" s="80" t="s">
        <v>2279</v>
      </c>
      <c r="I532" s="177"/>
      <c r="J532" s="81">
        <v>74.73795795772088</v>
      </c>
      <c r="K532" s="81">
        <v>4.1123184298908591</v>
      </c>
      <c r="L532" s="81">
        <v>10.450554566920005</v>
      </c>
      <c r="M532" s="81">
        <v>113.15453631483746</v>
      </c>
      <c r="N532" s="81">
        <v>127.14888545000579</v>
      </c>
      <c r="O532" s="81">
        <v>85.349140168494316</v>
      </c>
      <c r="P532" s="81">
        <v>65.066588518500808</v>
      </c>
      <c r="Q532" s="81">
        <v>6.794673867593449</v>
      </c>
      <c r="R532" s="81">
        <v>0</v>
      </c>
      <c r="S532" s="81">
        <v>10.785505020799999</v>
      </c>
      <c r="T532" s="82"/>
      <c r="U532" s="81">
        <v>10723420</v>
      </c>
      <c r="V532" s="81">
        <v>1625</v>
      </c>
      <c r="W532" s="81">
        <v>321</v>
      </c>
      <c r="X532" s="81">
        <v>23160</v>
      </c>
      <c r="Y532" s="81">
        <v>37993</v>
      </c>
      <c r="Z532" s="81">
        <v>49114</v>
      </c>
      <c r="AA532" s="81">
        <v>12958</v>
      </c>
      <c r="AB532" s="81">
        <v>91548</v>
      </c>
      <c r="AC532" s="81">
        <v>0</v>
      </c>
      <c r="AD532" s="81">
        <v>10.785505020799999</v>
      </c>
      <c r="AE532" s="82"/>
      <c r="AF532" s="81">
        <v>78744413.013014421</v>
      </c>
      <c r="AG532" s="81">
        <v>3476562.5503598968</v>
      </c>
      <c r="AH532" s="81">
        <v>2041121.1027758277</v>
      </c>
      <c r="AI532" s="81">
        <v>151971781.47223291</v>
      </c>
      <c r="AJ532" s="81">
        <v>177633649.03354174</v>
      </c>
      <c r="AK532" s="81">
        <v>0</v>
      </c>
      <c r="AL532" s="81">
        <v>0</v>
      </c>
      <c r="AM532" s="81">
        <v>12568172.378556153</v>
      </c>
      <c r="AN532" s="81">
        <v>0</v>
      </c>
      <c r="AO532" s="81">
        <v>0</v>
      </c>
      <c r="AP532" s="82"/>
      <c r="AQ532" s="81">
        <v>1768</v>
      </c>
      <c r="AR532" s="81">
        <v>169</v>
      </c>
      <c r="AS532" s="81">
        <v>0</v>
      </c>
      <c r="AT532" s="81">
        <v>0</v>
      </c>
      <c r="AU532" s="81">
        <v>0</v>
      </c>
      <c r="AV532" s="81">
        <v>0</v>
      </c>
      <c r="AW532" s="81" t="s">
        <v>564</v>
      </c>
      <c r="AX532" s="82"/>
      <c r="AY532" s="81">
        <v>6779.6</v>
      </c>
      <c r="AZ532" s="81">
        <v>8281.5</v>
      </c>
      <c r="BA532" s="81">
        <v>0</v>
      </c>
      <c r="BB532" s="81">
        <v>0</v>
      </c>
      <c r="BC532" s="81">
        <v>0</v>
      </c>
      <c r="BD532" s="81">
        <v>0</v>
      </c>
      <c r="BE532" s="81" t="s">
        <v>564</v>
      </c>
      <c r="BF532" s="82"/>
      <c r="BG532" s="81">
        <v>6.6779999999999999</v>
      </c>
      <c r="BH532" s="81">
        <v>0</v>
      </c>
      <c r="BI532" s="81">
        <v>28.431999999999999</v>
      </c>
      <c r="BJ532" s="81">
        <v>0</v>
      </c>
      <c r="BK532" s="81">
        <v>9.4730000000000008</v>
      </c>
      <c r="BL532" s="81">
        <v>0</v>
      </c>
      <c r="BM532" s="82"/>
      <c r="BN532" s="81">
        <v>1</v>
      </c>
      <c r="BO532" s="81">
        <v>0</v>
      </c>
      <c r="BP532" s="81">
        <v>5</v>
      </c>
      <c r="BQ532" s="81">
        <v>0</v>
      </c>
      <c r="BR532" s="81">
        <v>1</v>
      </c>
      <c r="BS532" s="81">
        <v>0</v>
      </c>
      <c r="BT532"/>
      <c r="BU532" s="80">
        <v>35.11</v>
      </c>
      <c r="BV532" s="80">
        <v>9.4730000000000008</v>
      </c>
      <c r="BW532" s="80">
        <v>0</v>
      </c>
      <c r="BX532" s="80">
        <v>0</v>
      </c>
      <c r="BY532" s="80">
        <v>0</v>
      </c>
      <c r="BZ532" s="80">
        <v>0</v>
      </c>
      <c r="CA532" s="80">
        <v>0</v>
      </c>
      <c r="CB532" s="80">
        <v>0</v>
      </c>
      <c r="CC532" s="80">
        <v>0</v>
      </c>
    </row>
    <row r="533" spans="1:81">
      <c r="A533" s="80" t="s">
        <v>2290</v>
      </c>
      <c r="B533" s="80">
        <v>454</v>
      </c>
      <c r="C533" s="80">
        <v>12</v>
      </c>
      <c r="D533" s="80">
        <v>27</v>
      </c>
      <c r="E533" s="80">
        <v>2015</v>
      </c>
      <c r="F533" s="80" t="s">
        <v>91</v>
      </c>
      <c r="G533" s="80" t="s">
        <v>2278</v>
      </c>
      <c r="H533" s="80" t="s">
        <v>2279</v>
      </c>
      <c r="I533" s="177"/>
      <c r="J533" s="81">
        <v>66.402131481394107</v>
      </c>
      <c r="K533" s="81">
        <v>3.9089602415921374</v>
      </c>
      <c r="L533" s="81">
        <v>12.065213502631423</v>
      </c>
      <c r="M533" s="81">
        <v>103.04213184925165</v>
      </c>
      <c r="N533" s="81">
        <v>121.07328821296353</v>
      </c>
      <c r="O533" s="81">
        <v>84.190430278147645</v>
      </c>
      <c r="P533" s="81">
        <v>64.519773792668303</v>
      </c>
      <c r="Q533" s="81">
        <v>6.6068187305126971</v>
      </c>
      <c r="R533" s="81">
        <v>0</v>
      </c>
      <c r="S533" s="81">
        <v>8.8732443883799998</v>
      </c>
      <c r="T533" s="82"/>
      <c r="U533" s="81">
        <v>11527506</v>
      </c>
      <c r="V533" s="81">
        <v>1625</v>
      </c>
      <c r="W533" s="81">
        <v>321</v>
      </c>
      <c r="X533" s="81">
        <v>23160</v>
      </c>
      <c r="Y533" s="81">
        <v>38254</v>
      </c>
      <c r="Z533" s="81">
        <v>48914</v>
      </c>
      <c r="AA533" s="81">
        <v>12839</v>
      </c>
      <c r="AB533" s="81">
        <v>90931</v>
      </c>
      <c r="AC533" s="81">
        <v>0</v>
      </c>
      <c r="AD533" s="81">
        <v>8.8732443883799998</v>
      </c>
      <c r="AE533" s="82"/>
      <c r="AF533" s="81">
        <v>73788279.835980296</v>
      </c>
      <c r="AG533" s="81">
        <v>3027941.8300797921</v>
      </c>
      <c r="AH533" s="81">
        <v>1912242.8559259535</v>
      </c>
      <c r="AI533" s="81">
        <v>143165086.87008393</v>
      </c>
      <c r="AJ533" s="81">
        <v>174153823.42157376</v>
      </c>
      <c r="AK533" s="81">
        <v>0</v>
      </c>
      <c r="AL533" s="81">
        <v>0</v>
      </c>
      <c r="AM533" s="81">
        <v>12461712.108801279</v>
      </c>
      <c r="AN533" s="81">
        <v>0</v>
      </c>
      <c r="AO533" s="81">
        <v>0</v>
      </c>
      <c r="AP533" s="82"/>
      <c r="AQ533" s="81">
        <v>1938</v>
      </c>
      <c r="AR533" s="81">
        <v>252</v>
      </c>
      <c r="AS533" s="81">
        <v>0</v>
      </c>
      <c r="AT533" s="81">
        <v>0</v>
      </c>
      <c r="AU533" s="81">
        <v>0</v>
      </c>
      <c r="AV533" s="81">
        <v>0</v>
      </c>
      <c r="AW533" s="81" t="s">
        <v>564</v>
      </c>
      <c r="AX533" s="82"/>
      <c r="AY533" s="81">
        <v>7547</v>
      </c>
      <c r="AZ533" s="81">
        <v>13008.5</v>
      </c>
      <c r="BA533" s="81">
        <v>0</v>
      </c>
      <c r="BB533" s="81">
        <v>0</v>
      </c>
      <c r="BC533" s="81">
        <v>0</v>
      </c>
      <c r="BD533" s="81">
        <v>0</v>
      </c>
      <c r="BE533" s="81" t="s">
        <v>564</v>
      </c>
      <c r="BF533" s="82"/>
      <c r="BG533" s="81">
        <v>6.8150000000000004</v>
      </c>
      <c r="BH533" s="81">
        <v>0</v>
      </c>
      <c r="BI533" s="81">
        <v>29.08</v>
      </c>
      <c r="BJ533" s="81">
        <v>0</v>
      </c>
      <c r="BK533" s="81">
        <v>7.5679999999999996</v>
      </c>
      <c r="BL533" s="81">
        <v>0</v>
      </c>
      <c r="BM533" s="82"/>
      <c r="BN533" s="81">
        <v>1</v>
      </c>
      <c r="BO533" s="81">
        <v>0</v>
      </c>
      <c r="BP533" s="81">
        <v>5</v>
      </c>
      <c r="BQ533" s="81">
        <v>0</v>
      </c>
      <c r="BR533" s="81">
        <v>1</v>
      </c>
      <c r="BS533" s="81">
        <v>0</v>
      </c>
      <c r="BT533"/>
      <c r="BU533" s="80">
        <v>35.895000000000003</v>
      </c>
      <c r="BV533" s="80">
        <v>7.5679999999999996</v>
      </c>
      <c r="BW533" s="80">
        <v>0</v>
      </c>
      <c r="BX533" s="80">
        <v>0</v>
      </c>
      <c r="BY533" s="80">
        <v>0</v>
      </c>
      <c r="BZ533" s="80">
        <v>0</v>
      </c>
      <c r="CA533" s="80">
        <v>0</v>
      </c>
      <c r="CB533" s="80">
        <v>0</v>
      </c>
      <c r="CC533" s="80">
        <v>0</v>
      </c>
    </row>
    <row r="534" spans="1:81">
      <c r="A534" s="80" t="s">
        <v>2291</v>
      </c>
      <c r="B534" s="80">
        <v>455</v>
      </c>
      <c r="C534" s="80">
        <v>13</v>
      </c>
      <c r="D534" s="80">
        <v>27</v>
      </c>
      <c r="E534" s="80">
        <v>2016</v>
      </c>
      <c r="F534" s="80" t="s">
        <v>92</v>
      </c>
      <c r="G534" s="80" t="s">
        <v>2278</v>
      </c>
      <c r="H534" s="80" t="s">
        <v>2279</v>
      </c>
      <c r="I534" s="177"/>
      <c r="J534" s="81">
        <v>69.866241171653357</v>
      </c>
      <c r="K534" s="81">
        <v>3.5991361342176802</v>
      </c>
      <c r="L534" s="81">
        <v>14.548752096451201</v>
      </c>
      <c r="M534" s="81">
        <v>100.70295897363914</v>
      </c>
      <c r="N534" s="81">
        <v>120.01219454308774</v>
      </c>
      <c r="O534" s="81">
        <v>82.710689800889341</v>
      </c>
      <c r="P534" s="81">
        <v>62.488022793954904</v>
      </c>
      <c r="Q534" s="81">
        <v>6.3840052053124481</v>
      </c>
      <c r="R534" s="81">
        <v>0</v>
      </c>
      <c r="S534" s="81">
        <v>8.7259779599999998</v>
      </c>
      <c r="T534" s="82"/>
      <c r="U534" s="81">
        <v>12945850</v>
      </c>
      <c r="V534" s="81">
        <v>1625</v>
      </c>
      <c r="W534" s="81">
        <v>321</v>
      </c>
      <c r="X534" s="81">
        <v>23160</v>
      </c>
      <c r="Y534" s="81">
        <v>38477</v>
      </c>
      <c r="Z534" s="81">
        <v>48645</v>
      </c>
      <c r="AA534" s="81">
        <v>12861</v>
      </c>
      <c r="AB534" s="81">
        <v>90384</v>
      </c>
      <c r="AC534" s="81">
        <v>0</v>
      </c>
      <c r="AD534" s="81">
        <v>8.7259779599999998</v>
      </c>
      <c r="AE534" s="82"/>
      <c r="AF534" s="81">
        <v>77121894.406758994</v>
      </c>
      <c r="AG534" s="81">
        <v>2690605.2515925649</v>
      </c>
      <c r="AH534" s="81">
        <v>1795700.5388996119</v>
      </c>
      <c r="AI534" s="81">
        <v>151380133.75766081</v>
      </c>
      <c r="AJ534" s="81">
        <v>167112074.0564093</v>
      </c>
      <c r="AK534" s="81">
        <v>0</v>
      </c>
      <c r="AL534" s="81">
        <v>0</v>
      </c>
      <c r="AM534" s="81">
        <v>12396371.34124063</v>
      </c>
      <c r="AN534" s="81">
        <v>0</v>
      </c>
      <c r="AO534" s="81">
        <v>0</v>
      </c>
      <c r="AP534" s="82"/>
      <c r="AQ534" s="81">
        <v>2072</v>
      </c>
      <c r="AR534" s="81">
        <v>313</v>
      </c>
      <c r="AS534" s="81">
        <v>0</v>
      </c>
      <c r="AT534" s="81">
        <v>0</v>
      </c>
      <c r="AU534" s="81">
        <v>0</v>
      </c>
      <c r="AV534" s="81">
        <v>0</v>
      </c>
      <c r="AW534" s="81" t="s">
        <v>564</v>
      </c>
      <c r="AX534" s="82"/>
      <c r="AY534" s="81">
        <v>8198.5</v>
      </c>
      <c r="AZ534" s="81">
        <v>27601.599999999999</v>
      </c>
      <c r="BA534" s="81">
        <v>0</v>
      </c>
      <c r="BB534" s="81">
        <v>0</v>
      </c>
      <c r="BC534" s="81">
        <v>0</v>
      </c>
      <c r="BD534" s="81">
        <v>0</v>
      </c>
      <c r="BE534" s="81" t="s">
        <v>564</v>
      </c>
      <c r="BF534" s="82"/>
      <c r="BG534" s="81">
        <v>5.5220000000000002</v>
      </c>
      <c r="BH534" s="81">
        <v>0</v>
      </c>
      <c r="BI534" s="81">
        <v>26.722000000000001</v>
      </c>
      <c r="BJ534" s="81">
        <v>0</v>
      </c>
      <c r="BK534" s="81">
        <v>7.43</v>
      </c>
      <c r="BL534" s="81">
        <v>0</v>
      </c>
      <c r="BM534" s="82"/>
      <c r="BN534" s="81">
        <v>1</v>
      </c>
      <c r="BO534" s="81">
        <v>0</v>
      </c>
      <c r="BP534" s="81">
        <v>5</v>
      </c>
      <c r="BQ534" s="81">
        <v>0</v>
      </c>
      <c r="BR534" s="81">
        <v>1</v>
      </c>
      <c r="BS534" s="81">
        <v>0</v>
      </c>
      <c r="BT534"/>
      <c r="BU534" s="80">
        <v>32.244</v>
      </c>
      <c r="BV534" s="80">
        <v>7.43</v>
      </c>
      <c r="BW534" s="80">
        <v>0</v>
      </c>
      <c r="BX534" s="80">
        <v>0</v>
      </c>
      <c r="BY534" s="80">
        <v>0</v>
      </c>
      <c r="BZ534" s="80">
        <v>0</v>
      </c>
      <c r="CA534" s="80">
        <v>0</v>
      </c>
      <c r="CB534" s="80">
        <v>0</v>
      </c>
      <c r="CC534" s="80">
        <v>0</v>
      </c>
    </row>
    <row r="535" spans="1:81">
      <c r="A535" s="80" t="s">
        <v>2292</v>
      </c>
      <c r="B535" s="80">
        <v>456</v>
      </c>
      <c r="C535" s="80">
        <v>14</v>
      </c>
      <c r="D535" s="80">
        <v>27</v>
      </c>
      <c r="E535" s="80">
        <v>2017</v>
      </c>
      <c r="F535" s="80" t="s">
        <v>71</v>
      </c>
      <c r="G535" s="80" t="s">
        <v>2278</v>
      </c>
      <c r="H535" s="80" t="s">
        <v>2279</v>
      </c>
      <c r="I535" s="177"/>
      <c r="J535" s="81">
        <v>57.92708202843702</v>
      </c>
      <c r="K535" s="81">
        <v>3.6694854875380511</v>
      </c>
      <c r="L535" s="81">
        <v>12.865096865807969</v>
      </c>
      <c r="M535" s="81">
        <v>87.989557690410862</v>
      </c>
      <c r="N535" s="81">
        <v>109.39835985257454</v>
      </c>
      <c r="O535" s="81">
        <v>81.886228177185458</v>
      </c>
      <c r="P535" s="81">
        <v>61.324540440392092</v>
      </c>
      <c r="Q535" s="81">
        <v>6.1322380549166704</v>
      </c>
      <c r="R535" s="81">
        <v>0</v>
      </c>
      <c r="S535" s="81">
        <v>8.2444570354500009</v>
      </c>
      <c r="T535" s="82"/>
      <c r="U535" s="81">
        <v>11618465</v>
      </c>
      <c r="V535" s="81">
        <v>1625</v>
      </c>
      <c r="W535" s="81">
        <v>321</v>
      </c>
      <c r="X535" s="81">
        <v>23160</v>
      </c>
      <c r="Y535" s="81">
        <v>38718</v>
      </c>
      <c r="Z535" s="81">
        <v>48959</v>
      </c>
      <c r="AA535" s="81">
        <v>12702</v>
      </c>
      <c r="AB535" s="81">
        <v>89783</v>
      </c>
      <c r="AC535" s="81">
        <v>0</v>
      </c>
      <c r="AD535" s="81">
        <v>8.2444570354500009</v>
      </c>
      <c r="AE535" s="82"/>
      <c r="AF535" s="81">
        <v>69925497.45932965</v>
      </c>
      <c r="AG535" s="81">
        <v>2952175.3343489808</v>
      </c>
      <c r="AH535" s="81">
        <v>2165658.1990852389</v>
      </c>
      <c r="AI535" s="81">
        <v>152240213.93129021</v>
      </c>
      <c r="AJ535" s="81">
        <v>170014344.81147841</v>
      </c>
      <c r="AK535" s="81">
        <v>0</v>
      </c>
      <c r="AL535" s="81">
        <v>0</v>
      </c>
      <c r="AM535" s="81">
        <v>12333210.782356551</v>
      </c>
      <c r="AN535" s="81">
        <v>0</v>
      </c>
      <c r="AO535" s="81">
        <v>0</v>
      </c>
      <c r="AP535" s="82"/>
      <c r="AQ535" s="81">
        <v>2193</v>
      </c>
      <c r="AR535" s="81">
        <v>349</v>
      </c>
      <c r="AS535" s="81">
        <v>0</v>
      </c>
      <c r="AT535" s="81">
        <v>0</v>
      </c>
      <c r="AU535" s="81">
        <v>0</v>
      </c>
      <c r="AV535" s="81">
        <v>0</v>
      </c>
      <c r="AW535" s="81" t="s">
        <v>564</v>
      </c>
      <c r="AX535" s="82"/>
      <c r="AY535" s="81">
        <v>8787.0999999999985</v>
      </c>
      <c r="AZ535" s="81">
        <v>31163.599999999991</v>
      </c>
      <c r="BA535" s="81">
        <v>0</v>
      </c>
      <c r="BB535" s="81">
        <v>0</v>
      </c>
      <c r="BC535" s="81">
        <v>0</v>
      </c>
      <c r="BD535" s="81">
        <v>0</v>
      </c>
      <c r="BE535" s="81" t="s">
        <v>564</v>
      </c>
      <c r="BF535" s="82"/>
      <c r="BG535" s="81">
        <v>5.1710000000000003</v>
      </c>
      <c r="BH535" s="81">
        <v>0</v>
      </c>
      <c r="BI535" s="81">
        <v>26.071000000000002</v>
      </c>
      <c r="BJ535" s="81">
        <v>0</v>
      </c>
      <c r="BK535" s="81">
        <v>6.984</v>
      </c>
      <c r="BL535" s="81">
        <v>0</v>
      </c>
      <c r="BM535" s="82"/>
      <c r="BN535" s="81">
        <v>1</v>
      </c>
      <c r="BO535" s="81">
        <v>0</v>
      </c>
      <c r="BP535" s="81">
        <v>5</v>
      </c>
      <c r="BQ535" s="81">
        <v>0</v>
      </c>
      <c r="BR535" s="81">
        <v>1</v>
      </c>
      <c r="BS535" s="81">
        <v>0</v>
      </c>
      <c r="BT535"/>
      <c r="BU535" s="80">
        <v>31.242000000000001</v>
      </c>
      <c r="BV535" s="80">
        <v>6.984</v>
      </c>
      <c r="BW535" s="80">
        <v>0</v>
      </c>
      <c r="BX535" s="80">
        <v>0</v>
      </c>
      <c r="BY535" s="80">
        <v>0</v>
      </c>
      <c r="BZ535" s="80">
        <v>0</v>
      </c>
      <c r="CA535" s="80">
        <v>0</v>
      </c>
      <c r="CB535" s="80">
        <v>0</v>
      </c>
      <c r="CC535" s="80">
        <v>0</v>
      </c>
    </row>
    <row r="536" spans="1:81">
      <c r="A536" s="80" t="s">
        <v>2293</v>
      </c>
      <c r="B536" s="80">
        <v>457</v>
      </c>
      <c r="C536" s="80">
        <v>15</v>
      </c>
      <c r="D536" s="80">
        <v>27</v>
      </c>
      <c r="E536" s="80">
        <v>2018</v>
      </c>
      <c r="F536" s="80" t="s">
        <v>93</v>
      </c>
      <c r="G536" s="80" t="s">
        <v>2278</v>
      </c>
      <c r="H536" s="80" t="s">
        <v>2279</v>
      </c>
      <c r="I536" s="177"/>
      <c r="J536" s="81">
        <v>56.071482610737945</v>
      </c>
      <c r="K536" s="81">
        <v>3.1190786643142245</v>
      </c>
      <c r="L536" s="81">
        <v>11.5598581493445</v>
      </c>
      <c r="M536" s="81">
        <v>78.347991200669682</v>
      </c>
      <c r="N536" s="81">
        <v>85.867151751741986</v>
      </c>
      <c r="O536" s="81">
        <v>80.525005998090776</v>
      </c>
      <c r="P536" s="81">
        <v>61.129951418696777</v>
      </c>
      <c r="Q536" s="81">
        <v>5.6466755466125829</v>
      </c>
      <c r="R536" s="81">
        <v>0</v>
      </c>
      <c r="S536" s="81">
        <v>9.1172823692799998</v>
      </c>
      <c r="T536" s="82"/>
      <c r="U536" s="81">
        <v>13090712</v>
      </c>
      <c r="V536" s="81">
        <v>1625</v>
      </c>
      <c r="W536" s="81">
        <v>321</v>
      </c>
      <c r="X536" s="81">
        <v>23160</v>
      </c>
      <c r="Y536" s="81">
        <v>38875</v>
      </c>
      <c r="Z536" s="81">
        <v>49067</v>
      </c>
      <c r="AA536" s="81">
        <v>12789</v>
      </c>
      <c r="AB536" s="81">
        <v>89093</v>
      </c>
      <c r="AC536" s="81">
        <v>0</v>
      </c>
      <c r="AD536" s="81">
        <v>9.1172823692799998</v>
      </c>
      <c r="AE536" s="82"/>
      <c r="AF536" s="81">
        <v>77399000.971181273</v>
      </c>
      <c r="AG536" s="81">
        <v>2468791.2488588342</v>
      </c>
      <c r="AH536" s="81">
        <v>2047594.360217188</v>
      </c>
      <c r="AI536" s="81">
        <v>151928445.48691291</v>
      </c>
      <c r="AJ536" s="81">
        <v>157803325.50166169</v>
      </c>
      <c r="AK536" s="81">
        <v>0</v>
      </c>
      <c r="AL536" s="81">
        <v>0</v>
      </c>
      <c r="AM536" s="81">
        <v>12263750.40663293</v>
      </c>
      <c r="AN536" s="81">
        <v>0</v>
      </c>
      <c r="AO536" s="81">
        <v>0</v>
      </c>
      <c r="AP536" s="82"/>
      <c r="AQ536" s="81">
        <v>2319</v>
      </c>
      <c r="AR536" s="81">
        <v>410</v>
      </c>
      <c r="AS536" s="81">
        <v>0</v>
      </c>
      <c r="AT536" s="81">
        <v>0</v>
      </c>
      <c r="AU536" s="81">
        <v>0</v>
      </c>
      <c r="AV536" s="81">
        <v>0</v>
      </c>
      <c r="AW536" s="81" t="s">
        <v>564</v>
      </c>
      <c r="AX536" s="82"/>
      <c r="AY536" s="81">
        <v>9427.6999999999989</v>
      </c>
      <c r="AZ536" s="81">
        <v>33562.400000000001</v>
      </c>
      <c r="BA536" s="81">
        <v>0</v>
      </c>
      <c r="BB536" s="81">
        <v>0</v>
      </c>
      <c r="BC536" s="81">
        <v>0</v>
      </c>
      <c r="BD536" s="81">
        <v>0</v>
      </c>
      <c r="BE536" s="81" t="s">
        <v>564</v>
      </c>
      <c r="BF536" s="82"/>
      <c r="BG536" s="81">
        <v>4.3499999999999996</v>
      </c>
      <c r="BH536" s="81">
        <v>0</v>
      </c>
      <c r="BI536" s="81">
        <v>21.896999999999998</v>
      </c>
      <c r="BJ536" s="81">
        <v>0</v>
      </c>
      <c r="BK536" s="81">
        <v>7.8860000000000001</v>
      </c>
      <c r="BL536" s="81">
        <v>0</v>
      </c>
      <c r="BM536" s="82"/>
      <c r="BN536" s="81">
        <v>1</v>
      </c>
      <c r="BO536" s="81">
        <v>0</v>
      </c>
      <c r="BP536" s="81">
        <v>5</v>
      </c>
      <c r="BQ536" s="81">
        <v>0</v>
      </c>
      <c r="BR536" s="81">
        <v>1</v>
      </c>
      <c r="BS536" s="81">
        <v>0</v>
      </c>
      <c r="BT536"/>
      <c r="BU536" s="80">
        <v>26.247</v>
      </c>
      <c r="BV536" s="80">
        <v>7.8860000000000001</v>
      </c>
      <c r="BW536" s="80">
        <v>0</v>
      </c>
      <c r="BX536" s="80">
        <v>0</v>
      </c>
      <c r="BY536" s="80">
        <v>0</v>
      </c>
      <c r="BZ536" s="80">
        <v>0</v>
      </c>
      <c r="CA536" s="80">
        <v>0</v>
      </c>
      <c r="CB536" s="80">
        <v>0</v>
      </c>
      <c r="CC536" s="80">
        <v>0</v>
      </c>
    </row>
    <row r="537" spans="1:81">
      <c r="A537" s="80" t="s">
        <v>2294</v>
      </c>
      <c r="B537" s="80">
        <v>458</v>
      </c>
      <c r="C537" s="80">
        <v>16</v>
      </c>
      <c r="D537" s="80">
        <v>27</v>
      </c>
      <c r="E537" s="80">
        <v>2019</v>
      </c>
      <c r="F537" s="80" t="s">
        <v>73</v>
      </c>
      <c r="G537" s="80" t="s">
        <v>2278</v>
      </c>
      <c r="H537" s="80" t="s">
        <v>2279</v>
      </c>
      <c r="I537" s="177"/>
      <c r="J537" s="81">
        <v>53.868804294536254</v>
      </c>
      <c r="K537" s="81">
        <v>2.9830193925532384</v>
      </c>
      <c r="L537" s="81">
        <v>11.662550592984541</v>
      </c>
      <c r="M537" s="81">
        <v>72.475821972777624</v>
      </c>
      <c r="N537" s="81">
        <v>84.572776759967113</v>
      </c>
      <c r="O537" s="81">
        <v>77.499504098209741</v>
      </c>
      <c r="P537" s="81">
        <v>61.056357320342784</v>
      </c>
      <c r="Q537" s="81">
        <v>5.4588829739730711</v>
      </c>
      <c r="R537" s="81">
        <v>0</v>
      </c>
      <c r="S537" s="81">
        <v>9.3473454262499995</v>
      </c>
      <c r="T537" s="82"/>
      <c r="U537" s="81">
        <v>13003451</v>
      </c>
      <c r="V537" s="81">
        <v>1625</v>
      </c>
      <c r="W537" s="81">
        <v>321</v>
      </c>
      <c r="X537" s="81">
        <v>23160</v>
      </c>
      <c r="Y537" s="81">
        <v>39116</v>
      </c>
      <c r="Z537" s="81">
        <v>48520</v>
      </c>
      <c r="AA537" s="81">
        <v>12678</v>
      </c>
      <c r="AB537" s="81">
        <v>88462</v>
      </c>
      <c r="AC537" s="81">
        <v>0</v>
      </c>
      <c r="AD537" s="81">
        <v>9.3473454262499995</v>
      </c>
      <c r="AE537" s="82"/>
      <c r="AF537" s="81">
        <v>75433468.212121755</v>
      </c>
      <c r="AG537" s="81">
        <v>2594302.898398859</v>
      </c>
      <c r="AH537" s="81">
        <v>2170102.384964813</v>
      </c>
      <c r="AI537" s="81">
        <v>146739389.1019502</v>
      </c>
      <c r="AJ537" s="81">
        <v>151340484.00905845</v>
      </c>
      <c r="AK537" s="81">
        <v>0</v>
      </c>
      <c r="AL537" s="81">
        <v>0</v>
      </c>
      <c r="AM537" s="81">
        <v>12047858.458420543</v>
      </c>
      <c r="AN537" s="81">
        <v>0</v>
      </c>
      <c r="AO537" s="81">
        <v>0</v>
      </c>
      <c r="AP537" s="82"/>
      <c r="AQ537" s="81">
        <v>2444</v>
      </c>
      <c r="AR537" s="81">
        <v>443</v>
      </c>
      <c r="AS537" s="81">
        <v>0</v>
      </c>
      <c r="AT537" s="81">
        <v>0</v>
      </c>
      <c r="AU537" s="81">
        <v>0</v>
      </c>
      <c r="AV537" s="81">
        <v>0</v>
      </c>
      <c r="AW537" s="81" t="s">
        <v>564</v>
      </c>
      <c r="AX537" s="82"/>
      <c r="AY537" s="81">
        <v>10061.29999999999</v>
      </c>
      <c r="AZ537" s="81">
        <v>35451.800000000003</v>
      </c>
      <c r="BA537" s="81">
        <v>0</v>
      </c>
      <c r="BB537" s="81">
        <v>0</v>
      </c>
      <c r="BC537" s="81">
        <v>0</v>
      </c>
      <c r="BD537" s="81">
        <v>0</v>
      </c>
      <c r="BE537" s="81" t="s">
        <v>564</v>
      </c>
      <c r="BF537" s="82"/>
      <c r="BG537" s="81">
        <v>4.085</v>
      </c>
      <c r="BH537" s="81">
        <v>0</v>
      </c>
      <c r="BI537" s="81">
        <v>17.919</v>
      </c>
      <c r="BJ537" s="81">
        <v>0</v>
      </c>
      <c r="BK537" s="81">
        <v>7.8140000000000001</v>
      </c>
      <c r="BL537" s="81">
        <v>0</v>
      </c>
      <c r="BM537" s="82"/>
      <c r="BN537" s="81">
        <v>1</v>
      </c>
      <c r="BO537" s="81">
        <v>0</v>
      </c>
      <c r="BP537" s="81">
        <v>5</v>
      </c>
      <c r="BQ537" s="81">
        <v>0</v>
      </c>
      <c r="BR537" s="81">
        <v>1</v>
      </c>
      <c r="BS537" s="81">
        <v>0</v>
      </c>
      <c r="BT537"/>
      <c r="BU537" s="80">
        <v>22.004000000000001</v>
      </c>
      <c r="BV537" s="80">
        <v>7.8140000000000001</v>
      </c>
      <c r="BW537" s="80">
        <v>0</v>
      </c>
      <c r="BX537" s="80">
        <v>0</v>
      </c>
      <c r="BY537" s="80">
        <v>0</v>
      </c>
      <c r="BZ537" s="80">
        <v>0</v>
      </c>
      <c r="CA537" s="80">
        <v>0</v>
      </c>
      <c r="CB537" s="80">
        <v>0</v>
      </c>
      <c r="CC537" s="80">
        <v>0</v>
      </c>
    </row>
    <row r="538" spans="1:81">
      <c r="A538" s="80" t="s">
        <v>2295</v>
      </c>
      <c r="B538" s="80">
        <v>459</v>
      </c>
      <c r="C538" s="80">
        <v>17</v>
      </c>
      <c r="D538" s="80">
        <v>27</v>
      </c>
      <c r="E538" s="80">
        <v>2020</v>
      </c>
      <c r="F538" s="80" t="s">
        <v>218</v>
      </c>
      <c r="G538" s="80" t="s">
        <v>2278</v>
      </c>
      <c r="H538" s="80" t="s">
        <v>2279</v>
      </c>
      <c r="I538" s="177"/>
      <c r="J538" s="81">
        <v>48.259303347183682</v>
      </c>
      <c r="K538" s="81">
        <v>3.3146481365812086</v>
      </c>
      <c r="L538" s="81">
        <v>14.972001628471762</v>
      </c>
      <c r="M538" s="81">
        <v>73.844409934261947</v>
      </c>
      <c r="N538" s="81">
        <v>96.85122941692677</v>
      </c>
      <c r="O538" s="81">
        <v>67.735398689377973</v>
      </c>
      <c r="P538" s="81">
        <v>56.963163036286957</v>
      </c>
      <c r="Q538" s="81">
        <v>5.1797376874224419</v>
      </c>
      <c r="R538" s="81">
        <v>0</v>
      </c>
      <c r="S538" s="81">
        <v>11.77709585605529</v>
      </c>
      <c r="T538" s="82"/>
      <c r="U538" s="81">
        <v>11425544</v>
      </c>
      <c r="V538" s="81">
        <v>1711</v>
      </c>
      <c r="W538" s="81">
        <v>499</v>
      </c>
      <c r="X538" s="81">
        <v>22361</v>
      </c>
      <c r="Y538" s="81">
        <v>39399</v>
      </c>
      <c r="Z538" s="81">
        <v>48402</v>
      </c>
      <c r="AA538" s="81">
        <v>12851</v>
      </c>
      <c r="AB538" s="81">
        <v>87847</v>
      </c>
      <c r="AC538" s="81">
        <v>0</v>
      </c>
      <c r="AD538" s="81">
        <v>11.77709585605529</v>
      </c>
      <c r="AE538" s="82"/>
      <c r="AF538" s="81">
        <v>67338040.171707332</v>
      </c>
      <c r="AG538" s="81">
        <v>2552085.6253407914</v>
      </c>
      <c r="AH538" s="81">
        <v>2717978.8201929475</v>
      </c>
      <c r="AI538" s="81">
        <v>144751891.60996085</v>
      </c>
      <c r="AJ538" s="81">
        <v>180758147.0173724</v>
      </c>
      <c r="AK538" s="81"/>
      <c r="AL538" s="81"/>
      <c r="AM538" s="81">
        <v>11465009.500526488</v>
      </c>
      <c r="AN538" s="81"/>
      <c r="AO538" s="81"/>
      <c r="AP538" s="82"/>
      <c r="AQ538" s="81">
        <v>2588</v>
      </c>
      <c r="AR538" s="81">
        <v>450</v>
      </c>
      <c r="AS538" s="81">
        <v>0</v>
      </c>
      <c r="AT538" s="81">
        <v>0</v>
      </c>
      <c r="AU538" s="81">
        <v>0</v>
      </c>
      <c r="AV538" s="81">
        <v>1</v>
      </c>
      <c r="AW538" s="81">
        <v>0</v>
      </c>
      <c r="AX538" s="82"/>
      <c r="AY538" s="81">
        <v>10857.09999999998</v>
      </c>
      <c r="AZ538" s="81">
        <v>35646.000000000022</v>
      </c>
      <c r="BA538" s="81">
        <v>0</v>
      </c>
      <c r="BB538" s="81">
        <v>0</v>
      </c>
      <c r="BC538" s="81">
        <v>0</v>
      </c>
      <c r="BD538" s="81">
        <v>175</v>
      </c>
      <c r="BE538" s="81">
        <v>0</v>
      </c>
      <c r="BF538" s="82"/>
      <c r="BG538" s="81">
        <v>3.0449999999999999</v>
      </c>
      <c r="BH538" s="81">
        <v>0</v>
      </c>
      <c r="BI538" s="81">
        <v>19.579000000000001</v>
      </c>
      <c r="BJ538" s="81">
        <v>0</v>
      </c>
      <c r="BK538" s="81">
        <v>15.396000000000001</v>
      </c>
      <c r="BL538" s="81">
        <v>0</v>
      </c>
      <c r="BM538" s="82"/>
      <c r="BN538" s="81">
        <v>1</v>
      </c>
      <c r="BO538" s="81">
        <v>0</v>
      </c>
      <c r="BP538" s="81">
        <v>7</v>
      </c>
      <c r="BQ538" s="81">
        <v>0</v>
      </c>
      <c r="BR538" s="81">
        <v>2</v>
      </c>
      <c r="BS538" s="81">
        <v>0</v>
      </c>
      <c r="BT538"/>
      <c r="BU538" s="80">
        <v>28.177</v>
      </c>
      <c r="BV538" s="80">
        <v>9.843</v>
      </c>
      <c r="BW538" s="80">
        <v>0</v>
      </c>
      <c r="BX538" s="80">
        <v>0</v>
      </c>
      <c r="BY538" s="80">
        <v>0</v>
      </c>
      <c r="BZ538" s="80">
        <v>0</v>
      </c>
      <c r="CA538" s="80">
        <v>0</v>
      </c>
      <c r="CB538" s="80">
        <v>0</v>
      </c>
      <c r="CC538" s="80">
        <v>0</v>
      </c>
    </row>
    <row r="539" spans="1:81">
      <c r="A539" s="80" t="s">
        <v>2296</v>
      </c>
      <c r="B539" s="80">
        <v>459</v>
      </c>
      <c r="C539" s="80">
        <v>18</v>
      </c>
      <c r="D539" s="80">
        <v>27</v>
      </c>
      <c r="E539" s="80">
        <v>2021</v>
      </c>
      <c r="F539" s="80" t="s">
        <v>75</v>
      </c>
      <c r="G539" s="174" t="s">
        <v>2278</v>
      </c>
      <c r="H539" s="80" t="s">
        <v>2279</v>
      </c>
      <c r="I539" s="177"/>
      <c r="J539" s="81">
        <v>41.560569762935017</v>
      </c>
      <c r="K539" s="81">
        <v>3.7352443521830088</v>
      </c>
      <c r="L539" s="81">
        <v>15.132946437535873</v>
      </c>
      <c r="M539" s="81">
        <v>69.049419120637083</v>
      </c>
      <c r="N539" s="81">
        <v>81.897256907314571</v>
      </c>
      <c r="O539" s="81">
        <v>66.032694378230062</v>
      </c>
      <c r="P539" s="81">
        <v>59.866039770062486</v>
      </c>
      <c r="Q539" s="81">
        <v>5.2222670543029928</v>
      </c>
      <c r="R539" s="81">
        <v>0</v>
      </c>
      <c r="S539" s="81">
        <v>12.3379373142</v>
      </c>
      <c r="T539" s="82"/>
      <c r="U539" s="81">
        <v>12194440</v>
      </c>
      <c r="V539" s="81">
        <v>1711</v>
      </c>
      <c r="W539" s="81">
        <v>499</v>
      </c>
      <c r="X539" s="81">
        <v>22361</v>
      </c>
      <c r="Y539" s="81">
        <v>39676</v>
      </c>
      <c r="Z539" s="81">
        <v>48586</v>
      </c>
      <c r="AA539" s="81">
        <v>13171</v>
      </c>
      <c r="AB539" s="81">
        <v>87518</v>
      </c>
      <c r="AC539" s="81">
        <v>0</v>
      </c>
      <c r="AD539" s="81">
        <v>12.3379373142</v>
      </c>
      <c r="AE539" s="82"/>
      <c r="AF539" s="81">
        <v>63857068.324940339</v>
      </c>
      <c r="AG539" s="81">
        <v>2887162.2539026816</v>
      </c>
      <c r="AH539" s="81">
        <v>2790913.6984760468</v>
      </c>
      <c r="AI539" s="81">
        <v>154588459.27779111</v>
      </c>
      <c r="AJ539" s="81">
        <v>158380441.20712733</v>
      </c>
      <c r="AK539" s="81">
        <v>0</v>
      </c>
      <c r="AL539" s="81">
        <v>0</v>
      </c>
      <c r="AM539" s="81">
        <v>11487952.933163296</v>
      </c>
      <c r="AN539" s="81">
        <v>0</v>
      </c>
      <c r="AO539" s="81">
        <v>0</v>
      </c>
      <c r="AP539" s="82"/>
      <c r="AQ539" s="81">
        <v>2751</v>
      </c>
      <c r="AR539" s="81">
        <v>463</v>
      </c>
      <c r="AS539" s="81">
        <v>0</v>
      </c>
      <c r="AT539" s="81">
        <v>0</v>
      </c>
      <c r="AU539" s="81">
        <v>0</v>
      </c>
      <c r="AV539" s="81">
        <v>1</v>
      </c>
      <c r="AW539" s="81"/>
      <c r="AX539" s="82"/>
      <c r="AY539" s="81">
        <v>11870.29999999997</v>
      </c>
      <c r="AZ539" s="81">
        <v>36348.400000000023</v>
      </c>
      <c r="BA539" s="81">
        <v>0</v>
      </c>
      <c r="BB539" s="81">
        <v>0</v>
      </c>
      <c r="BC539" s="81">
        <v>0</v>
      </c>
      <c r="BD539" s="81">
        <v>175</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2297</v>
      </c>
      <c r="B540" s="80">
        <v>459</v>
      </c>
      <c r="C540" s="80">
        <v>19</v>
      </c>
      <c r="D540" s="80">
        <v>27</v>
      </c>
      <c r="E540" s="80">
        <v>2022</v>
      </c>
      <c r="F540" s="80" t="s">
        <v>568</v>
      </c>
      <c r="G540" s="174" t="s">
        <v>2278</v>
      </c>
      <c r="H540" s="80" t="s">
        <v>2279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2948</v>
      </c>
      <c r="AR540" s="81">
        <v>468</v>
      </c>
      <c r="AS540" s="81">
        <v>0</v>
      </c>
      <c r="AT540" s="81">
        <v>0</v>
      </c>
      <c r="AU540" s="81">
        <v>0</v>
      </c>
      <c r="AV540" s="81">
        <v>1</v>
      </c>
      <c r="AW540" s="81"/>
      <c r="AX540" s="82"/>
      <c r="AY540" s="81">
        <v>13038.899999999996</v>
      </c>
      <c r="AZ540" s="81">
        <v>36549.700000000019</v>
      </c>
      <c r="BA540" s="81">
        <v>0</v>
      </c>
      <c r="BB540" s="81">
        <v>0</v>
      </c>
      <c r="BC540" s="81">
        <v>0</v>
      </c>
      <c r="BD540" s="81">
        <v>175</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2298</v>
      </c>
      <c r="B541" s="80">
        <v>120</v>
      </c>
      <c r="C541" s="80">
        <v>1</v>
      </c>
      <c r="D541" s="80">
        <v>8</v>
      </c>
      <c r="E541" s="80">
        <v>1990</v>
      </c>
      <c r="F541" s="80" t="s">
        <v>562</v>
      </c>
      <c r="G541" s="80" t="s">
        <v>2299</v>
      </c>
      <c r="H541" s="80" t="s">
        <v>2300</v>
      </c>
      <c r="I541" s="177"/>
      <c r="J541" s="81">
        <v>290.90831585045657</v>
      </c>
      <c r="K541" s="81">
        <v>9.177017074777762</v>
      </c>
      <c r="L541" s="81">
        <v>2.6972651358288395</v>
      </c>
      <c r="M541" s="81">
        <v>68.573356841631366</v>
      </c>
      <c r="N541" s="81">
        <v>74.437830113801141</v>
      </c>
      <c r="O541" s="81">
        <v>59.969119223428713</v>
      </c>
      <c r="P541" s="81">
        <v>81.569584492025996</v>
      </c>
      <c r="Q541" s="81">
        <v>5.3861635297991572</v>
      </c>
      <c r="R541" s="81">
        <v>0</v>
      </c>
      <c r="S541" s="81">
        <v>9.2846215479197713</v>
      </c>
      <c r="T541" s="82"/>
      <c r="U541" s="81">
        <v>42488181</v>
      </c>
      <c r="V541" s="81">
        <v>4476</v>
      </c>
      <c r="W541" s="81">
        <v>34</v>
      </c>
      <c r="X541" s="81">
        <v>30883</v>
      </c>
      <c r="Y541" s="81">
        <v>30145</v>
      </c>
      <c r="Z541" s="81">
        <v>24666</v>
      </c>
      <c r="AA541" s="81">
        <v>19806</v>
      </c>
      <c r="AB541" s="81">
        <v>87453</v>
      </c>
      <c r="AC541" s="81">
        <v>0</v>
      </c>
      <c r="AD541" s="81">
        <v>9.2846215479197713</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2301</v>
      </c>
      <c r="B542" s="80">
        <v>121</v>
      </c>
      <c r="C542" s="80">
        <v>2</v>
      </c>
      <c r="D542" s="80">
        <v>8</v>
      </c>
      <c r="E542" s="80">
        <v>2005</v>
      </c>
      <c r="F542" s="80" t="s">
        <v>565</v>
      </c>
      <c r="G542" s="80" t="s">
        <v>2299</v>
      </c>
      <c r="H542" s="80" t="s">
        <v>2300</v>
      </c>
      <c r="I542" s="177"/>
      <c r="J542" s="81">
        <v>322.35708212496951</v>
      </c>
      <c r="K542" s="81">
        <v>6.5433061913488846</v>
      </c>
      <c r="L542" s="81">
        <v>9.010717987694572E-2</v>
      </c>
      <c r="M542" s="81">
        <v>115.01991811546267</v>
      </c>
      <c r="N542" s="81">
        <v>96.584982109504878</v>
      </c>
      <c r="O542" s="81">
        <v>68.126707126443435</v>
      </c>
      <c r="P542" s="81">
        <v>81.046969758987544</v>
      </c>
      <c r="Q542" s="81">
        <v>4.9413612630920181</v>
      </c>
      <c r="R542" s="81">
        <v>0</v>
      </c>
      <c r="S542" s="81">
        <v>9.8472625270000016</v>
      </c>
      <c r="T542" s="82"/>
      <c r="U542" s="81">
        <v>33931381</v>
      </c>
      <c r="V542" s="81">
        <v>3599</v>
      </c>
      <c r="W542" s="81">
        <v>1</v>
      </c>
      <c r="X542" s="81">
        <v>27363</v>
      </c>
      <c r="Y542" s="81">
        <v>35129</v>
      </c>
      <c r="Z542" s="81">
        <v>32426</v>
      </c>
      <c r="AA542" s="81">
        <v>16117</v>
      </c>
      <c r="AB542" s="81">
        <v>83873</v>
      </c>
      <c r="AC542" s="81">
        <v>0</v>
      </c>
      <c r="AD542" s="81">
        <v>9.8472625270000016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2302</v>
      </c>
      <c r="B543" s="80">
        <v>122</v>
      </c>
      <c r="C543" s="80">
        <v>3</v>
      </c>
      <c r="D543" s="80">
        <v>8</v>
      </c>
      <c r="E543" s="80">
        <v>2006</v>
      </c>
      <c r="F543" s="80" t="s">
        <v>566</v>
      </c>
      <c r="G543" s="80" t="s">
        <v>2299</v>
      </c>
      <c r="H543" s="80" t="s">
        <v>2300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2303</v>
      </c>
      <c r="B544" s="80">
        <v>123</v>
      </c>
      <c r="C544" s="80">
        <v>4</v>
      </c>
      <c r="D544" s="80">
        <v>8</v>
      </c>
      <c r="E544" s="80">
        <v>2007</v>
      </c>
      <c r="F544" s="80" t="s">
        <v>567</v>
      </c>
      <c r="G544" s="80" t="s">
        <v>2299</v>
      </c>
      <c r="H544" s="80" t="s">
        <v>2300</v>
      </c>
      <c r="I544" s="177"/>
      <c r="J544" s="81">
        <v>302.98390534527425</v>
      </c>
      <c r="K544" s="81">
        <v>6.2130378791418508</v>
      </c>
      <c r="L544" s="81">
        <v>8.9253394591151128E-2</v>
      </c>
      <c r="M544" s="81">
        <v>112.40536752707368</v>
      </c>
      <c r="N544" s="81">
        <v>101.92389039982372</v>
      </c>
      <c r="O544" s="81">
        <v>64.774787471818556</v>
      </c>
      <c r="P544" s="81">
        <v>79.467374948454705</v>
      </c>
      <c r="Q544" s="81">
        <v>5.1735488179323568</v>
      </c>
      <c r="R544" s="81">
        <v>0</v>
      </c>
      <c r="S544" s="81">
        <v>10.355125974600002</v>
      </c>
      <c r="T544" s="82"/>
      <c r="U544" s="81">
        <v>35955435</v>
      </c>
      <c r="V544" s="81">
        <v>3327</v>
      </c>
      <c r="W544" s="81">
        <v>1</v>
      </c>
      <c r="X544" s="81">
        <v>30898</v>
      </c>
      <c r="Y544" s="81">
        <v>35689</v>
      </c>
      <c r="Z544" s="81">
        <v>32050</v>
      </c>
      <c r="AA544" s="81">
        <v>15562</v>
      </c>
      <c r="AB544" s="81">
        <v>83170</v>
      </c>
      <c r="AC544" s="81">
        <v>0</v>
      </c>
      <c r="AD544" s="81">
        <v>10.355125974600002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2304</v>
      </c>
      <c r="B545" s="80">
        <v>124</v>
      </c>
      <c r="C545" s="80">
        <v>5</v>
      </c>
      <c r="D545" s="80">
        <v>8</v>
      </c>
      <c r="E545" s="80">
        <v>2008</v>
      </c>
      <c r="F545" s="80" t="s">
        <v>84</v>
      </c>
      <c r="G545" s="80" t="s">
        <v>2299</v>
      </c>
      <c r="H545" s="80" t="s">
        <v>2300</v>
      </c>
      <c r="I545" s="177"/>
      <c r="J545" s="81">
        <v>261.02516330300676</v>
      </c>
      <c r="K545" s="81">
        <v>4.661325639683322</v>
      </c>
      <c r="L545" s="81">
        <v>7.9063293531716525E-2</v>
      </c>
      <c r="M545" s="81">
        <v>117.98435668234711</v>
      </c>
      <c r="N545" s="81">
        <v>98.575898872686594</v>
      </c>
      <c r="O545" s="81">
        <v>62.176175506668805</v>
      </c>
      <c r="P545" s="81">
        <v>78.560701024480892</v>
      </c>
      <c r="Q545" s="81">
        <v>5.0646966314314001</v>
      </c>
      <c r="R545" s="81">
        <v>0</v>
      </c>
      <c r="S545" s="81">
        <v>8.3576448816000006</v>
      </c>
      <c r="T545" s="82"/>
      <c r="U545" s="81">
        <v>32892966</v>
      </c>
      <c r="V545" s="81">
        <v>3327</v>
      </c>
      <c r="W545" s="81">
        <v>1</v>
      </c>
      <c r="X545" s="81">
        <v>30898</v>
      </c>
      <c r="Y545" s="81">
        <v>35945</v>
      </c>
      <c r="Z545" s="81">
        <v>31844</v>
      </c>
      <c r="AA545" s="81">
        <v>15402</v>
      </c>
      <c r="AB545" s="81">
        <v>82758</v>
      </c>
      <c r="AC545" s="81">
        <v>0</v>
      </c>
      <c r="AD545" s="81">
        <v>8.3576448816000006</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2305</v>
      </c>
      <c r="B546" s="80">
        <v>125</v>
      </c>
      <c r="C546" s="80">
        <v>6</v>
      </c>
      <c r="D546" s="80">
        <v>8</v>
      </c>
      <c r="E546" s="80">
        <v>2009</v>
      </c>
      <c r="F546" s="80" t="s">
        <v>85</v>
      </c>
      <c r="G546" s="80" t="s">
        <v>2299</v>
      </c>
      <c r="H546" s="80" t="s">
        <v>2300</v>
      </c>
      <c r="I546" s="177"/>
      <c r="J546" s="81">
        <v>207.36901982178659</v>
      </c>
      <c r="K546" s="81">
        <v>4.6099743657469014</v>
      </c>
      <c r="L546" s="81">
        <v>0.28134172307344751</v>
      </c>
      <c r="M546" s="81">
        <v>108.58073004456442</v>
      </c>
      <c r="N546" s="81">
        <v>80.445807666277133</v>
      </c>
      <c r="O546" s="81">
        <v>62.416370993209377</v>
      </c>
      <c r="P546" s="81">
        <v>76.936554761698389</v>
      </c>
      <c r="Q546" s="81">
        <v>4.8078540102341742</v>
      </c>
      <c r="R546" s="81">
        <v>0</v>
      </c>
      <c r="S546" s="81">
        <v>8.0374746776699997</v>
      </c>
      <c r="T546" s="82"/>
      <c r="U546" s="81">
        <v>27162394</v>
      </c>
      <c r="V546" s="81">
        <v>3979</v>
      </c>
      <c r="W546" s="81">
        <v>6</v>
      </c>
      <c r="X546" s="81">
        <v>35399</v>
      </c>
      <c r="Y546" s="81">
        <v>36062</v>
      </c>
      <c r="Z546" s="81">
        <v>31553</v>
      </c>
      <c r="AA546" s="81">
        <v>15485</v>
      </c>
      <c r="AB546" s="81">
        <v>82470</v>
      </c>
      <c r="AC546" s="81">
        <v>0</v>
      </c>
      <c r="AD546" s="81">
        <v>8.0374746776699997</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210.66</v>
      </c>
      <c r="BJ546" s="81">
        <v>0</v>
      </c>
      <c r="BK546" s="81">
        <v>23.826000000000001</v>
      </c>
      <c r="BL546" s="81">
        <v>0</v>
      </c>
      <c r="BM546" s="82"/>
      <c r="BN546" s="81">
        <v>0</v>
      </c>
      <c r="BO546" s="81">
        <v>0</v>
      </c>
      <c r="BP546" s="81">
        <v>9</v>
      </c>
      <c r="BQ546" s="81">
        <v>0</v>
      </c>
      <c r="BR546" s="81">
        <v>3</v>
      </c>
      <c r="BS546" s="81">
        <v>0</v>
      </c>
      <c r="BT546"/>
      <c r="BU546" s="80"/>
      <c r="BV546" s="80"/>
      <c r="BW546" s="80"/>
      <c r="BX546" s="80"/>
      <c r="BY546" s="80"/>
      <c r="BZ546" s="80"/>
      <c r="CA546" s="80"/>
      <c r="CB546" s="80"/>
      <c r="CC546" s="80"/>
    </row>
    <row r="547" spans="1:81">
      <c r="A547" s="80" t="s">
        <v>2306</v>
      </c>
      <c r="B547" s="80">
        <v>126</v>
      </c>
      <c r="C547" s="80">
        <v>7</v>
      </c>
      <c r="D547" s="80">
        <v>8</v>
      </c>
      <c r="E547" s="80">
        <v>2010</v>
      </c>
      <c r="F547" s="80" t="s">
        <v>86</v>
      </c>
      <c r="G547" s="80" t="s">
        <v>2299</v>
      </c>
      <c r="H547" s="80" t="s">
        <v>2300</v>
      </c>
      <c r="I547" s="177"/>
      <c r="J547" s="81">
        <v>236.87543862364851</v>
      </c>
      <c r="K547" s="81">
        <v>5.0232125869746005</v>
      </c>
      <c r="L547" s="81">
        <v>0.26687706120333565</v>
      </c>
      <c r="M547" s="81">
        <v>117.20985045906346</v>
      </c>
      <c r="N547" s="81">
        <v>94.072047940388615</v>
      </c>
      <c r="O547" s="81">
        <v>61.804761076809122</v>
      </c>
      <c r="P547" s="81">
        <v>78.351724604470988</v>
      </c>
      <c r="Q547" s="81">
        <v>5.0403344685031879</v>
      </c>
      <c r="R547" s="81">
        <v>0</v>
      </c>
      <c r="S547" s="81">
        <v>9.1598638420499991</v>
      </c>
      <c r="T547" s="82"/>
      <c r="U547" s="81">
        <v>31282235</v>
      </c>
      <c r="V547" s="81">
        <v>3979</v>
      </c>
      <c r="W547" s="81">
        <v>6</v>
      </c>
      <c r="X547" s="81">
        <v>35399</v>
      </c>
      <c r="Y547" s="81">
        <v>36514</v>
      </c>
      <c r="Z547" s="81">
        <v>31389</v>
      </c>
      <c r="AA547" s="81">
        <v>15376</v>
      </c>
      <c r="AB547" s="81">
        <v>82844</v>
      </c>
      <c r="AC547" s="81">
        <v>0</v>
      </c>
      <c r="AD547" s="81">
        <v>9.1598638420499991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250.059</v>
      </c>
      <c r="BJ547" s="81">
        <v>0</v>
      </c>
      <c r="BK547" s="81">
        <v>12.507</v>
      </c>
      <c r="BL547" s="81">
        <v>0</v>
      </c>
      <c r="BM547" s="82"/>
      <c r="BN547" s="81">
        <v>0</v>
      </c>
      <c r="BO547" s="81">
        <v>0</v>
      </c>
      <c r="BP547" s="81">
        <v>9</v>
      </c>
      <c r="BQ547" s="81">
        <v>0</v>
      </c>
      <c r="BR547" s="81">
        <v>1</v>
      </c>
      <c r="BS547" s="81">
        <v>0</v>
      </c>
      <c r="BT547"/>
      <c r="BU547" s="80">
        <v>157.059</v>
      </c>
      <c r="BV547" s="80">
        <v>12.507</v>
      </c>
      <c r="BW547" s="80">
        <v>0</v>
      </c>
      <c r="BX547" s="80">
        <v>0</v>
      </c>
      <c r="BY547" s="80">
        <v>0</v>
      </c>
      <c r="BZ547" s="80">
        <v>8</v>
      </c>
      <c r="CA547" s="80">
        <v>85</v>
      </c>
      <c r="CB547" s="80">
        <v>0</v>
      </c>
      <c r="CC547" s="80">
        <v>0</v>
      </c>
    </row>
    <row r="548" spans="1:81">
      <c r="A548" s="80" t="s">
        <v>2307</v>
      </c>
      <c r="B548" s="80">
        <v>127</v>
      </c>
      <c r="C548" s="80">
        <v>8</v>
      </c>
      <c r="D548" s="80">
        <v>8</v>
      </c>
      <c r="E548" s="80">
        <v>2011</v>
      </c>
      <c r="F548" s="80" t="s">
        <v>87</v>
      </c>
      <c r="G548" s="80" t="s">
        <v>2299</v>
      </c>
      <c r="H548" s="80" t="s">
        <v>2300</v>
      </c>
      <c r="I548" s="177"/>
      <c r="J548" s="81">
        <v>316.96391732637801</v>
      </c>
      <c r="K548" s="81">
        <v>7.9942325464161081</v>
      </c>
      <c r="L548" s="81">
        <v>0.23479744910719752</v>
      </c>
      <c r="M548" s="81">
        <v>149.4840309399037</v>
      </c>
      <c r="N548" s="81">
        <v>116.9066450873556</v>
      </c>
      <c r="O548" s="81">
        <v>61.103429023469509</v>
      </c>
      <c r="P548" s="81">
        <v>76.993049985418196</v>
      </c>
      <c r="Q548" s="81">
        <v>5.8425553228908065</v>
      </c>
      <c r="R548" s="81">
        <v>0</v>
      </c>
      <c r="S548" s="81">
        <v>13.178274963620002</v>
      </c>
      <c r="T548" s="82"/>
      <c r="U548" s="81">
        <v>37892781</v>
      </c>
      <c r="V548" s="81">
        <v>3979</v>
      </c>
      <c r="W548" s="81">
        <v>6</v>
      </c>
      <c r="X548" s="81">
        <v>35399</v>
      </c>
      <c r="Y548" s="81">
        <v>36997</v>
      </c>
      <c r="Z548" s="81">
        <v>31707</v>
      </c>
      <c r="AA548" s="81">
        <v>15559</v>
      </c>
      <c r="AB548" s="81">
        <v>83253</v>
      </c>
      <c r="AC548" s="81">
        <v>0</v>
      </c>
      <c r="AD548" s="81">
        <v>13.178274963620002</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238.52099999999999</v>
      </c>
      <c r="BJ548" s="81">
        <v>0</v>
      </c>
      <c r="BK548" s="81">
        <v>19.488</v>
      </c>
      <c r="BL548" s="81">
        <v>0</v>
      </c>
      <c r="BM548" s="82"/>
      <c r="BN548" s="81">
        <v>0</v>
      </c>
      <c r="BO548" s="81">
        <v>0</v>
      </c>
      <c r="BP548" s="81">
        <v>7</v>
      </c>
      <c r="BQ548" s="81">
        <v>0</v>
      </c>
      <c r="BR548" s="81">
        <v>4</v>
      </c>
      <c r="BS548" s="81">
        <v>0</v>
      </c>
      <c r="BT548"/>
      <c r="BU548" s="80">
        <v>160.42099999999999</v>
      </c>
      <c r="BV548" s="80">
        <v>7.1879999999999997</v>
      </c>
      <c r="BW548" s="80">
        <v>0</v>
      </c>
      <c r="BX548" s="80">
        <v>0</v>
      </c>
      <c r="BY548" s="80">
        <v>0</v>
      </c>
      <c r="BZ548" s="80">
        <v>8.4</v>
      </c>
      <c r="CA548" s="80">
        <v>82</v>
      </c>
      <c r="CB548" s="80">
        <v>0</v>
      </c>
      <c r="CC548" s="80">
        <v>0</v>
      </c>
    </row>
    <row r="549" spans="1:81">
      <c r="A549" s="80" t="s">
        <v>2308</v>
      </c>
      <c r="B549" s="80">
        <v>128</v>
      </c>
      <c r="C549" s="80">
        <v>9</v>
      </c>
      <c r="D549" s="80">
        <v>8</v>
      </c>
      <c r="E549" s="80">
        <v>2012</v>
      </c>
      <c r="F549" s="80" t="s">
        <v>88</v>
      </c>
      <c r="G549" s="80" t="s">
        <v>2299</v>
      </c>
      <c r="H549" s="80" t="s">
        <v>2300</v>
      </c>
      <c r="I549" s="177"/>
      <c r="J549" s="81">
        <v>297.35849699594388</v>
      </c>
      <c r="K549" s="81">
        <v>7.7739289710193296</v>
      </c>
      <c r="L549" s="81">
        <v>0.23385512925184268</v>
      </c>
      <c r="M549" s="81">
        <v>167.19696811273977</v>
      </c>
      <c r="N549" s="81">
        <v>126.90594069662127</v>
      </c>
      <c r="O549" s="81">
        <v>60.754519812521217</v>
      </c>
      <c r="P549" s="81">
        <v>76.94340354472557</v>
      </c>
      <c r="Q549" s="81">
        <v>6.4129117016692909</v>
      </c>
      <c r="R549" s="81">
        <v>0</v>
      </c>
      <c r="S549" s="81">
        <v>9.012717450240002</v>
      </c>
      <c r="T549" s="82"/>
      <c r="U549" s="81">
        <v>34563438</v>
      </c>
      <c r="V549" s="81">
        <v>3979</v>
      </c>
      <c r="W549" s="81">
        <v>6</v>
      </c>
      <c r="X549" s="81">
        <v>35399</v>
      </c>
      <c r="Y549" s="81">
        <v>38253</v>
      </c>
      <c r="Z549" s="81">
        <v>31776</v>
      </c>
      <c r="AA549" s="81">
        <v>15461</v>
      </c>
      <c r="AB549" s="81">
        <v>84107</v>
      </c>
      <c r="AC549" s="81">
        <v>0</v>
      </c>
      <c r="AD549" s="81">
        <v>9.012717450240002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241.90600000000001</v>
      </c>
      <c r="BJ549" s="81">
        <v>0</v>
      </c>
      <c r="BK549" s="81">
        <v>21.166</v>
      </c>
      <c r="BL549" s="81">
        <v>0</v>
      </c>
      <c r="BM549" s="82"/>
      <c r="BN549" s="81">
        <v>0</v>
      </c>
      <c r="BO549" s="81">
        <v>0</v>
      </c>
      <c r="BP549" s="81">
        <v>8</v>
      </c>
      <c r="BQ549" s="81">
        <v>0</v>
      </c>
      <c r="BR549" s="81">
        <v>3</v>
      </c>
      <c r="BS549" s="81">
        <v>0</v>
      </c>
      <c r="BT549"/>
      <c r="BU549" s="80">
        <v>169.87</v>
      </c>
      <c r="BV549" s="80">
        <v>7.202</v>
      </c>
      <c r="BW549" s="80">
        <v>0</v>
      </c>
      <c r="BX549" s="80">
        <v>0</v>
      </c>
      <c r="BY549" s="80">
        <v>0</v>
      </c>
      <c r="BZ549" s="80">
        <v>11</v>
      </c>
      <c r="CA549" s="80">
        <v>75</v>
      </c>
      <c r="CB549" s="80">
        <v>0</v>
      </c>
      <c r="CC549" s="80">
        <v>0</v>
      </c>
    </row>
    <row r="550" spans="1:81">
      <c r="A550" s="80" t="s">
        <v>2309</v>
      </c>
      <c r="B550" s="80">
        <v>129</v>
      </c>
      <c r="C550" s="80">
        <v>10</v>
      </c>
      <c r="D550" s="80">
        <v>8</v>
      </c>
      <c r="E550" s="80">
        <v>2013</v>
      </c>
      <c r="F550" s="80" t="s">
        <v>89</v>
      </c>
      <c r="G550" s="80" t="s">
        <v>2299</v>
      </c>
      <c r="H550" s="80" t="s">
        <v>2300</v>
      </c>
      <c r="I550" s="177"/>
      <c r="J550" s="81">
        <v>316.10097385771627</v>
      </c>
      <c r="K550" s="81">
        <v>6.5915479166141697</v>
      </c>
      <c r="L550" s="81">
        <v>0.20747890012939021</v>
      </c>
      <c r="M550" s="81">
        <v>168.40490624955416</v>
      </c>
      <c r="N550" s="81">
        <v>125.87231307004599</v>
      </c>
      <c r="O550" s="81">
        <v>58.642892565709388</v>
      </c>
      <c r="P550" s="81">
        <v>78.317311934212384</v>
      </c>
      <c r="Q550" s="81">
        <v>6.5216704711885658</v>
      </c>
      <c r="R550" s="81">
        <v>0</v>
      </c>
      <c r="S550" s="81">
        <v>8.3843702457099987</v>
      </c>
      <c r="T550" s="82"/>
      <c r="U550" s="81">
        <v>36333630</v>
      </c>
      <c r="V550" s="81">
        <v>3979</v>
      </c>
      <c r="W550" s="81">
        <v>6</v>
      </c>
      <c r="X550" s="81">
        <v>35399</v>
      </c>
      <c r="Y550" s="81">
        <v>38013</v>
      </c>
      <c r="Z550" s="81">
        <v>32041</v>
      </c>
      <c r="AA550" s="81">
        <v>15678</v>
      </c>
      <c r="AB550" s="81">
        <v>84307</v>
      </c>
      <c r="AC550" s="81">
        <v>0</v>
      </c>
      <c r="AD550" s="81">
        <v>8.3843702457099987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242.47900000000001</v>
      </c>
      <c r="BJ550" s="81">
        <v>0</v>
      </c>
      <c r="BK550" s="81">
        <v>17.317999999999998</v>
      </c>
      <c r="BL550" s="81">
        <v>0</v>
      </c>
      <c r="BM550" s="82"/>
      <c r="BN550" s="81">
        <v>0</v>
      </c>
      <c r="BO550" s="81">
        <v>0</v>
      </c>
      <c r="BP550" s="81">
        <v>8</v>
      </c>
      <c r="BQ550" s="81">
        <v>0</v>
      </c>
      <c r="BR550" s="81">
        <v>2</v>
      </c>
      <c r="BS550" s="81">
        <v>0</v>
      </c>
      <c r="BT550"/>
      <c r="BU550" s="80">
        <v>168.42099999999999</v>
      </c>
      <c r="BV550" s="80">
        <v>7.7690000000000001</v>
      </c>
      <c r="BW550" s="80">
        <v>0</v>
      </c>
      <c r="BX550" s="80">
        <v>0</v>
      </c>
      <c r="BY550" s="80">
        <v>0</v>
      </c>
      <c r="BZ550" s="80">
        <v>8.4290000000000003</v>
      </c>
      <c r="CA550" s="80">
        <v>75.177999999999997</v>
      </c>
      <c r="CB550" s="80">
        <v>0</v>
      </c>
      <c r="CC550" s="80">
        <v>0</v>
      </c>
    </row>
    <row r="551" spans="1:81">
      <c r="A551" s="80" t="s">
        <v>2310</v>
      </c>
      <c r="B551" s="80">
        <v>130</v>
      </c>
      <c r="C551" s="80">
        <v>11</v>
      </c>
      <c r="D551" s="80">
        <v>8</v>
      </c>
      <c r="E551" s="80">
        <v>2014</v>
      </c>
      <c r="F551" s="80" t="s">
        <v>90</v>
      </c>
      <c r="G551" s="80" t="s">
        <v>2299</v>
      </c>
      <c r="H551" s="80" t="s">
        <v>2300</v>
      </c>
      <c r="I551" s="177"/>
      <c r="J551" s="81">
        <v>312.09491093687166</v>
      </c>
      <c r="K551" s="81">
        <v>6.1648042091951911</v>
      </c>
      <c r="L551" s="81">
        <v>4.4950409553826853</v>
      </c>
      <c r="M551" s="81">
        <v>166.94342997161061</v>
      </c>
      <c r="N551" s="81">
        <v>123.84040266543103</v>
      </c>
      <c r="O551" s="81">
        <v>55.780878166480008</v>
      </c>
      <c r="P551" s="81">
        <v>78.935543410312746</v>
      </c>
      <c r="Q551" s="81">
        <v>6.3290930884239014</v>
      </c>
      <c r="R551" s="81">
        <v>0</v>
      </c>
      <c r="S551" s="81">
        <v>10.47676197408</v>
      </c>
      <c r="T551" s="82"/>
      <c r="U551" s="81">
        <v>38170349</v>
      </c>
      <c r="V551" s="81">
        <v>3100</v>
      </c>
      <c r="W551" s="81">
        <v>49</v>
      </c>
      <c r="X551" s="81">
        <v>35248</v>
      </c>
      <c r="Y551" s="81">
        <v>38822</v>
      </c>
      <c r="Z551" s="81">
        <v>32099</v>
      </c>
      <c r="AA551" s="81">
        <v>15720</v>
      </c>
      <c r="AB551" s="81">
        <v>85275</v>
      </c>
      <c r="AC551" s="81">
        <v>0</v>
      </c>
      <c r="AD551" s="81">
        <v>10.47676197408</v>
      </c>
      <c r="AE551" s="82"/>
      <c r="AF551" s="81">
        <v>320781565.56024742</v>
      </c>
      <c r="AG551" s="81">
        <v>5633705.1819694676</v>
      </c>
      <c r="AH551" s="81">
        <v>1105280.7005817797</v>
      </c>
      <c r="AI551" s="81">
        <v>229435777.77571833</v>
      </c>
      <c r="AJ551" s="81">
        <v>175819631.21584013</v>
      </c>
      <c r="AK551" s="81">
        <v>0</v>
      </c>
      <c r="AL551" s="81">
        <v>0</v>
      </c>
      <c r="AM551" s="81">
        <v>11706983.217343643</v>
      </c>
      <c r="AN551" s="81">
        <v>0</v>
      </c>
      <c r="AO551" s="81">
        <v>0</v>
      </c>
      <c r="AP551" s="82"/>
      <c r="AQ551" s="81">
        <v>802</v>
      </c>
      <c r="AR551" s="81">
        <v>79</v>
      </c>
      <c r="AS551" s="81">
        <v>0</v>
      </c>
      <c r="AT551" s="81">
        <v>0</v>
      </c>
      <c r="AU551" s="81">
        <v>0</v>
      </c>
      <c r="AV551" s="81">
        <v>0</v>
      </c>
      <c r="AW551" s="81" t="s">
        <v>564</v>
      </c>
      <c r="AX551" s="82"/>
      <c r="AY551" s="81">
        <v>2713.5</v>
      </c>
      <c r="AZ551" s="81">
        <v>2929.9</v>
      </c>
      <c r="BA551" s="81">
        <v>0</v>
      </c>
      <c r="BB551" s="81">
        <v>0</v>
      </c>
      <c r="BC551" s="81">
        <v>0</v>
      </c>
      <c r="BD551" s="81">
        <v>0</v>
      </c>
      <c r="BE551" s="81" t="s">
        <v>564</v>
      </c>
      <c r="BF551" s="82"/>
      <c r="BG551" s="81">
        <v>0</v>
      </c>
      <c r="BH551" s="81">
        <v>0</v>
      </c>
      <c r="BI551" s="81">
        <v>249.042</v>
      </c>
      <c r="BJ551" s="81">
        <v>0</v>
      </c>
      <c r="BK551" s="81">
        <v>18.344000000000001</v>
      </c>
      <c r="BL551" s="81">
        <v>0</v>
      </c>
      <c r="BM551" s="82"/>
      <c r="BN551" s="81">
        <v>0</v>
      </c>
      <c r="BO551" s="81">
        <v>0</v>
      </c>
      <c r="BP551" s="81">
        <v>8</v>
      </c>
      <c r="BQ551" s="81">
        <v>0</v>
      </c>
      <c r="BR551" s="81">
        <v>2</v>
      </c>
      <c r="BS551" s="81">
        <v>0</v>
      </c>
      <c r="BT551"/>
      <c r="BU551" s="80">
        <v>165.70699999999999</v>
      </c>
      <c r="BV551" s="80">
        <v>8.83</v>
      </c>
      <c r="BW551" s="80">
        <v>0</v>
      </c>
      <c r="BX551" s="80">
        <v>0</v>
      </c>
      <c r="BY551" s="80">
        <v>0</v>
      </c>
      <c r="BZ551" s="80">
        <v>9.2089999999999996</v>
      </c>
      <c r="CA551" s="80">
        <v>83.64</v>
      </c>
      <c r="CB551" s="80">
        <v>0</v>
      </c>
      <c r="CC551" s="80">
        <v>0</v>
      </c>
    </row>
    <row r="552" spans="1:81">
      <c r="A552" s="80" t="s">
        <v>2311</v>
      </c>
      <c r="B552" s="80">
        <v>131</v>
      </c>
      <c r="C552" s="80">
        <v>12</v>
      </c>
      <c r="D552" s="80">
        <v>8</v>
      </c>
      <c r="E552" s="80">
        <v>2015</v>
      </c>
      <c r="F552" s="80" t="s">
        <v>91</v>
      </c>
      <c r="G552" s="80" t="s">
        <v>2299</v>
      </c>
      <c r="H552" s="80" t="s">
        <v>2300</v>
      </c>
      <c r="I552" s="177"/>
      <c r="J552" s="81">
        <v>296.97491229186909</v>
      </c>
      <c r="K552" s="81">
        <v>5.8899211315305351</v>
      </c>
      <c r="L552" s="81">
        <v>5.0516270732568334</v>
      </c>
      <c r="M552" s="81">
        <v>153.02978839634841</v>
      </c>
      <c r="N552" s="81">
        <v>117.66871169302367</v>
      </c>
      <c r="O552" s="81">
        <v>55.444787393179254</v>
      </c>
      <c r="P552" s="81">
        <v>79.53033258375018</v>
      </c>
      <c r="Q552" s="81">
        <v>6.2105447496237121</v>
      </c>
      <c r="R552" s="81">
        <v>0</v>
      </c>
      <c r="S552" s="81">
        <v>11.237551771319998</v>
      </c>
      <c r="T552" s="82"/>
      <c r="U552" s="81">
        <v>38293243</v>
      </c>
      <c r="V552" s="81">
        <v>3100</v>
      </c>
      <c r="W552" s="81">
        <v>49</v>
      </c>
      <c r="X552" s="81">
        <v>35248</v>
      </c>
      <c r="Y552" s="81">
        <v>39642</v>
      </c>
      <c r="Z552" s="81">
        <v>32213</v>
      </c>
      <c r="AA552" s="81">
        <v>15826</v>
      </c>
      <c r="AB552" s="81">
        <v>85477</v>
      </c>
      <c r="AC552" s="81">
        <v>0</v>
      </c>
      <c r="AD552" s="81">
        <v>11.237551771319998</v>
      </c>
      <c r="AE552" s="82"/>
      <c r="AF552" s="81">
        <v>311316666.14127922</v>
      </c>
      <c r="AG552" s="81">
        <v>4957614.9454529164</v>
      </c>
      <c r="AH552" s="81">
        <v>1027595.8800735398</v>
      </c>
      <c r="AI552" s="81">
        <v>220064088.48476163</v>
      </c>
      <c r="AJ552" s="81">
        <v>174352583.4490101</v>
      </c>
      <c r="AK552" s="81">
        <v>0</v>
      </c>
      <c r="AL552" s="81">
        <v>0</v>
      </c>
      <c r="AM552" s="81">
        <v>11714264.287470793</v>
      </c>
      <c r="AN552" s="81">
        <v>0</v>
      </c>
      <c r="AO552" s="81">
        <v>0</v>
      </c>
      <c r="AP552" s="82"/>
      <c r="AQ552" s="81">
        <v>877</v>
      </c>
      <c r="AR552" s="81">
        <v>97</v>
      </c>
      <c r="AS552" s="81">
        <v>0</v>
      </c>
      <c r="AT552" s="81">
        <v>0</v>
      </c>
      <c r="AU552" s="81">
        <v>0</v>
      </c>
      <c r="AV552" s="81">
        <v>0</v>
      </c>
      <c r="AW552" s="81" t="s">
        <v>564</v>
      </c>
      <c r="AX552" s="82"/>
      <c r="AY552" s="81">
        <v>3009.6</v>
      </c>
      <c r="AZ552" s="81">
        <v>3722.1</v>
      </c>
      <c r="BA552" s="81">
        <v>0</v>
      </c>
      <c r="BB552" s="81">
        <v>0</v>
      </c>
      <c r="BC552" s="81">
        <v>0</v>
      </c>
      <c r="BD552" s="81">
        <v>0</v>
      </c>
      <c r="BE552" s="81" t="s">
        <v>564</v>
      </c>
      <c r="BF552" s="82"/>
      <c r="BG552" s="81">
        <v>0</v>
      </c>
      <c r="BH552" s="81">
        <v>0</v>
      </c>
      <c r="BI552" s="81">
        <v>254.66</v>
      </c>
      <c r="BJ552" s="81">
        <v>0</v>
      </c>
      <c r="BK552" s="81">
        <v>19.381</v>
      </c>
      <c r="BL552" s="81">
        <v>0</v>
      </c>
      <c r="BM552" s="82"/>
      <c r="BN552" s="81">
        <v>0</v>
      </c>
      <c r="BO552" s="81">
        <v>0</v>
      </c>
      <c r="BP552" s="81">
        <v>8</v>
      </c>
      <c r="BQ552" s="81">
        <v>0</v>
      </c>
      <c r="BR552" s="81">
        <v>2</v>
      </c>
      <c r="BS552" s="81">
        <v>0</v>
      </c>
      <c r="BT552"/>
      <c r="BU552" s="80">
        <v>167.51499999999999</v>
      </c>
      <c r="BV552" s="80">
        <v>9.8719999999999999</v>
      </c>
      <c r="BW552" s="80">
        <v>0</v>
      </c>
      <c r="BX552" s="80">
        <v>0</v>
      </c>
      <c r="BY552" s="80">
        <v>0</v>
      </c>
      <c r="BZ552" s="80">
        <v>9.4429999999999996</v>
      </c>
      <c r="CA552" s="80">
        <v>87.210999999999999</v>
      </c>
      <c r="CB552" s="80">
        <v>0</v>
      </c>
      <c r="CC552" s="80">
        <v>0</v>
      </c>
    </row>
    <row r="553" spans="1:81">
      <c r="A553" s="80" t="s">
        <v>2312</v>
      </c>
      <c r="B553" s="80">
        <v>132</v>
      </c>
      <c r="C553" s="80">
        <v>13</v>
      </c>
      <c r="D553" s="80">
        <v>8</v>
      </c>
      <c r="E553" s="80">
        <v>2016</v>
      </c>
      <c r="F553" s="80" t="s">
        <v>92</v>
      </c>
      <c r="G553" s="80" t="s">
        <v>2299</v>
      </c>
      <c r="H553" s="80" t="s">
        <v>2300</v>
      </c>
      <c r="I553" s="177"/>
      <c r="J553" s="81">
        <v>332.01209106904463</v>
      </c>
      <c r="K553" s="81">
        <v>5.7367226369176736</v>
      </c>
      <c r="L553" s="81">
        <v>4.829166556767027</v>
      </c>
      <c r="M553" s="81">
        <v>139.55543719523143</v>
      </c>
      <c r="N553" s="81">
        <v>117.63646100076313</v>
      </c>
      <c r="O553" s="81">
        <v>55.035041781790234</v>
      </c>
      <c r="P553" s="81">
        <v>79.202026247123769</v>
      </c>
      <c r="Q553" s="81">
        <v>6.0343766674484831</v>
      </c>
      <c r="R553" s="81">
        <v>0</v>
      </c>
      <c r="S553" s="81">
        <v>9.5192185888000012</v>
      </c>
      <c r="T553" s="82"/>
      <c r="U553" s="81">
        <v>40634574</v>
      </c>
      <c r="V553" s="81">
        <v>3100</v>
      </c>
      <c r="W553" s="81">
        <v>49</v>
      </c>
      <c r="X553" s="81">
        <v>35248</v>
      </c>
      <c r="Y553" s="81">
        <v>39637</v>
      </c>
      <c r="Z553" s="81">
        <v>32368</v>
      </c>
      <c r="AA553" s="81">
        <v>16301</v>
      </c>
      <c r="AB553" s="81">
        <v>85434</v>
      </c>
      <c r="AC553" s="81">
        <v>0</v>
      </c>
      <c r="AD553" s="81">
        <v>9.5192185888000012</v>
      </c>
      <c r="AE553" s="82"/>
      <c r="AF553" s="81">
        <v>346651949.34328258</v>
      </c>
      <c r="AG553" s="81">
        <v>4499644.2904103957</v>
      </c>
      <c r="AH553" s="81">
        <v>730556.008111428</v>
      </c>
      <c r="AI553" s="81">
        <v>214186663.5454312</v>
      </c>
      <c r="AJ553" s="81">
        <v>172571712.8978906</v>
      </c>
      <c r="AK553" s="81">
        <v>0</v>
      </c>
      <c r="AL553" s="81">
        <v>0</v>
      </c>
      <c r="AM553" s="81">
        <v>11717467.573547879</v>
      </c>
      <c r="AN553" s="81">
        <v>0</v>
      </c>
      <c r="AO553" s="81">
        <v>0</v>
      </c>
      <c r="AP553" s="82"/>
      <c r="AQ553" s="81">
        <v>945</v>
      </c>
      <c r="AR553" s="81">
        <v>111</v>
      </c>
      <c r="AS553" s="81">
        <v>0</v>
      </c>
      <c r="AT553" s="81">
        <v>0</v>
      </c>
      <c r="AU553" s="81">
        <v>0</v>
      </c>
      <c r="AV553" s="81">
        <v>0</v>
      </c>
      <c r="AW553" s="81" t="s">
        <v>564</v>
      </c>
      <c r="AX553" s="82"/>
      <c r="AY553" s="81">
        <v>3292.2</v>
      </c>
      <c r="AZ553" s="81">
        <v>3996.1</v>
      </c>
      <c r="BA553" s="81">
        <v>0</v>
      </c>
      <c r="BB553" s="81">
        <v>0</v>
      </c>
      <c r="BC553" s="81">
        <v>0</v>
      </c>
      <c r="BD553" s="81">
        <v>0</v>
      </c>
      <c r="BE553" s="81" t="s">
        <v>564</v>
      </c>
      <c r="BF553" s="82"/>
      <c r="BG553" s="81">
        <v>0</v>
      </c>
      <c r="BH553" s="81">
        <v>0</v>
      </c>
      <c r="BI553" s="81">
        <v>260.29399999999998</v>
      </c>
      <c r="BJ553" s="81">
        <v>0</v>
      </c>
      <c r="BK553" s="81">
        <v>19.435000000000002</v>
      </c>
      <c r="BL553" s="81">
        <v>0</v>
      </c>
      <c r="BM553" s="82"/>
      <c r="BN553" s="81">
        <v>0</v>
      </c>
      <c r="BO553" s="81">
        <v>0</v>
      </c>
      <c r="BP553" s="81">
        <v>10</v>
      </c>
      <c r="BQ553" s="81">
        <v>0</v>
      </c>
      <c r="BR553" s="81">
        <v>2</v>
      </c>
      <c r="BS553" s="81">
        <v>0</v>
      </c>
      <c r="BT553"/>
      <c r="BU553" s="80">
        <v>177.67</v>
      </c>
      <c r="BV553" s="80">
        <v>10.226000000000001</v>
      </c>
      <c r="BW553" s="80">
        <v>0</v>
      </c>
      <c r="BX553" s="80">
        <v>0</v>
      </c>
      <c r="BY553" s="80">
        <v>0</v>
      </c>
      <c r="BZ553" s="80">
        <v>10.599</v>
      </c>
      <c r="CA553" s="80">
        <v>81.233999999999995</v>
      </c>
      <c r="CB553" s="80">
        <v>0</v>
      </c>
      <c r="CC553" s="80">
        <v>0</v>
      </c>
    </row>
    <row r="554" spans="1:81">
      <c r="A554" s="80" t="s">
        <v>2313</v>
      </c>
      <c r="B554" s="80">
        <v>133</v>
      </c>
      <c r="C554" s="80">
        <v>14</v>
      </c>
      <c r="D554" s="80">
        <v>8</v>
      </c>
      <c r="E554" s="80">
        <v>2017</v>
      </c>
      <c r="F554" s="80" t="s">
        <v>71</v>
      </c>
      <c r="G554" s="80" t="s">
        <v>2299</v>
      </c>
      <c r="H554" s="80" t="s">
        <v>2300</v>
      </c>
      <c r="I554" s="177"/>
      <c r="J554" s="81">
        <v>241.7641422172097</v>
      </c>
      <c r="K554" s="81">
        <v>5.6441882129760108</v>
      </c>
      <c r="L554" s="81">
        <v>4.0905573699185034</v>
      </c>
      <c r="M554" s="81">
        <v>125.33724509285267</v>
      </c>
      <c r="N554" s="81">
        <v>110.74995764885112</v>
      </c>
      <c r="O554" s="81">
        <v>54.342724314322858</v>
      </c>
      <c r="P554" s="81">
        <v>79.231383496085229</v>
      </c>
      <c r="Q554" s="81">
        <v>5.8331494697448658</v>
      </c>
      <c r="R554" s="81">
        <v>0</v>
      </c>
      <c r="S554" s="81">
        <v>13.4750744406</v>
      </c>
      <c r="T554" s="82"/>
      <c r="U554" s="81">
        <v>35315784</v>
      </c>
      <c r="V554" s="81">
        <v>3100</v>
      </c>
      <c r="W554" s="81">
        <v>49</v>
      </c>
      <c r="X554" s="81">
        <v>35248</v>
      </c>
      <c r="Y554" s="81">
        <v>40010</v>
      </c>
      <c r="Z554" s="81">
        <v>32491</v>
      </c>
      <c r="AA554" s="81">
        <v>16411</v>
      </c>
      <c r="AB554" s="81">
        <v>85404</v>
      </c>
      <c r="AC554" s="81">
        <v>0</v>
      </c>
      <c r="AD554" s="81">
        <v>13.4750744406</v>
      </c>
      <c r="AE554" s="82"/>
      <c r="AF554" s="81">
        <v>283639840.0472101</v>
      </c>
      <c r="AG554" s="81">
        <v>4741000.0446130466</v>
      </c>
      <c r="AH554" s="81">
        <v>856855.27316171839</v>
      </c>
      <c r="AI554" s="81">
        <v>219131195.50644591</v>
      </c>
      <c r="AJ554" s="81">
        <v>180213943.9299095</v>
      </c>
      <c r="AK554" s="81">
        <v>0</v>
      </c>
      <c r="AL554" s="81">
        <v>0</v>
      </c>
      <c r="AM554" s="81">
        <v>11731681.20531035</v>
      </c>
      <c r="AN554" s="81">
        <v>0</v>
      </c>
      <c r="AO554" s="81">
        <v>0</v>
      </c>
      <c r="AP554" s="82"/>
      <c r="AQ554" s="81">
        <v>987</v>
      </c>
      <c r="AR554" s="81">
        <v>122</v>
      </c>
      <c r="AS554" s="81">
        <v>0</v>
      </c>
      <c r="AT554" s="81">
        <v>0</v>
      </c>
      <c r="AU554" s="81">
        <v>0</v>
      </c>
      <c r="AV554" s="81">
        <v>0</v>
      </c>
      <c r="AW554" s="81" t="s">
        <v>564</v>
      </c>
      <c r="AX554" s="82"/>
      <c r="AY554" s="81">
        <v>3464.3</v>
      </c>
      <c r="AZ554" s="81">
        <v>4220.8999999999996</v>
      </c>
      <c r="BA554" s="81">
        <v>0</v>
      </c>
      <c r="BB554" s="81">
        <v>0</v>
      </c>
      <c r="BC554" s="81">
        <v>0</v>
      </c>
      <c r="BD554" s="81">
        <v>0</v>
      </c>
      <c r="BE554" s="81" t="s">
        <v>564</v>
      </c>
      <c r="BF554" s="82"/>
      <c r="BG554" s="81">
        <v>0</v>
      </c>
      <c r="BH554" s="81">
        <v>0</v>
      </c>
      <c r="BI554" s="81">
        <v>273.78500000000003</v>
      </c>
      <c r="BJ554" s="81">
        <v>0</v>
      </c>
      <c r="BK554" s="81">
        <v>19.990000000000002</v>
      </c>
      <c r="BL554" s="81">
        <v>0</v>
      </c>
      <c r="BM554" s="82"/>
      <c r="BN554" s="81">
        <v>0</v>
      </c>
      <c r="BO554" s="81">
        <v>0</v>
      </c>
      <c r="BP554" s="81">
        <v>10</v>
      </c>
      <c r="BQ554" s="81">
        <v>0</v>
      </c>
      <c r="BR554" s="81">
        <v>2</v>
      </c>
      <c r="BS554" s="81">
        <v>0</v>
      </c>
      <c r="BT554"/>
      <c r="BU554" s="80">
        <v>174.96100000000001</v>
      </c>
      <c r="BV554" s="80">
        <v>10.627000000000001</v>
      </c>
      <c r="BW554" s="80">
        <v>0</v>
      </c>
      <c r="BX554" s="80">
        <v>0</v>
      </c>
      <c r="BY554" s="80">
        <v>0</v>
      </c>
      <c r="BZ554" s="80">
        <v>13.340999999999999</v>
      </c>
      <c r="CA554" s="80">
        <v>94.846000000000004</v>
      </c>
      <c r="CB554" s="80">
        <v>0</v>
      </c>
      <c r="CC554" s="80">
        <v>0</v>
      </c>
    </row>
    <row r="555" spans="1:81">
      <c r="A555" s="80" t="s">
        <v>2314</v>
      </c>
      <c r="B555" s="80">
        <v>134</v>
      </c>
      <c r="C555" s="80">
        <v>15</v>
      </c>
      <c r="D555" s="80">
        <v>8</v>
      </c>
      <c r="E555" s="80">
        <v>2018</v>
      </c>
      <c r="F555" s="80" t="s">
        <v>93</v>
      </c>
      <c r="G555" s="80" t="s">
        <v>2299</v>
      </c>
      <c r="H555" s="80" t="s">
        <v>2300</v>
      </c>
      <c r="I555" s="177"/>
      <c r="J555" s="81">
        <v>224.61763187174665</v>
      </c>
      <c r="K555" s="81">
        <v>5.0720425533860682</v>
      </c>
      <c r="L555" s="81">
        <v>3.788029502693564</v>
      </c>
      <c r="M555" s="81">
        <v>109.34485448130525</v>
      </c>
      <c r="N555" s="81">
        <v>90.174664454485452</v>
      </c>
      <c r="O555" s="81">
        <v>53.564629400038427</v>
      </c>
      <c r="P555" s="81">
        <v>79.111879422226167</v>
      </c>
      <c r="Q555" s="81">
        <v>5.4414525165212009</v>
      </c>
      <c r="R555" s="81">
        <v>0</v>
      </c>
      <c r="S555" s="81">
        <v>13.01754420864</v>
      </c>
      <c r="T555" s="82"/>
      <c r="U555" s="81">
        <v>37608069</v>
      </c>
      <c r="V555" s="81">
        <v>3100</v>
      </c>
      <c r="W555" s="81">
        <v>49</v>
      </c>
      <c r="X555" s="81">
        <v>35248</v>
      </c>
      <c r="Y555" s="81">
        <v>40543</v>
      </c>
      <c r="Z555" s="81">
        <v>32639</v>
      </c>
      <c r="AA555" s="81">
        <v>16551</v>
      </c>
      <c r="AB555" s="81">
        <v>85855</v>
      </c>
      <c r="AC555" s="81">
        <v>0</v>
      </c>
      <c r="AD555" s="81">
        <v>13.01754420864</v>
      </c>
      <c r="AE555" s="82"/>
      <c r="AF555" s="81">
        <v>289197641.27498913</v>
      </c>
      <c r="AG555" s="81">
        <v>4336894.0321405334</v>
      </c>
      <c r="AH555" s="81">
        <v>822766.23208105389</v>
      </c>
      <c r="AI555" s="81">
        <v>211619178.7156058</v>
      </c>
      <c r="AJ555" s="81">
        <v>170127102.16186309</v>
      </c>
      <c r="AK555" s="81">
        <v>0</v>
      </c>
      <c r="AL555" s="81">
        <v>0</v>
      </c>
      <c r="AM555" s="81">
        <v>11818036.110148611</v>
      </c>
      <c r="AN555" s="81">
        <v>0</v>
      </c>
      <c r="AO555" s="81">
        <v>0</v>
      </c>
      <c r="AP555" s="82"/>
      <c r="AQ555" s="81">
        <v>1046</v>
      </c>
      <c r="AR555" s="81">
        <v>129</v>
      </c>
      <c r="AS555" s="81">
        <v>0</v>
      </c>
      <c r="AT555" s="81">
        <v>0</v>
      </c>
      <c r="AU555" s="81">
        <v>0</v>
      </c>
      <c r="AV555" s="81">
        <v>0</v>
      </c>
      <c r="AW555" s="81" t="s">
        <v>564</v>
      </c>
      <c r="AX555" s="82"/>
      <c r="AY555" s="81">
        <v>3715.3999999999992</v>
      </c>
      <c r="AZ555" s="81">
        <v>4503.1000000000004</v>
      </c>
      <c r="BA555" s="81">
        <v>0</v>
      </c>
      <c r="BB555" s="81">
        <v>0</v>
      </c>
      <c r="BC555" s="81">
        <v>0</v>
      </c>
      <c r="BD555" s="81">
        <v>0</v>
      </c>
      <c r="BE555" s="81" t="s">
        <v>564</v>
      </c>
      <c r="BF555" s="82"/>
      <c r="BG555" s="81">
        <v>0</v>
      </c>
      <c r="BH555" s="81">
        <v>0</v>
      </c>
      <c r="BI555" s="81">
        <v>255.041</v>
      </c>
      <c r="BJ555" s="81">
        <v>0</v>
      </c>
      <c r="BK555" s="81">
        <v>17.454000000000001</v>
      </c>
      <c r="BL555" s="81">
        <v>0</v>
      </c>
      <c r="BM555" s="82"/>
      <c r="BN555" s="81">
        <v>0</v>
      </c>
      <c r="BO555" s="81">
        <v>0</v>
      </c>
      <c r="BP555" s="81">
        <v>10</v>
      </c>
      <c r="BQ555" s="81">
        <v>0</v>
      </c>
      <c r="BR555" s="81">
        <v>2</v>
      </c>
      <c r="BS555" s="81">
        <v>0</v>
      </c>
      <c r="BT555"/>
      <c r="BU555" s="80">
        <v>164.77099999999999</v>
      </c>
      <c r="BV555" s="80">
        <v>9.3190000000000008</v>
      </c>
      <c r="BW555" s="80">
        <v>0</v>
      </c>
      <c r="BX555" s="80">
        <v>0</v>
      </c>
      <c r="BY555" s="80">
        <v>0</v>
      </c>
      <c r="BZ555" s="80">
        <v>14.497999999999999</v>
      </c>
      <c r="CA555" s="80">
        <v>83.906999999999996</v>
      </c>
      <c r="CB555" s="80">
        <v>0</v>
      </c>
      <c r="CC555" s="80">
        <v>0</v>
      </c>
    </row>
    <row r="556" spans="1:81">
      <c r="A556" s="80" t="s">
        <v>2315</v>
      </c>
      <c r="B556" s="80">
        <v>135</v>
      </c>
      <c r="C556" s="80">
        <v>16</v>
      </c>
      <c r="D556" s="80">
        <v>8</v>
      </c>
      <c r="E556" s="80">
        <v>2019</v>
      </c>
      <c r="F556" s="80" t="s">
        <v>73</v>
      </c>
      <c r="G556" s="80" t="s">
        <v>2299</v>
      </c>
      <c r="H556" s="80" t="s">
        <v>2300</v>
      </c>
      <c r="I556" s="177"/>
      <c r="J556" s="81">
        <v>222.25010224206466</v>
      </c>
      <c r="K556" s="81">
        <v>4.5537618767462442</v>
      </c>
      <c r="L556" s="81">
        <v>3.8203582997571992</v>
      </c>
      <c r="M556" s="81">
        <v>104.17485636914218</v>
      </c>
      <c r="N556" s="81">
        <v>80.062652784002509</v>
      </c>
      <c r="O556" s="81">
        <v>52.170008302879772</v>
      </c>
      <c r="P556" s="81">
        <v>78.836769942736339</v>
      </c>
      <c r="Q556" s="81">
        <v>5.3435492456111113</v>
      </c>
      <c r="R556" s="81">
        <v>0</v>
      </c>
      <c r="S556" s="81">
        <v>12.072544833310001</v>
      </c>
      <c r="T556" s="82"/>
      <c r="U556" s="81">
        <v>38206540</v>
      </c>
      <c r="V556" s="81">
        <v>3100</v>
      </c>
      <c r="W556" s="81">
        <v>49</v>
      </c>
      <c r="X556" s="81">
        <v>35248</v>
      </c>
      <c r="Y556" s="81">
        <v>41393</v>
      </c>
      <c r="Z556" s="81">
        <v>32662</v>
      </c>
      <c r="AA556" s="81">
        <v>16370</v>
      </c>
      <c r="AB556" s="81">
        <v>86593</v>
      </c>
      <c r="AC556" s="81">
        <v>0</v>
      </c>
      <c r="AD556" s="81">
        <v>12.072544833309999</v>
      </c>
      <c r="AE556" s="82"/>
      <c r="AF556" s="81">
        <v>291352922.56410003</v>
      </c>
      <c r="AG556" s="81">
        <v>4097483.0990089518</v>
      </c>
      <c r="AH556" s="81">
        <v>873104.19743016327</v>
      </c>
      <c r="AI556" s="81">
        <v>213232952.285456</v>
      </c>
      <c r="AJ556" s="81">
        <v>151360248.89112532</v>
      </c>
      <c r="AK556" s="81">
        <v>0</v>
      </c>
      <c r="AL556" s="81">
        <v>0</v>
      </c>
      <c r="AM556" s="81">
        <v>11793314.728245011</v>
      </c>
      <c r="AN556" s="81">
        <v>0</v>
      </c>
      <c r="AO556" s="81">
        <v>0</v>
      </c>
      <c r="AP556" s="82"/>
      <c r="AQ556" s="81">
        <v>1120</v>
      </c>
      <c r="AR556" s="81">
        <v>141</v>
      </c>
      <c r="AS556" s="81">
        <v>0</v>
      </c>
      <c r="AT556" s="81">
        <v>0</v>
      </c>
      <c r="AU556" s="81">
        <v>0</v>
      </c>
      <c r="AV556" s="81">
        <v>0</v>
      </c>
      <c r="AW556" s="81" t="s">
        <v>564</v>
      </c>
      <c r="AX556" s="82"/>
      <c r="AY556" s="81">
        <v>4062.900000000001</v>
      </c>
      <c r="AZ556" s="81">
        <v>4676.8999999999996</v>
      </c>
      <c r="BA556" s="81">
        <v>0</v>
      </c>
      <c r="BB556" s="81">
        <v>0</v>
      </c>
      <c r="BC556" s="81">
        <v>0</v>
      </c>
      <c r="BD556" s="81">
        <v>0</v>
      </c>
      <c r="BE556" s="81" t="s">
        <v>564</v>
      </c>
      <c r="BF556" s="82"/>
      <c r="BG556" s="81">
        <v>0</v>
      </c>
      <c r="BH556" s="81">
        <v>0</v>
      </c>
      <c r="BI556" s="81">
        <v>239.715</v>
      </c>
      <c r="BJ556" s="81">
        <v>0</v>
      </c>
      <c r="BK556" s="81">
        <v>18.622</v>
      </c>
      <c r="BL556" s="81">
        <v>0</v>
      </c>
      <c r="BM556" s="82"/>
      <c r="BN556" s="81">
        <v>0</v>
      </c>
      <c r="BO556" s="81">
        <v>0</v>
      </c>
      <c r="BP556" s="81">
        <v>8</v>
      </c>
      <c r="BQ556" s="81">
        <v>0</v>
      </c>
      <c r="BR556" s="81">
        <v>3</v>
      </c>
      <c r="BS556" s="81">
        <v>0</v>
      </c>
      <c r="BT556"/>
      <c r="BU556" s="80">
        <v>155.63499999999999</v>
      </c>
      <c r="BV556" s="80">
        <v>9.2170000000000005</v>
      </c>
      <c r="BW556" s="80">
        <v>0</v>
      </c>
      <c r="BX556" s="80">
        <v>0</v>
      </c>
      <c r="BY556" s="80">
        <v>0</v>
      </c>
      <c r="BZ556" s="80">
        <v>11.939</v>
      </c>
      <c r="CA556" s="80">
        <v>81.546000000000006</v>
      </c>
      <c r="CB556" s="80">
        <v>0</v>
      </c>
      <c r="CC556" s="80">
        <v>0</v>
      </c>
    </row>
    <row r="557" spans="1:81">
      <c r="A557" s="80" t="s">
        <v>2316</v>
      </c>
      <c r="B557" s="80">
        <v>136</v>
      </c>
      <c r="C557" s="80">
        <v>17</v>
      </c>
      <c r="D557" s="80">
        <v>8</v>
      </c>
      <c r="E557" s="80">
        <v>2020</v>
      </c>
      <c r="F557" s="80" t="s">
        <v>218</v>
      </c>
      <c r="G557" s="80" t="s">
        <v>2299</v>
      </c>
      <c r="H557" s="80" t="s">
        <v>2300</v>
      </c>
      <c r="I557" s="177"/>
      <c r="J557" s="81">
        <v>249.04646308074879</v>
      </c>
      <c r="K557" s="81">
        <v>6.0270340008055339</v>
      </c>
      <c r="L557" s="81">
        <v>1.3129669470740661</v>
      </c>
      <c r="M557" s="81">
        <v>97.268608051077408</v>
      </c>
      <c r="N557" s="81">
        <v>97.33817453517689</v>
      </c>
      <c r="O557" s="81">
        <v>46.465403137957452</v>
      </c>
      <c r="P557" s="81">
        <v>74.307872160945806</v>
      </c>
      <c r="Q557" s="81">
        <v>5.1144654570676584</v>
      </c>
      <c r="R557" s="81">
        <v>0</v>
      </c>
      <c r="S557" s="81">
        <v>10.80190683</v>
      </c>
      <c r="T557" s="82"/>
      <c r="U557" s="81">
        <v>43847806</v>
      </c>
      <c r="V557" s="81">
        <v>3938</v>
      </c>
      <c r="W557" s="81">
        <v>19</v>
      </c>
      <c r="X557" s="81">
        <v>34858</v>
      </c>
      <c r="Y557" s="81">
        <v>41271</v>
      </c>
      <c r="Z557" s="81">
        <v>33203</v>
      </c>
      <c r="AA557" s="81">
        <v>16764</v>
      </c>
      <c r="AB557" s="81">
        <v>86740</v>
      </c>
      <c r="AC557" s="81">
        <v>0</v>
      </c>
      <c r="AD557" s="81">
        <v>10.80190683</v>
      </c>
      <c r="AE557" s="82"/>
      <c r="AF557" s="81">
        <v>318207380.55697173</v>
      </c>
      <c r="AG557" s="81">
        <v>4898403.0088591436</v>
      </c>
      <c r="AH557" s="81">
        <v>303221.20113383455</v>
      </c>
      <c r="AI557" s="81">
        <v>190538217.40046886</v>
      </c>
      <c r="AJ557" s="81">
        <v>176748095.20094779</v>
      </c>
      <c r="AK557" s="81"/>
      <c r="AL557" s="81"/>
      <c r="AM557" s="81">
        <v>11320533.701499967</v>
      </c>
      <c r="AN557" s="81"/>
      <c r="AO557" s="81"/>
      <c r="AP557" s="82"/>
      <c r="AQ557" s="81">
        <v>1167</v>
      </c>
      <c r="AR557" s="81">
        <v>145</v>
      </c>
      <c r="AS557" s="81">
        <v>0</v>
      </c>
      <c r="AT557" s="81">
        <v>0</v>
      </c>
      <c r="AU557" s="81">
        <v>0</v>
      </c>
      <c r="AV557" s="81">
        <v>0</v>
      </c>
      <c r="AW557" s="81">
        <v>0</v>
      </c>
      <c r="AX557" s="82"/>
      <c r="AY557" s="81">
        <v>4309.6999999999971</v>
      </c>
      <c r="AZ557" s="81">
        <v>4772</v>
      </c>
      <c r="BA557" s="81">
        <v>0</v>
      </c>
      <c r="BB557" s="81">
        <v>0</v>
      </c>
      <c r="BC557" s="81">
        <v>0</v>
      </c>
      <c r="BD557" s="81">
        <v>0</v>
      </c>
      <c r="BE557" s="81">
        <v>0</v>
      </c>
      <c r="BF557" s="82"/>
      <c r="BG557" s="81">
        <v>0</v>
      </c>
      <c r="BH557" s="81">
        <v>0</v>
      </c>
      <c r="BI557" s="81">
        <v>238.745</v>
      </c>
      <c r="BJ557" s="81">
        <v>0</v>
      </c>
      <c r="BK557" s="81">
        <v>15.103999999999999</v>
      </c>
      <c r="BL557" s="81">
        <v>0</v>
      </c>
      <c r="BM557" s="82"/>
      <c r="BN557" s="81">
        <v>0</v>
      </c>
      <c r="BO557" s="81">
        <v>0</v>
      </c>
      <c r="BP557" s="81">
        <v>7</v>
      </c>
      <c r="BQ557" s="81">
        <v>0</v>
      </c>
      <c r="BR557" s="81">
        <v>2</v>
      </c>
      <c r="BS557" s="81">
        <v>0</v>
      </c>
      <c r="BT557"/>
      <c r="BU557" s="80">
        <v>147.113</v>
      </c>
      <c r="BV557" s="80">
        <v>8.8829999999999991</v>
      </c>
      <c r="BW557" s="80">
        <v>0</v>
      </c>
      <c r="BX557" s="80">
        <v>0</v>
      </c>
      <c r="BY557" s="80">
        <v>0</v>
      </c>
      <c r="BZ557" s="80">
        <v>12.795</v>
      </c>
      <c r="CA557" s="80">
        <v>85.058000000000007</v>
      </c>
      <c r="CB557" s="80">
        <v>0</v>
      </c>
      <c r="CC557" s="80">
        <v>0</v>
      </c>
    </row>
    <row r="558" spans="1:81">
      <c r="A558" s="80" t="s">
        <v>2317</v>
      </c>
      <c r="B558" s="80">
        <v>136</v>
      </c>
      <c r="C558" s="80">
        <v>18</v>
      </c>
      <c r="D558" s="80">
        <v>8</v>
      </c>
      <c r="E558" s="80">
        <v>2021</v>
      </c>
      <c r="F558" s="80" t="s">
        <v>75</v>
      </c>
      <c r="G558" s="174" t="s">
        <v>2299</v>
      </c>
      <c r="H558" s="80" t="s">
        <v>2300</v>
      </c>
      <c r="I558" s="177"/>
      <c r="J558" s="81">
        <v>219.98541016623577</v>
      </c>
      <c r="K558" s="81">
        <v>6.4931906993700013</v>
      </c>
      <c r="L558" s="81">
        <v>1.2560333403206676</v>
      </c>
      <c r="M558" s="81">
        <v>97.93554625127426</v>
      </c>
      <c r="N558" s="81">
        <v>78.57299987962466</v>
      </c>
      <c r="O558" s="81">
        <v>45.231838422629458</v>
      </c>
      <c r="P558" s="81">
        <v>76.719982178945017</v>
      </c>
      <c r="Q558" s="81">
        <v>5.1727999802380324</v>
      </c>
      <c r="R558" s="81">
        <v>0</v>
      </c>
      <c r="S558" s="81">
        <v>13.116887719039999</v>
      </c>
      <c r="T558" s="82"/>
      <c r="U558" s="81">
        <v>45979910</v>
      </c>
      <c r="V558" s="81">
        <v>3938</v>
      </c>
      <c r="W558" s="81">
        <v>19</v>
      </c>
      <c r="X558" s="81">
        <v>34858</v>
      </c>
      <c r="Y558" s="81">
        <v>42178</v>
      </c>
      <c r="Z558" s="81">
        <v>33281</v>
      </c>
      <c r="AA558" s="81">
        <v>16879</v>
      </c>
      <c r="AB558" s="81">
        <v>86689</v>
      </c>
      <c r="AC558" s="81">
        <v>0</v>
      </c>
      <c r="AD558" s="81">
        <v>13.116887719039999</v>
      </c>
      <c r="AE558" s="82"/>
      <c r="AF558" s="81">
        <v>312473258.11029881</v>
      </c>
      <c r="AG558" s="81">
        <v>5718996.5141447699</v>
      </c>
      <c r="AH558" s="81">
        <v>268631.88912192587</v>
      </c>
      <c r="AI558" s="81">
        <v>216729930.94719064</v>
      </c>
      <c r="AJ558" s="81">
        <v>158889510.08109808</v>
      </c>
      <c r="AK558" s="81">
        <v>0</v>
      </c>
      <c r="AL558" s="81">
        <v>0</v>
      </c>
      <c r="AM558" s="81">
        <v>11379135.170170628</v>
      </c>
      <c r="AN558" s="81">
        <v>0</v>
      </c>
      <c r="AO558" s="81">
        <v>0</v>
      </c>
      <c r="AP558" s="82"/>
      <c r="AQ558" s="81">
        <v>1235</v>
      </c>
      <c r="AR558" s="81">
        <v>146</v>
      </c>
      <c r="AS558" s="81">
        <v>0</v>
      </c>
      <c r="AT558" s="81">
        <v>0</v>
      </c>
      <c r="AU558" s="81">
        <v>0</v>
      </c>
      <c r="AV558" s="81">
        <v>0</v>
      </c>
      <c r="AW558" s="81"/>
      <c r="AX558" s="82"/>
      <c r="AY558" s="81">
        <v>4656.4999999999982</v>
      </c>
      <c r="AZ558" s="81">
        <v>4821.5</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2318</v>
      </c>
      <c r="B559" s="80">
        <v>136</v>
      </c>
      <c r="C559" s="80">
        <v>19</v>
      </c>
      <c r="D559" s="80">
        <v>8</v>
      </c>
      <c r="E559" s="80">
        <v>2022</v>
      </c>
      <c r="F559" s="80" t="s">
        <v>568</v>
      </c>
      <c r="G559" s="174" t="s">
        <v>2299</v>
      </c>
      <c r="H559" s="80" t="s">
        <v>2300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1301</v>
      </c>
      <c r="AR559" s="81">
        <v>148</v>
      </c>
      <c r="AS559" s="81">
        <v>0</v>
      </c>
      <c r="AT559" s="81">
        <v>0</v>
      </c>
      <c r="AU559" s="81">
        <v>0</v>
      </c>
      <c r="AV559" s="81">
        <v>0</v>
      </c>
      <c r="AW559" s="81"/>
      <c r="AX559" s="82"/>
      <c r="AY559" s="81">
        <v>5004.7000000000007</v>
      </c>
      <c r="AZ559" s="81">
        <v>5088.2999999999993</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2327</v>
      </c>
      <c r="B560" s="80">
        <v>511</v>
      </c>
      <c r="C560" s="80">
        <v>1</v>
      </c>
      <c r="D560" s="80">
        <v>31</v>
      </c>
      <c r="E560" s="80">
        <v>1990</v>
      </c>
      <c r="F560" s="80" t="s">
        <v>562</v>
      </c>
      <c r="G560" s="80" t="s">
        <v>2328</v>
      </c>
      <c r="H560" s="80" t="s">
        <v>2329</v>
      </c>
      <c r="I560" s="177"/>
      <c r="J560" s="81">
        <v>3250.575428997277</v>
      </c>
      <c r="K560" s="81">
        <v>121.05220885990407</v>
      </c>
      <c r="L560" s="81">
        <v>160.93056764487991</v>
      </c>
      <c r="M560" s="81">
        <v>783.54865218060945</v>
      </c>
      <c r="N560" s="81">
        <v>956.26775333141461</v>
      </c>
      <c r="O560" s="81">
        <v>651.26035577309142</v>
      </c>
      <c r="P560" s="81">
        <v>875.48306384738999</v>
      </c>
      <c r="Q560" s="81">
        <v>50.723971626926911</v>
      </c>
      <c r="R560" s="81">
        <v>33.319122569344898</v>
      </c>
      <c r="S560" s="81">
        <v>51.137779999999985</v>
      </c>
      <c r="T560" s="82"/>
      <c r="U560" s="81">
        <v>195882212</v>
      </c>
      <c r="V560" s="81">
        <v>43421</v>
      </c>
      <c r="W560" s="81">
        <v>1537</v>
      </c>
      <c r="X560" s="81">
        <v>257869</v>
      </c>
      <c r="Y560" s="81">
        <v>234192</v>
      </c>
      <c r="Z560" s="81">
        <v>267871</v>
      </c>
      <c r="AA560" s="81">
        <v>212577</v>
      </c>
      <c r="AB560" s="81">
        <v>823585</v>
      </c>
      <c r="AC560" s="81">
        <v>5770932</v>
      </c>
      <c r="AD560" s="81">
        <v>51.137780000000014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2330</v>
      </c>
      <c r="B561" s="80">
        <v>512</v>
      </c>
      <c r="C561" s="80">
        <v>2</v>
      </c>
      <c r="D561" s="80">
        <v>31</v>
      </c>
      <c r="E561" s="80">
        <v>2005</v>
      </c>
      <c r="F561" s="80" t="s">
        <v>565</v>
      </c>
      <c r="G561" s="80" t="s">
        <v>2328</v>
      </c>
      <c r="H561" s="80" t="s">
        <v>2329</v>
      </c>
      <c r="I561" s="177"/>
      <c r="J561" s="81">
        <v>2565.8605222294909</v>
      </c>
      <c r="K561" s="81">
        <v>94.875290669609441</v>
      </c>
      <c r="L561" s="81">
        <v>193.12191019969089</v>
      </c>
      <c r="M561" s="81">
        <v>1208.6819571997453</v>
      </c>
      <c r="N561" s="81">
        <v>1258.8061141025773</v>
      </c>
      <c r="O561" s="81">
        <v>1000.5146279957677</v>
      </c>
      <c r="P561" s="81">
        <v>782.32426793540799</v>
      </c>
      <c r="Q561" s="81">
        <v>48.373353956228492</v>
      </c>
      <c r="R561" s="81">
        <v>81.427922178304527</v>
      </c>
      <c r="S561" s="81">
        <v>95.061341667999997</v>
      </c>
      <c r="T561" s="82"/>
      <c r="U561" s="81">
        <v>185226120</v>
      </c>
      <c r="V561" s="81">
        <v>40401</v>
      </c>
      <c r="W561" s="81">
        <v>1137</v>
      </c>
      <c r="X561" s="81">
        <v>227623</v>
      </c>
      <c r="Y561" s="81">
        <v>265138</v>
      </c>
      <c r="Z561" s="81">
        <v>476211</v>
      </c>
      <c r="AA561" s="81">
        <v>155573</v>
      </c>
      <c r="AB561" s="81">
        <v>821073</v>
      </c>
      <c r="AC561" s="81">
        <v>14398842</v>
      </c>
      <c r="AD561" s="81">
        <v>95.061341668000026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2331</v>
      </c>
      <c r="B562" s="80">
        <v>513</v>
      </c>
      <c r="C562" s="80">
        <v>3</v>
      </c>
      <c r="D562" s="80">
        <v>31</v>
      </c>
      <c r="E562" s="80">
        <v>2006</v>
      </c>
      <c r="F562" s="80" t="s">
        <v>566</v>
      </c>
      <c r="G562" s="80" t="s">
        <v>2328</v>
      </c>
      <c r="H562" s="80" t="s">
        <v>2329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2332</v>
      </c>
      <c r="B563" s="80">
        <v>514</v>
      </c>
      <c r="C563" s="80">
        <v>4</v>
      </c>
      <c r="D563" s="80">
        <v>31</v>
      </c>
      <c r="E563" s="80">
        <v>2007</v>
      </c>
      <c r="F563" s="80" t="s">
        <v>567</v>
      </c>
      <c r="G563" s="80" t="s">
        <v>2328</v>
      </c>
      <c r="H563" s="80" t="s">
        <v>2329</v>
      </c>
      <c r="I563" s="177"/>
      <c r="J563" s="81">
        <v>3450.5408761182862</v>
      </c>
      <c r="K563" s="81">
        <v>113.39398666010102</v>
      </c>
      <c r="L563" s="81">
        <v>162.4906285205559</v>
      </c>
      <c r="M563" s="81">
        <v>1673.0288598628379</v>
      </c>
      <c r="N563" s="81">
        <v>1870.94655896822</v>
      </c>
      <c r="O563" s="81">
        <v>972.29886523806033</v>
      </c>
      <c r="P563" s="81">
        <v>772.5217463662849</v>
      </c>
      <c r="Q563" s="81">
        <v>50.718071268585305</v>
      </c>
      <c r="R563" s="81">
        <v>76.658215766586366</v>
      </c>
      <c r="S563" s="81">
        <v>101.14931503459999</v>
      </c>
      <c r="T563" s="82"/>
      <c r="U563" s="81">
        <v>216122443</v>
      </c>
      <c r="V563" s="81">
        <v>38797</v>
      </c>
      <c r="W563" s="81">
        <v>2273</v>
      </c>
      <c r="X563" s="81">
        <v>275269</v>
      </c>
      <c r="Y563" s="81">
        <v>269072</v>
      </c>
      <c r="Z563" s="81">
        <v>481085</v>
      </c>
      <c r="AA563" s="81">
        <v>151282</v>
      </c>
      <c r="AB563" s="81">
        <v>815344</v>
      </c>
      <c r="AC563" s="81">
        <v>13944358</v>
      </c>
      <c r="AD563" s="81">
        <v>101.14931503460001</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2333</v>
      </c>
      <c r="B564" s="80">
        <v>515</v>
      </c>
      <c r="C564" s="80">
        <v>5</v>
      </c>
      <c r="D564" s="80">
        <v>31</v>
      </c>
      <c r="E564" s="80">
        <v>2008</v>
      </c>
      <c r="F564" s="80" t="s">
        <v>84</v>
      </c>
      <c r="G564" s="80" t="s">
        <v>2328</v>
      </c>
      <c r="H564" s="80" t="s">
        <v>2329</v>
      </c>
      <c r="I564" s="177"/>
      <c r="J564" s="81">
        <v>2537.7679852610345</v>
      </c>
      <c r="K564" s="81">
        <v>78.717986278721497</v>
      </c>
      <c r="L564" s="81">
        <v>139.24366094972572</v>
      </c>
      <c r="M564" s="81">
        <v>1707.8801792238119</v>
      </c>
      <c r="N564" s="81">
        <v>1709.9710312977677</v>
      </c>
      <c r="O564" s="81">
        <v>943.32879666698341</v>
      </c>
      <c r="P564" s="81">
        <v>750.34089630614756</v>
      </c>
      <c r="Q564" s="81">
        <v>49.72066011777293</v>
      </c>
      <c r="R564" s="81">
        <v>72.299871773312219</v>
      </c>
      <c r="S564" s="81">
        <v>86.76786728383999</v>
      </c>
      <c r="T564" s="82"/>
      <c r="U564" s="81">
        <v>209512022</v>
      </c>
      <c r="V564" s="81">
        <v>38797</v>
      </c>
      <c r="W564" s="81">
        <v>2273</v>
      </c>
      <c r="X564" s="81">
        <v>275269</v>
      </c>
      <c r="Y564" s="81">
        <v>270459</v>
      </c>
      <c r="Z564" s="81">
        <v>483133</v>
      </c>
      <c r="AA564" s="81">
        <v>147106</v>
      </c>
      <c r="AB564" s="81">
        <v>812444</v>
      </c>
      <c r="AC564" s="81">
        <v>13656451</v>
      </c>
      <c r="AD564" s="81">
        <v>86.767867283840019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2334</v>
      </c>
      <c r="B565" s="80">
        <v>516</v>
      </c>
      <c r="C565" s="80">
        <v>6</v>
      </c>
      <c r="D565" s="80">
        <v>31</v>
      </c>
      <c r="E565" s="80">
        <v>2009</v>
      </c>
      <c r="F565" s="80" t="s">
        <v>85</v>
      </c>
      <c r="G565" s="80" t="s">
        <v>2328</v>
      </c>
      <c r="H565" s="80" t="s">
        <v>2329</v>
      </c>
      <c r="I565" s="177"/>
      <c r="J565" s="81">
        <v>2220.0802316236991</v>
      </c>
      <c r="K565" s="81">
        <v>64.968537847705761</v>
      </c>
      <c r="L565" s="81">
        <v>156.94760617210972</v>
      </c>
      <c r="M565" s="81">
        <v>1620.0796456297062</v>
      </c>
      <c r="N565" s="81">
        <v>1256.9300070493312</v>
      </c>
      <c r="O565" s="81">
        <v>962.39662579663582</v>
      </c>
      <c r="P565" s="81">
        <v>714.13121250004497</v>
      </c>
      <c r="Q565" s="81">
        <v>47.190366756326</v>
      </c>
      <c r="R565" s="81">
        <v>72.956994512115841</v>
      </c>
      <c r="S565" s="81">
        <v>93.298632319364401</v>
      </c>
      <c r="T565" s="82"/>
      <c r="U565" s="81">
        <v>167340100</v>
      </c>
      <c r="V565" s="81">
        <v>36649</v>
      </c>
      <c r="W565" s="81">
        <v>3450</v>
      </c>
      <c r="X565" s="81">
        <v>295623</v>
      </c>
      <c r="Y565" s="81">
        <v>272292</v>
      </c>
      <c r="Z565" s="81">
        <v>486515</v>
      </c>
      <c r="AA565" s="81">
        <v>143733</v>
      </c>
      <c r="AB565" s="81">
        <v>809465</v>
      </c>
      <c r="AC565" s="81">
        <v>13444053</v>
      </c>
      <c r="AD565" s="81">
        <v>93.298632319364401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3.4220000000000002</v>
      </c>
      <c r="BH565" s="81">
        <v>0</v>
      </c>
      <c r="BI565" s="81">
        <v>2954.7140000000004</v>
      </c>
      <c r="BJ565" s="81">
        <v>365.4</v>
      </c>
      <c r="BK565" s="81">
        <v>201.20000000000002</v>
      </c>
      <c r="BL565" s="81">
        <v>0</v>
      </c>
      <c r="BM565" s="82"/>
      <c r="BN565" s="81">
        <v>1</v>
      </c>
      <c r="BO565" s="81">
        <v>0</v>
      </c>
      <c r="BP565" s="81">
        <v>90</v>
      </c>
      <c r="BQ565" s="81">
        <v>3</v>
      </c>
      <c r="BR565" s="81">
        <v>22</v>
      </c>
      <c r="BS565" s="81">
        <v>0</v>
      </c>
      <c r="BT565"/>
      <c r="BU565" s="80"/>
      <c r="BV565" s="80"/>
      <c r="BW565" s="80"/>
      <c r="BX565" s="80"/>
      <c r="BY565" s="80"/>
      <c r="BZ565" s="80"/>
      <c r="CA565" s="80"/>
      <c r="CB565" s="80"/>
      <c r="CC565" s="80"/>
    </row>
    <row r="566" spans="1:81">
      <c r="A566" s="80" t="s">
        <v>2335</v>
      </c>
      <c r="B566" s="80">
        <v>517</v>
      </c>
      <c r="C566" s="80">
        <v>7</v>
      </c>
      <c r="D566" s="80">
        <v>31</v>
      </c>
      <c r="E566" s="80">
        <v>2010</v>
      </c>
      <c r="F566" s="80" t="s">
        <v>86</v>
      </c>
      <c r="G566" s="80" t="s">
        <v>2328</v>
      </c>
      <c r="H566" s="80" t="s">
        <v>2329</v>
      </c>
      <c r="I566" s="177"/>
      <c r="J566" s="81">
        <v>2379.5496055008693</v>
      </c>
      <c r="K566" s="81">
        <v>73.250953881219615</v>
      </c>
      <c r="L566" s="81">
        <v>147.56570567930908</v>
      </c>
      <c r="M566" s="81">
        <v>1889.2300623690801</v>
      </c>
      <c r="N566" s="81">
        <v>1435.4642417800926</v>
      </c>
      <c r="O566" s="81">
        <v>964.12985726929958</v>
      </c>
      <c r="P566" s="81">
        <v>720.72274147259111</v>
      </c>
      <c r="Q566" s="81">
        <v>49.064106570977856</v>
      </c>
      <c r="R566" s="81">
        <v>75.896866771345131</v>
      </c>
      <c r="S566" s="81">
        <v>93.23353764570318</v>
      </c>
      <c r="T566" s="82"/>
      <c r="U566" s="81">
        <v>180700620</v>
      </c>
      <c r="V566" s="81">
        <v>36649</v>
      </c>
      <c r="W566" s="81">
        <v>3450</v>
      </c>
      <c r="X566" s="81">
        <v>295623</v>
      </c>
      <c r="Y566" s="81">
        <v>274156</v>
      </c>
      <c r="Z566" s="81">
        <v>489656</v>
      </c>
      <c r="AA566" s="81">
        <v>141437</v>
      </c>
      <c r="AB566" s="81">
        <v>806428</v>
      </c>
      <c r="AC566" s="81">
        <v>13253761</v>
      </c>
      <c r="AD566" s="81">
        <v>93.233537645703194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2.64</v>
      </c>
      <c r="BH566" s="81">
        <v>0</v>
      </c>
      <c r="BI566" s="81">
        <v>2729.2510000000002</v>
      </c>
      <c r="BJ566" s="81">
        <v>378.495</v>
      </c>
      <c r="BK566" s="81">
        <v>167.55</v>
      </c>
      <c r="BL566" s="81">
        <v>0</v>
      </c>
      <c r="BM566" s="82"/>
      <c r="BN566" s="81">
        <v>1</v>
      </c>
      <c r="BO566" s="81">
        <v>0</v>
      </c>
      <c r="BP566" s="81">
        <v>96</v>
      </c>
      <c r="BQ566" s="81">
        <v>3</v>
      </c>
      <c r="BR566" s="81">
        <v>24</v>
      </c>
      <c r="BS566" s="81">
        <v>0</v>
      </c>
      <c r="BT566"/>
      <c r="BU566" s="80">
        <v>2866.962</v>
      </c>
      <c r="BV566" s="80">
        <v>312.82299999999998</v>
      </c>
      <c r="BW566" s="80">
        <v>82.206000000000003</v>
      </c>
      <c r="BX566" s="80">
        <v>0</v>
      </c>
      <c r="BY566" s="80">
        <v>15.945</v>
      </c>
      <c r="BZ566" s="80">
        <v>0</v>
      </c>
      <c r="CA566" s="80">
        <v>0</v>
      </c>
      <c r="CB566" s="80">
        <v>0</v>
      </c>
      <c r="CC566" s="80">
        <v>0</v>
      </c>
    </row>
    <row r="567" spans="1:81">
      <c r="A567" s="80" t="s">
        <v>2336</v>
      </c>
      <c r="B567" s="80">
        <v>518</v>
      </c>
      <c r="C567" s="80">
        <v>8</v>
      </c>
      <c r="D567" s="80">
        <v>31</v>
      </c>
      <c r="E567" s="80">
        <v>2011</v>
      </c>
      <c r="F567" s="80" t="s">
        <v>87</v>
      </c>
      <c r="G567" s="80" t="s">
        <v>2328</v>
      </c>
      <c r="H567" s="80" t="s">
        <v>2329</v>
      </c>
      <c r="I567" s="177"/>
      <c r="J567" s="81">
        <v>2931.2031086150064</v>
      </c>
      <c r="K567" s="81">
        <v>99.143021921325669</v>
      </c>
      <c r="L567" s="81">
        <v>158.03559596122142</v>
      </c>
      <c r="M567" s="81">
        <v>2250.9438802893683</v>
      </c>
      <c r="N567" s="81">
        <v>1934.1201071995988</v>
      </c>
      <c r="O567" s="81">
        <v>955.56612991728514</v>
      </c>
      <c r="P567" s="81">
        <v>693.60549162903305</v>
      </c>
      <c r="Q567" s="81">
        <v>56.365819661026478</v>
      </c>
      <c r="R567" s="81">
        <v>70.131045068023013</v>
      </c>
      <c r="S567" s="81">
        <v>98.701992305621417</v>
      </c>
      <c r="T567" s="82"/>
      <c r="U567" s="81">
        <v>191258454</v>
      </c>
      <c r="V567" s="81">
        <v>36649</v>
      </c>
      <c r="W567" s="81">
        <v>3450</v>
      </c>
      <c r="X567" s="81">
        <v>295623</v>
      </c>
      <c r="Y567" s="81">
        <v>275683</v>
      </c>
      <c r="Z567" s="81">
        <v>495850</v>
      </c>
      <c r="AA567" s="81">
        <v>140166</v>
      </c>
      <c r="AB567" s="81">
        <v>803180</v>
      </c>
      <c r="AC567" s="81">
        <v>12226629</v>
      </c>
      <c r="AD567" s="81">
        <v>98.701992305621403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2884.884</v>
      </c>
      <c r="BJ567" s="81">
        <v>504.75700000000001</v>
      </c>
      <c r="BK567" s="81">
        <v>200.68100000000001</v>
      </c>
      <c r="BL567" s="81">
        <v>0</v>
      </c>
      <c r="BM567" s="82"/>
      <c r="BN567" s="81">
        <v>0</v>
      </c>
      <c r="BO567" s="81">
        <v>0</v>
      </c>
      <c r="BP567" s="81">
        <v>96</v>
      </c>
      <c r="BQ567" s="81">
        <v>4</v>
      </c>
      <c r="BR567" s="81">
        <v>27</v>
      </c>
      <c r="BS567" s="81">
        <v>0</v>
      </c>
      <c r="BT567"/>
      <c r="BU567" s="80">
        <v>3085.0239999999999</v>
      </c>
      <c r="BV567" s="80">
        <v>391.34199999999998</v>
      </c>
      <c r="BW567" s="80">
        <v>84.546000000000006</v>
      </c>
      <c r="BX567" s="80">
        <v>0</v>
      </c>
      <c r="BY567" s="80">
        <v>25.71</v>
      </c>
      <c r="BZ567" s="80">
        <v>0</v>
      </c>
      <c r="CA567" s="80">
        <v>0</v>
      </c>
      <c r="CB567" s="80">
        <v>3.7</v>
      </c>
      <c r="CC567" s="80">
        <v>0</v>
      </c>
    </row>
    <row r="568" spans="1:81">
      <c r="A568" s="80" t="s">
        <v>2337</v>
      </c>
      <c r="B568" s="80">
        <v>519</v>
      </c>
      <c r="C568" s="80">
        <v>9</v>
      </c>
      <c r="D568" s="80">
        <v>31</v>
      </c>
      <c r="E568" s="80">
        <v>2012</v>
      </c>
      <c r="F568" s="80" t="s">
        <v>88</v>
      </c>
      <c r="G568" s="80" t="s">
        <v>2328</v>
      </c>
      <c r="H568" s="80" t="s">
        <v>2329</v>
      </c>
      <c r="I568" s="177"/>
      <c r="J568" s="81">
        <v>2876.3824769507755</v>
      </c>
      <c r="K568" s="81">
        <v>90.049649798677791</v>
      </c>
      <c r="L568" s="81">
        <v>153.40404283151878</v>
      </c>
      <c r="M568" s="81">
        <v>2181.8417732951193</v>
      </c>
      <c r="N568" s="81">
        <v>2127.3796859081144</v>
      </c>
      <c r="O568" s="81">
        <v>958.86830410301832</v>
      </c>
      <c r="P568" s="81">
        <v>688.00172756274992</v>
      </c>
      <c r="Q568" s="81">
        <v>61.802209157518995</v>
      </c>
      <c r="R568" s="81">
        <v>68.968081220104636</v>
      </c>
      <c r="S568" s="81">
        <v>97.337170107569193</v>
      </c>
      <c r="T568" s="82"/>
      <c r="U568" s="81">
        <v>193438328</v>
      </c>
      <c r="V568" s="81">
        <v>36649</v>
      </c>
      <c r="W568" s="81">
        <v>3450</v>
      </c>
      <c r="X568" s="81">
        <v>295623</v>
      </c>
      <c r="Y568" s="81">
        <v>283611</v>
      </c>
      <c r="Z568" s="81">
        <v>501510</v>
      </c>
      <c r="AA568" s="81">
        <v>138247</v>
      </c>
      <c r="AB568" s="81">
        <v>810552</v>
      </c>
      <c r="AC568" s="81">
        <v>11712450</v>
      </c>
      <c r="AD568" s="81">
        <v>97.337170107569179</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2893.145</v>
      </c>
      <c r="BJ568" s="81">
        <v>550.42700000000002</v>
      </c>
      <c r="BK568" s="81">
        <v>252.51299999999998</v>
      </c>
      <c r="BL568" s="81">
        <v>0</v>
      </c>
      <c r="BM568" s="82"/>
      <c r="BN568" s="81">
        <v>0</v>
      </c>
      <c r="BO568" s="81">
        <v>0</v>
      </c>
      <c r="BP568" s="81">
        <v>95</v>
      </c>
      <c r="BQ568" s="81">
        <v>5</v>
      </c>
      <c r="BR568" s="81">
        <v>28</v>
      </c>
      <c r="BS568" s="81">
        <v>0</v>
      </c>
      <c r="BT568"/>
      <c r="BU568" s="80">
        <v>3260.221</v>
      </c>
      <c r="BV568" s="80">
        <v>310.29500000000002</v>
      </c>
      <c r="BW568" s="80">
        <v>95.841999999999999</v>
      </c>
      <c r="BX568" s="80">
        <v>0</v>
      </c>
      <c r="BY568" s="80">
        <v>26.427</v>
      </c>
      <c r="BZ568" s="80">
        <v>0</v>
      </c>
      <c r="CA568" s="80">
        <v>0</v>
      </c>
      <c r="CB568" s="80">
        <v>3.3</v>
      </c>
      <c r="CC568" s="80">
        <v>0</v>
      </c>
    </row>
    <row r="569" spans="1:81">
      <c r="A569" s="80" t="s">
        <v>2338</v>
      </c>
      <c r="B569" s="80">
        <v>520</v>
      </c>
      <c r="C569" s="80">
        <v>10</v>
      </c>
      <c r="D569" s="80">
        <v>31</v>
      </c>
      <c r="E569" s="80">
        <v>2013</v>
      </c>
      <c r="F569" s="80" t="s">
        <v>89</v>
      </c>
      <c r="G569" s="80" t="s">
        <v>2328</v>
      </c>
      <c r="H569" s="80" t="s">
        <v>2329</v>
      </c>
      <c r="I569" s="177"/>
      <c r="J569" s="81">
        <v>2858.7601949658342</v>
      </c>
      <c r="K569" s="81">
        <v>75.501228499378769</v>
      </c>
      <c r="L569" s="81">
        <v>161.83323405743332</v>
      </c>
      <c r="M569" s="81">
        <v>2242.1694000766461</v>
      </c>
      <c r="N569" s="81">
        <v>2036.5929211968387</v>
      </c>
      <c r="O569" s="81">
        <v>927.58849674229089</v>
      </c>
      <c r="P569" s="81">
        <v>683.23587335693105</v>
      </c>
      <c r="Q569" s="81">
        <v>62.521536803091841</v>
      </c>
      <c r="R569" s="81">
        <v>70.88111675508128</v>
      </c>
      <c r="S569" s="81">
        <v>95.720039688484945</v>
      </c>
      <c r="T569" s="82"/>
      <c r="U569" s="81">
        <v>183013536</v>
      </c>
      <c r="V569" s="81">
        <v>36649</v>
      </c>
      <c r="W569" s="81">
        <v>3450</v>
      </c>
      <c r="X569" s="81">
        <v>295623</v>
      </c>
      <c r="Y569" s="81">
        <v>284689</v>
      </c>
      <c r="Z569" s="81">
        <v>506811</v>
      </c>
      <c r="AA569" s="81">
        <v>136774</v>
      </c>
      <c r="AB569" s="81">
        <v>808229</v>
      </c>
      <c r="AC569" s="81">
        <v>11750091</v>
      </c>
      <c r="AD569" s="81">
        <v>95.720039688484945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3165.518</v>
      </c>
      <c r="BJ569" s="81">
        <v>701.14300000000003</v>
      </c>
      <c r="BK569" s="81">
        <v>261.53699999999998</v>
      </c>
      <c r="BL569" s="81">
        <v>0</v>
      </c>
      <c r="BM569" s="82"/>
      <c r="BN569" s="81">
        <v>0</v>
      </c>
      <c r="BO569" s="81">
        <v>0</v>
      </c>
      <c r="BP569" s="81">
        <v>103</v>
      </c>
      <c r="BQ569" s="81">
        <v>6</v>
      </c>
      <c r="BR569" s="81">
        <v>29</v>
      </c>
      <c r="BS569" s="81">
        <v>0</v>
      </c>
      <c r="BT569"/>
      <c r="BU569" s="80">
        <v>3682.9349999999999</v>
      </c>
      <c r="BV569" s="80">
        <v>320.01600000000002</v>
      </c>
      <c r="BW569" s="80">
        <v>96.611999999999995</v>
      </c>
      <c r="BX569" s="80">
        <v>0</v>
      </c>
      <c r="BY569" s="80">
        <v>28.635000000000002</v>
      </c>
      <c r="BZ569" s="80">
        <v>0</v>
      </c>
      <c r="CA569" s="80">
        <v>0</v>
      </c>
      <c r="CB569" s="80">
        <v>0</v>
      </c>
      <c r="CC569" s="80">
        <v>0</v>
      </c>
    </row>
    <row r="570" spans="1:81">
      <c r="A570" s="80" t="s">
        <v>2339</v>
      </c>
      <c r="B570" s="80">
        <v>521</v>
      </c>
      <c r="C570" s="80">
        <v>11</v>
      </c>
      <c r="D570" s="80">
        <v>31</v>
      </c>
      <c r="E570" s="80">
        <v>2014</v>
      </c>
      <c r="F570" s="80" t="s">
        <v>90</v>
      </c>
      <c r="G570" s="80" t="s">
        <v>2328</v>
      </c>
      <c r="H570" s="80" t="s">
        <v>2329</v>
      </c>
      <c r="I570" s="177"/>
      <c r="J570" s="81">
        <v>2798.1200141989816</v>
      </c>
      <c r="K570" s="81">
        <v>77.225609031117159</v>
      </c>
      <c r="L570" s="81">
        <v>141.05674102864305</v>
      </c>
      <c r="M570" s="81">
        <v>2247.2145041373856</v>
      </c>
      <c r="N570" s="81">
        <v>2078.2643143142295</v>
      </c>
      <c r="O570" s="81">
        <v>890.35484816444523</v>
      </c>
      <c r="P570" s="81">
        <v>680.26169261887458</v>
      </c>
      <c r="Q570" s="81">
        <v>59.635977039156224</v>
      </c>
      <c r="R570" s="81">
        <v>69.981532056348598</v>
      </c>
      <c r="S570" s="81">
        <v>105.28632499481998</v>
      </c>
      <c r="T570" s="82"/>
      <c r="U570" s="81">
        <v>189182938</v>
      </c>
      <c r="V570" s="81">
        <v>32778</v>
      </c>
      <c r="W570" s="81">
        <v>3879</v>
      </c>
      <c r="X570" s="81">
        <v>290370</v>
      </c>
      <c r="Y570" s="81">
        <v>286201</v>
      </c>
      <c r="Z570" s="81">
        <v>512353</v>
      </c>
      <c r="AA570" s="81">
        <v>135474</v>
      </c>
      <c r="AB570" s="81">
        <v>803505</v>
      </c>
      <c r="AC570" s="81">
        <v>11637443</v>
      </c>
      <c r="AD570" s="81">
        <v>105.28632499481998</v>
      </c>
      <c r="AE570" s="82"/>
      <c r="AF570" s="81">
        <v>2365291808.5186582</v>
      </c>
      <c r="AG570" s="81">
        <v>61625313.163446195</v>
      </c>
      <c r="AH570" s="81">
        <v>25545948.807928525</v>
      </c>
      <c r="AI570" s="81">
        <v>1893378439.0609357</v>
      </c>
      <c r="AJ570" s="81">
        <v>2818088721.1531668</v>
      </c>
      <c r="AK570" s="81">
        <v>0</v>
      </c>
      <c r="AL570" s="81">
        <v>0</v>
      </c>
      <c r="AM570" s="81">
        <v>110309229.55205749</v>
      </c>
      <c r="AN570" s="81">
        <v>0</v>
      </c>
      <c r="AO570" s="81">
        <v>0</v>
      </c>
      <c r="AP570" s="82"/>
      <c r="AQ570" s="81">
        <v>8095</v>
      </c>
      <c r="AR570" s="81">
        <v>1145</v>
      </c>
      <c r="AS570" s="81">
        <v>1</v>
      </c>
      <c r="AT570" s="81">
        <v>3</v>
      </c>
      <c r="AU570" s="81">
        <v>0</v>
      </c>
      <c r="AV570" s="81">
        <v>0</v>
      </c>
      <c r="AW570" s="81" t="s">
        <v>564</v>
      </c>
      <c r="AX570" s="82"/>
      <c r="AY570" s="81">
        <v>34415.609000000004</v>
      </c>
      <c r="AZ570" s="81">
        <v>73539.518000000011</v>
      </c>
      <c r="BA570" s="81">
        <v>20000</v>
      </c>
      <c r="BB570" s="81">
        <v>5831</v>
      </c>
      <c r="BC570" s="81">
        <v>0</v>
      </c>
      <c r="BD570" s="81">
        <v>0</v>
      </c>
      <c r="BE570" s="81" t="s">
        <v>564</v>
      </c>
      <c r="BF570" s="82"/>
      <c r="BG570" s="81">
        <v>0</v>
      </c>
      <c r="BH570" s="81">
        <v>0</v>
      </c>
      <c r="BI570" s="81">
        <v>3120.5790000000002</v>
      </c>
      <c r="BJ570" s="81">
        <v>717.37699999999995</v>
      </c>
      <c r="BK570" s="81">
        <v>245.15999999999997</v>
      </c>
      <c r="BL570" s="81">
        <v>0</v>
      </c>
      <c r="BM570" s="82"/>
      <c r="BN570" s="81">
        <v>0</v>
      </c>
      <c r="BO570" s="81">
        <v>0</v>
      </c>
      <c r="BP570" s="81">
        <v>108</v>
      </c>
      <c r="BQ570" s="81">
        <v>6</v>
      </c>
      <c r="BR570" s="81">
        <v>29</v>
      </c>
      <c r="BS570" s="81">
        <v>0</v>
      </c>
      <c r="BT570"/>
      <c r="BU570" s="80">
        <v>3623.5909999999999</v>
      </c>
      <c r="BV570" s="80">
        <v>315.81700000000001</v>
      </c>
      <c r="BW570" s="80">
        <v>110.907</v>
      </c>
      <c r="BX570" s="80">
        <v>0</v>
      </c>
      <c r="BY570" s="80">
        <v>27.100999999999999</v>
      </c>
      <c r="BZ570" s="80">
        <v>0</v>
      </c>
      <c r="CA570" s="80">
        <v>0</v>
      </c>
      <c r="CB570" s="80">
        <v>5.7</v>
      </c>
      <c r="CC570" s="80">
        <v>0</v>
      </c>
    </row>
    <row r="571" spans="1:81">
      <c r="A571" s="80" t="s">
        <v>2340</v>
      </c>
      <c r="B571" s="80">
        <v>522</v>
      </c>
      <c r="C571" s="80">
        <v>12</v>
      </c>
      <c r="D571" s="80">
        <v>31</v>
      </c>
      <c r="E571" s="80">
        <v>2015</v>
      </c>
      <c r="F571" s="80" t="s">
        <v>91</v>
      </c>
      <c r="G571" s="80" t="s">
        <v>2328</v>
      </c>
      <c r="H571" s="80" t="s">
        <v>2329</v>
      </c>
      <c r="I571" s="177"/>
      <c r="J571" s="81">
        <v>2707.7500373405642</v>
      </c>
      <c r="K571" s="81">
        <v>75.080521880788979</v>
      </c>
      <c r="L571" s="81">
        <v>113.48525884085608</v>
      </c>
      <c r="M571" s="81">
        <v>1685.3065181452239</v>
      </c>
      <c r="N571" s="81">
        <v>1984.3220902477092</v>
      </c>
      <c r="O571" s="81">
        <v>886.20092365971993</v>
      </c>
      <c r="P571" s="81">
        <v>674.05298686487936</v>
      </c>
      <c r="Q571" s="81">
        <v>58.069323616812277</v>
      </c>
      <c r="R571" s="81">
        <v>70.756271199905228</v>
      </c>
      <c r="S571" s="81">
        <v>106.70050996622209</v>
      </c>
      <c r="T571" s="82"/>
      <c r="U571" s="81">
        <v>203926074</v>
      </c>
      <c r="V571" s="81">
        <v>32778</v>
      </c>
      <c r="W571" s="81">
        <v>3879</v>
      </c>
      <c r="X571" s="81">
        <v>290370</v>
      </c>
      <c r="Y571" s="81">
        <v>288163</v>
      </c>
      <c r="Z571" s="81">
        <v>514876</v>
      </c>
      <c r="AA571" s="81">
        <v>134132</v>
      </c>
      <c r="AB571" s="81">
        <v>799220</v>
      </c>
      <c r="AC571" s="81">
        <v>12120747</v>
      </c>
      <c r="AD571" s="81">
        <v>106.7005099662221</v>
      </c>
      <c r="AE571" s="82"/>
      <c r="AF571" s="81">
        <v>2317651710.9730473</v>
      </c>
      <c r="AG571" s="81">
        <v>55605191.83927907</v>
      </c>
      <c r="AH571" s="81">
        <v>16161758.564438581</v>
      </c>
      <c r="AI571" s="81">
        <v>1845591845.633311</v>
      </c>
      <c r="AJ571" s="81">
        <v>2821106113.7327218</v>
      </c>
      <c r="AK571" s="81">
        <v>0</v>
      </c>
      <c r="AL571" s="81">
        <v>0</v>
      </c>
      <c r="AM571" s="81">
        <v>109529748.39819378</v>
      </c>
      <c r="AN571" s="81">
        <v>0</v>
      </c>
      <c r="AO571" s="81">
        <v>0</v>
      </c>
      <c r="AP571" s="82"/>
      <c r="AQ571" s="81">
        <v>8761</v>
      </c>
      <c r="AR571" s="81">
        <v>1582</v>
      </c>
      <c r="AS571" s="81">
        <v>1</v>
      </c>
      <c r="AT571" s="81">
        <v>5</v>
      </c>
      <c r="AU571" s="81">
        <v>0</v>
      </c>
      <c r="AV571" s="81">
        <v>1</v>
      </c>
      <c r="AW571" s="81" t="s">
        <v>564</v>
      </c>
      <c r="AX571" s="82"/>
      <c r="AY571" s="81">
        <v>37780.078999999998</v>
      </c>
      <c r="AZ571" s="81">
        <v>101685.21800000001</v>
      </c>
      <c r="BA571" s="81">
        <v>20000</v>
      </c>
      <c r="BB571" s="81">
        <v>5997.6</v>
      </c>
      <c r="BC571" s="81">
        <v>0</v>
      </c>
      <c r="BD571" s="81">
        <v>7270</v>
      </c>
      <c r="BE571" s="81" t="s">
        <v>564</v>
      </c>
      <c r="BF571" s="82"/>
      <c r="BG571" s="81">
        <v>0</v>
      </c>
      <c r="BH571" s="81">
        <v>0</v>
      </c>
      <c r="BI571" s="81">
        <v>3185.5859999999998</v>
      </c>
      <c r="BJ571" s="81">
        <v>744.20500000000004</v>
      </c>
      <c r="BK571" s="81">
        <v>223.86100000000002</v>
      </c>
      <c r="BL571" s="81">
        <v>0</v>
      </c>
      <c r="BM571" s="82"/>
      <c r="BN571" s="81">
        <v>0</v>
      </c>
      <c r="BO571" s="81">
        <v>0</v>
      </c>
      <c r="BP571" s="81">
        <v>111</v>
      </c>
      <c r="BQ571" s="81">
        <v>6</v>
      </c>
      <c r="BR571" s="81">
        <v>26</v>
      </c>
      <c r="BS571" s="81">
        <v>0</v>
      </c>
      <c r="BT571"/>
      <c r="BU571" s="80">
        <v>3716.3989999999999</v>
      </c>
      <c r="BV571" s="80">
        <v>296.27999999999997</v>
      </c>
      <c r="BW571" s="80">
        <v>116.84099999999999</v>
      </c>
      <c r="BX571" s="80">
        <v>0</v>
      </c>
      <c r="BY571" s="80">
        <v>24.132000000000001</v>
      </c>
      <c r="BZ571" s="80">
        <v>0</v>
      </c>
      <c r="CA571" s="80">
        <v>0</v>
      </c>
      <c r="CB571" s="80">
        <v>0</v>
      </c>
      <c r="CC571" s="80">
        <v>0</v>
      </c>
    </row>
    <row r="572" spans="1:81">
      <c r="A572" s="80" t="s">
        <v>2341</v>
      </c>
      <c r="B572" s="80">
        <v>523</v>
      </c>
      <c r="C572" s="80">
        <v>13</v>
      </c>
      <c r="D572" s="80">
        <v>31</v>
      </c>
      <c r="E572" s="80">
        <v>2016</v>
      </c>
      <c r="F572" s="80" t="s">
        <v>92</v>
      </c>
      <c r="G572" s="80" t="s">
        <v>2328</v>
      </c>
      <c r="H572" s="80" t="s">
        <v>2329</v>
      </c>
      <c r="I572" s="177"/>
      <c r="J572" s="81">
        <v>2782.6505501916831</v>
      </c>
      <c r="K572" s="81">
        <v>76.071928008277013</v>
      </c>
      <c r="L572" s="81">
        <v>143.61217604980584</v>
      </c>
      <c r="M572" s="81">
        <v>1486.649418526873</v>
      </c>
      <c r="N572" s="81">
        <v>1925.382409331695</v>
      </c>
      <c r="O572" s="81">
        <v>880.66438630241214</v>
      </c>
      <c r="P572" s="81">
        <v>671.76689460323496</v>
      </c>
      <c r="Q572" s="81">
        <v>56.112413781996644</v>
      </c>
      <c r="R572" s="81">
        <v>74.638392851298974</v>
      </c>
      <c r="S572" s="81">
        <v>97.827989835630007</v>
      </c>
      <c r="T572" s="82"/>
      <c r="U572" s="81">
        <v>204366501</v>
      </c>
      <c r="V572" s="81">
        <v>32778</v>
      </c>
      <c r="W572" s="81">
        <v>3879</v>
      </c>
      <c r="X572" s="81">
        <v>290370</v>
      </c>
      <c r="Y572" s="81">
        <v>289825</v>
      </c>
      <c r="Z572" s="81">
        <v>517949</v>
      </c>
      <c r="AA572" s="81">
        <v>138260</v>
      </c>
      <c r="AB572" s="81">
        <v>794433</v>
      </c>
      <c r="AC572" s="81">
        <v>12747502.797471059</v>
      </c>
      <c r="AD572" s="81">
        <v>97.827989835630007</v>
      </c>
      <c r="AE572" s="82"/>
      <c r="AF572" s="81">
        <v>2401671454.8827381</v>
      </c>
      <c r="AG572" s="81">
        <v>52869810.812184937</v>
      </c>
      <c r="AH572" s="81">
        <v>16020783.66968636</v>
      </c>
      <c r="AI572" s="81">
        <v>1830074360.9744201</v>
      </c>
      <c r="AJ572" s="81">
        <v>2669423546.1127391</v>
      </c>
      <c r="AK572" s="81"/>
      <c r="AL572" s="81"/>
      <c r="AM572" s="81">
        <v>108958294.31908099</v>
      </c>
      <c r="AN572" s="81"/>
      <c r="AO572" s="81"/>
      <c r="AP572" s="82"/>
      <c r="AQ572" s="81">
        <v>9455</v>
      </c>
      <c r="AR572" s="81">
        <v>1868</v>
      </c>
      <c r="AS572" s="81">
        <v>2</v>
      </c>
      <c r="AT572" s="81">
        <v>8</v>
      </c>
      <c r="AU572" s="81">
        <v>0</v>
      </c>
      <c r="AV572" s="81">
        <v>1</v>
      </c>
      <c r="AW572" s="81" t="s">
        <v>564</v>
      </c>
      <c r="AX572" s="82"/>
      <c r="AY572" s="81">
        <v>41580.630999999987</v>
      </c>
      <c r="AZ572" s="81">
        <v>124752.41800000001</v>
      </c>
      <c r="BA572" s="81">
        <v>28000</v>
      </c>
      <c r="BB572" s="81">
        <v>7096.6</v>
      </c>
      <c r="BC572" s="81">
        <v>0</v>
      </c>
      <c r="BD572" s="81">
        <v>7350</v>
      </c>
      <c r="BE572" s="81" t="s">
        <v>564</v>
      </c>
      <c r="BF572" s="82"/>
      <c r="BG572" s="81">
        <v>0</v>
      </c>
      <c r="BH572" s="81">
        <v>0</v>
      </c>
      <c r="BI572" s="81">
        <v>3202.777</v>
      </c>
      <c r="BJ572" s="81">
        <v>734.56500000000005</v>
      </c>
      <c r="BK572" s="81">
        <v>220.40300000000002</v>
      </c>
      <c r="BL572" s="81">
        <v>0</v>
      </c>
      <c r="BM572" s="82"/>
      <c r="BN572" s="81">
        <v>0</v>
      </c>
      <c r="BO572" s="81">
        <v>0</v>
      </c>
      <c r="BP572" s="81">
        <v>111</v>
      </c>
      <c r="BQ572" s="81">
        <v>7</v>
      </c>
      <c r="BR572" s="81">
        <v>26</v>
      </c>
      <c r="BS572" s="81">
        <v>0</v>
      </c>
      <c r="BT572"/>
      <c r="BU572" s="80">
        <v>3679.703</v>
      </c>
      <c r="BV572" s="80">
        <v>335.07</v>
      </c>
      <c r="BW572" s="80">
        <v>116.64</v>
      </c>
      <c r="BX572" s="80">
        <v>0</v>
      </c>
      <c r="BY572" s="80">
        <v>23.132000000000001</v>
      </c>
      <c r="BZ572" s="80">
        <v>0</v>
      </c>
      <c r="CA572" s="80">
        <v>0</v>
      </c>
      <c r="CB572" s="80">
        <v>3.2</v>
      </c>
      <c r="CC572" s="80">
        <v>0</v>
      </c>
    </row>
    <row r="573" spans="1:81">
      <c r="A573" s="80" t="s">
        <v>2342</v>
      </c>
      <c r="B573" s="80">
        <v>524</v>
      </c>
      <c r="C573" s="80">
        <v>14</v>
      </c>
      <c r="D573" s="80">
        <v>31</v>
      </c>
      <c r="E573" s="80">
        <v>2017</v>
      </c>
      <c r="F573" s="80" t="s">
        <v>71</v>
      </c>
      <c r="G573" s="80" t="s">
        <v>2328</v>
      </c>
      <c r="H573" s="80" t="s">
        <v>2329</v>
      </c>
      <c r="I573" s="177"/>
      <c r="J573" s="81">
        <v>2530.9737487942125</v>
      </c>
      <c r="K573" s="81">
        <v>73.535526458787913</v>
      </c>
      <c r="L573" s="81">
        <v>147.30158526571915</v>
      </c>
      <c r="M573" s="81">
        <v>1366.8028762517615</v>
      </c>
      <c r="N573" s="81">
        <v>1919.1054701740425</v>
      </c>
      <c r="O573" s="81">
        <v>872.49919125558893</v>
      </c>
      <c r="P573" s="81">
        <v>665.31477683736659</v>
      </c>
      <c r="Q573" s="81">
        <v>54.009292403125272</v>
      </c>
      <c r="R573" s="81">
        <v>70.236944660530767</v>
      </c>
      <c r="S573" s="81">
        <v>96.190646670320035</v>
      </c>
      <c r="T573" s="82"/>
      <c r="U573" s="81">
        <v>210616008</v>
      </c>
      <c r="V573" s="81">
        <v>32778</v>
      </c>
      <c r="W573" s="81">
        <v>3879</v>
      </c>
      <c r="X573" s="81">
        <v>290370</v>
      </c>
      <c r="Y573" s="81">
        <v>292518</v>
      </c>
      <c r="Z573" s="81">
        <v>521659</v>
      </c>
      <c r="AA573" s="81">
        <v>137805</v>
      </c>
      <c r="AB573" s="81">
        <v>790758</v>
      </c>
      <c r="AC573" s="81">
        <v>12233800</v>
      </c>
      <c r="AD573" s="81">
        <v>96.190646670320035</v>
      </c>
      <c r="AE573" s="82"/>
      <c r="AF573" s="81">
        <v>2382426922.7563219</v>
      </c>
      <c r="AG573" s="81">
        <v>53323433.406793401</v>
      </c>
      <c r="AH573" s="81">
        <v>22976224.93293808</v>
      </c>
      <c r="AI573" s="81">
        <v>1845588165.692832</v>
      </c>
      <c r="AJ573" s="81">
        <v>2821614871.7926669</v>
      </c>
      <c r="AK573" s="81"/>
      <c r="AL573" s="81"/>
      <c r="AM573" s="81">
        <v>108623961.015278</v>
      </c>
      <c r="AN573" s="81"/>
      <c r="AO573" s="81"/>
      <c r="AP573" s="82"/>
      <c r="AQ573" s="81">
        <v>9957</v>
      </c>
      <c r="AR573" s="81">
        <v>2025</v>
      </c>
      <c r="AS573" s="81">
        <v>2</v>
      </c>
      <c r="AT573" s="81">
        <v>8</v>
      </c>
      <c r="AU573" s="81">
        <v>0</v>
      </c>
      <c r="AV573" s="81">
        <v>4</v>
      </c>
      <c r="AW573" s="81" t="s">
        <v>564</v>
      </c>
      <c r="AX573" s="82"/>
      <c r="AY573" s="81">
        <v>44425.823000000011</v>
      </c>
      <c r="AZ573" s="81">
        <v>135734.818</v>
      </c>
      <c r="BA573" s="81">
        <v>28000</v>
      </c>
      <c r="BB573" s="81">
        <v>7096.6</v>
      </c>
      <c r="BC573" s="81">
        <v>0</v>
      </c>
      <c r="BD573" s="81">
        <v>37193.862000000001</v>
      </c>
      <c r="BE573" s="81" t="s">
        <v>564</v>
      </c>
      <c r="BF573" s="82"/>
      <c r="BG573" s="81">
        <v>0</v>
      </c>
      <c r="BH573" s="81">
        <v>0</v>
      </c>
      <c r="BI573" s="81">
        <v>3294.0569999999998</v>
      </c>
      <c r="BJ573" s="81">
        <v>629.88199999999995</v>
      </c>
      <c r="BK573" s="81">
        <v>230.12800000000001</v>
      </c>
      <c r="BL573" s="81">
        <v>0</v>
      </c>
      <c r="BM573" s="82"/>
      <c r="BN573" s="81">
        <v>0</v>
      </c>
      <c r="BO573" s="81">
        <v>0</v>
      </c>
      <c r="BP573" s="81">
        <v>109</v>
      </c>
      <c r="BQ573" s="81">
        <v>8</v>
      </c>
      <c r="BR573" s="81">
        <v>26</v>
      </c>
      <c r="BS573" s="81">
        <v>0</v>
      </c>
      <c r="BT573"/>
      <c r="BU573" s="80">
        <v>3674.9859999999999</v>
      </c>
      <c r="BV573" s="80">
        <v>340.03300000000002</v>
      </c>
      <c r="BW573" s="80">
        <v>112.41200000000001</v>
      </c>
      <c r="BX573" s="80">
        <v>0</v>
      </c>
      <c r="BY573" s="80">
        <v>22.536000000000001</v>
      </c>
      <c r="BZ573" s="80">
        <v>0</v>
      </c>
      <c r="CA573" s="80">
        <v>0</v>
      </c>
      <c r="CB573" s="80">
        <v>4.0999999999999996</v>
      </c>
      <c r="CC573" s="80">
        <v>0</v>
      </c>
    </row>
    <row r="574" spans="1:81">
      <c r="A574" s="80" t="s">
        <v>2343</v>
      </c>
      <c r="B574" s="80">
        <v>525</v>
      </c>
      <c r="C574" s="80">
        <v>15</v>
      </c>
      <c r="D574" s="80">
        <v>31</v>
      </c>
      <c r="E574" s="80">
        <v>2018</v>
      </c>
      <c r="F574" s="80" t="s">
        <v>93</v>
      </c>
      <c r="G574" s="80" t="s">
        <v>2328</v>
      </c>
      <c r="H574" s="80" t="s">
        <v>2329</v>
      </c>
      <c r="I574" s="177"/>
      <c r="J574" s="81">
        <v>2718.9164997150533</v>
      </c>
      <c r="K574" s="81">
        <v>67.080276312562376</v>
      </c>
      <c r="L574" s="81">
        <v>131.80115734328618</v>
      </c>
      <c r="M574" s="81">
        <v>1244.3729761397256</v>
      </c>
      <c r="N574" s="81">
        <v>1762.4346950306617</v>
      </c>
      <c r="O574" s="81">
        <v>858.91151566651274</v>
      </c>
      <c r="P574" s="81">
        <v>662.81711653200762</v>
      </c>
      <c r="Q574" s="81">
        <v>49.848217676331885</v>
      </c>
      <c r="R574" s="81">
        <v>71.248112631073099</v>
      </c>
      <c r="S574" s="81">
        <v>95.278460523160021</v>
      </c>
      <c r="T574" s="82"/>
      <c r="U574" s="81">
        <v>224944302</v>
      </c>
      <c r="V574" s="81">
        <v>32778</v>
      </c>
      <c r="W574" s="81">
        <v>3879</v>
      </c>
      <c r="X574" s="81">
        <v>290370</v>
      </c>
      <c r="Y574" s="81">
        <v>295136</v>
      </c>
      <c r="Z574" s="81">
        <v>523368</v>
      </c>
      <c r="AA574" s="81">
        <v>138668</v>
      </c>
      <c r="AB574" s="81">
        <v>786503</v>
      </c>
      <c r="AC574" s="81">
        <v>12361288</v>
      </c>
      <c r="AD574" s="81">
        <v>95.278460523160021</v>
      </c>
      <c r="AE574" s="82"/>
      <c r="AF574" s="81">
        <v>2626957898.3700418</v>
      </c>
      <c r="AG574" s="81">
        <v>47448253.354165576</v>
      </c>
      <c r="AH574" s="81">
        <v>21260682.396241579</v>
      </c>
      <c r="AI574" s="81">
        <v>1734972893.6558149</v>
      </c>
      <c r="AJ574" s="81">
        <v>2836870417.7645001</v>
      </c>
      <c r="AK574" s="81"/>
      <c r="AL574" s="81"/>
      <c r="AM574" s="81">
        <v>108263011.528044</v>
      </c>
      <c r="AN574" s="81"/>
      <c r="AO574" s="81"/>
      <c r="AP574" s="82"/>
      <c r="AQ574" s="81">
        <v>10675</v>
      </c>
      <c r="AR574" s="81">
        <v>2159</v>
      </c>
      <c r="AS574" s="81">
        <v>2</v>
      </c>
      <c r="AT574" s="81">
        <v>10</v>
      </c>
      <c r="AU574" s="81">
        <v>0</v>
      </c>
      <c r="AV574" s="81">
        <v>4</v>
      </c>
      <c r="AW574" s="81" t="s">
        <v>564</v>
      </c>
      <c r="AX574" s="82"/>
      <c r="AY574" s="81">
        <v>48168.313999999977</v>
      </c>
      <c r="AZ574" s="81">
        <v>154256.51800000001</v>
      </c>
      <c r="BA574" s="81">
        <v>28000</v>
      </c>
      <c r="BB574" s="81">
        <v>7162</v>
      </c>
      <c r="BC574" s="81">
        <v>0</v>
      </c>
      <c r="BD574" s="81">
        <v>44570</v>
      </c>
      <c r="BE574" s="81" t="s">
        <v>564</v>
      </c>
      <c r="BF574" s="82"/>
      <c r="BG574" s="81">
        <v>0</v>
      </c>
      <c r="BH574" s="81">
        <v>0</v>
      </c>
      <c r="BI574" s="81">
        <v>3281.904</v>
      </c>
      <c r="BJ574" s="81">
        <v>515.43899999999996</v>
      </c>
      <c r="BK574" s="81">
        <v>208.58799999999999</v>
      </c>
      <c r="BL574" s="81">
        <v>0</v>
      </c>
      <c r="BM574" s="82"/>
      <c r="BN574" s="81">
        <v>0</v>
      </c>
      <c r="BO574" s="81">
        <v>0</v>
      </c>
      <c r="BP574" s="81">
        <v>106</v>
      </c>
      <c r="BQ574" s="81">
        <v>7</v>
      </c>
      <c r="BR574" s="81">
        <v>26</v>
      </c>
      <c r="BS574" s="81">
        <v>0</v>
      </c>
      <c r="BT574"/>
      <c r="BU574" s="80">
        <v>3505.529</v>
      </c>
      <c r="BV574" s="80">
        <v>357.66300000000001</v>
      </c>
      <c r="BW574" s="80">
        <v>113.46</v>
      </c>
      <c r="BX574" s="80">
        <v>0</v>
      </c>
      <c r="BY574" s="80">
        <v>23.779</v>
      </c>
      <c r="BZ574" s="80">
        <v>0</v>
      </c>
      <c r="CA574" s="80">
        <v>0</v>
      </c>
      <c r="CB574" s="80">
        <v>5.5</v>
      </c>
      <c r="CC574" s="80">
        <v>0</v>
      </c>
    </row>
    <row r="575" spans="1:81">
      <c r="A575" s="80" t="s">
        <v>2344</v>
      </c>
      <c r="B575" s="80">
        <v>526</v>
      </c>
      <c r="C575" s="80">
        <v>16</v>
      </c>
      <c r="D575" s="80">
        <v>31</v>
      </c>
      <c r="E575" s="80">
        <v>2019</v>
      </c>
      <c r="F575" s="80" t="s">
        <v>73</v>
      </c>
      <c r="G575" s="80" t="s">
        <v>2328</v>
      </c>
      <c r="H575" s="80" t="s">
        <v>2329</v>
      </c>
      <c r="I575" s="177"/>
      <c r="J575" s="81">
        <v>2513.5853166624306</v>
      </c>
      <c r="K575" s="81">
        <v>60.382420285059588</v>
      </c>
      <c r="L575" s="81">
        <v>132.52579490582082</v>
      </c>
      <c r="M575" s="81">
        <v>1245.1799524095434</v>
      </c>
      <c r="N575" s="81">
        <v>1463.1530514600702</v>
      </c>
      <c r="O575" s="81">
        <v>836.9531152601179</v>
      </c>
      <c r="P575" s="81">
        <v>640.87985095477359</v>
      </c>
      <c r="Q575" s="81">
        <v>48.136126704083289</v>
      </c>
      <c r="R575" s="81">
        <v>77.878213443819106</v>
      </c>
      <c r="S575" s="81">
        <v>96.347539226610508</v>
      </c>
      <c r="T575" s="82"/>
      <c r="U575" s="81">
        <v>225907590</v>
      </c>
      <c r="V575" s="81">
        <v>32778</v>
      </c>
      <c r="W575" s="81">
        <v>3879</v>
      </c>
      <c r="X575" s="81">
        <v>290370</v>
      </c>
      <c r="Y575" s="81">
        <v>296973</v>
      </c>
      <c r="Z575" s="81">
        <v>523990</v>
      </c>
      <c r="AA575" s="81">
        <v>133075</v>
      </c>
      <c r="AB575" s="81">
        <v>780053</v>
      </c>
      <c r="AC575" s="81">
        <v>13732890</v>
      </c>
      <c r="AD575" s="81">
        <v>96.347539226610522</v>
      </c>
      <c r="AE575" s="82"/>
      <c r="AF575" s="81">
        <v>2460062036.7582779</v>
      </c>
      <c r="AG575" s="81">
        <v>45829905.444881849</v>
      </c>
      <c r="AH575" s="81">
        <v>22749541.166500561</v>
      </c>
      <c r="AI575" s="81">
        <v>1877401759.908035</v>
      </c>
      <c r="AJ575" s="81">
        <v>2356127001.6758533</v>
      </c>
      <c r="AK575" s="81">
        <v>0</v>
      </c>
      <c r="AL575" s="81">
        <v>0</v>
      </c>
      <c r="AM575" s="81">
        <v>106237346.36416002</v>
      </c>
      <c r="AN575" s="81">
        <v>0</v>
      </c>
      <c r="AO575" s="81">
        <v>0</v>
      </c>
      <c r="AP575" s="82"/>
      <c r="AQ575" s="81">
        <v>11376</v>
      </c>
      <c r="AR575" s="81">
        <v>2285</v>
      </c>
      <c r="AS575" s="81">
        <v>2</v>
      </c>
      <c r="AT575" s="81">
        <v>17</v>
      </c>
      <c r="AU575" s="81">
        <v>0</v>
      </c>
      <c r="AV575" s="81">
        <v>4</v>
      </c>
      <c r="AW575" s="81" t="s">
        <v>564</v>
      </c>
      <c r="AX575" s="82"/>
      <c r="AY575" s="81">
        <v>51776.482999999978</v>
      </c>
      <c r="AZ575" s="81">
        <v>164543.71799999999</v>
      </c>
      <c r="BA575" s="81">
        <v>28000</v>
      </c>
      <c r="BB575" s="81">
        <v>8746.6</v>
      </c>
      <c r="BC575" s="81">
        <v>0</v>
      </c>
      <c r="BD575" s="81">
        <v>44569.544000000002</v>
      </c>
      <c r="BE575" s="81" t="s">
        <v>564</v>
      </c>
      <c r="BF575" s="82"/>
      <c r="BG575" s="81">
        <v>0</v>
      </c>
      <c r="BH575" s="81">
        <v>0</v>
      </c>
      <c r="BI575" s="81">
        <v>2922.46</v>
      </c>
      <c r="BJ575" s="81">
        <v>427.488</v>
      </c>
      <c r="BK575" s="81">
        <v>193.05500000000001</v>
      </c>
      <c r="BL575" s="81">
        <v>0</v>
      </c>
      <c r="BM575" s="82"/>
      <c r="BN575" s="81">
        <v>0</v>
      </c>
      <c r="BO575" s="81">
        <v>0</v>
      </c>
      <c r="BP575" s="81">
        <v>105</v>
      </c>
      <c r="BQ575" s="81">
        <v>6</v>
      </c>
      <c r="BR575" s="81">
        <v>26</v>
      </c>
      <c r="BS575" s="81">
        <v>0</v>
      </c>
      <c r="BT575"/>
      <c r="BU575" s="80">
        <v>3052.8519999999999</v>
      </c>
      <c r="BV575" s="80">
        <v>355.14699999999999</v>
      </c>
      <c r="BW575" s="80">
        <v>114.755</v>
      </c>
      <c r="BX575" s="80">
        <v>0</v>
      </c>
      <c r="BY575" s="80">
        <v>20.248999999999999</v>
      </c>
      <c r="BZ575" s="80">
        <v>0</v>
      </c>
      <c r="CA575" s="80">
        <v>0</v>
      </c>
      <c r="CB575" s="80">
        <v>0</v>
      </c>
      <c r="CC575" s="80">
        <v>0</v>
      </c>
    </row>
    <row r="576" spans="1:81">
      <c r="A576" s="80" t="s">
        <v>2345</v>
      </c>
      <c r="B576" s="80">
        <v>527</v>
      </c>
      <c r="C576" s="80">
        <v>17</v>
      </c>
      <c r="D576" s="80">
        <v>31</v>
      </c>
      <c r="E576" s="80">
        <v>2020</v>
      </c>
      <c r="F576" s="80" t="s">
        <v>218</v>
      </c>
      <c r="G576" s="80" t="s">
        <v>2328</v>
      </c>
      <c r="H576" s="80" t="s">
        <v>2329</v>
      </c>
      <c r="I576" s="177"/>
      <c r="J576" s="81">
        <v>2197.7641681376822</v>
      </c>
      <c r="K576" s="81">
        <v>64.307532251984881</v>
      </c>
      <c r="L576" s="81">
        <v>161.46460861346537</v>
      </c>
      <c r="M576" s="81">
        <v>1030.4122974547111</v>
      </c>
      <c r="N576" s="81">
        <v>1346.7996489876057</v>
      </c>
      <c r="O576" s="81">
        <v>734.72237939558454</v>
      </c>
      <c r="P576" s="81">
        <v>613.84667598476381</v>
      </c>
      <c r="Q576" s="81">
        <v>45.672636444348406</v>
      </c>
      <c r="R576" s="81">
        <v>82.190654380515809</v>
      </c>
      <c r="S576" s="81">
        <v>103.338720431686</v>
      </c>
      <c r="T576" s="82"/>
      <c r="U576" s="81">
        <v>214308070</v>
      </c>
      <c r="V576" s="81">
        <v>31817</v>
      </c>
      <c r="W576" s="81">
        <v>7187</v>
      </c>
      <c r="X576" s="81">
        <v>287710</v>
      </c>
      <c r="Y576" s="81">
        <v>299489</v>
      </c>
      <c r="Z576" s="81">
        <v>525014</v>
      </c>
      <c r="AA576" s="81">
        <v>138485</v>
      </c>
      <c r="AB576" s="81">
        <v>774596</v>
      </c>
      <c r="AC576" s="81">
        <v>14568947.999999998</v>
      </c>
      <c r="AD576" s="81">
        <v>103.338720431686</v>
      </c>
      <c r="AE576" s="82"/>
      <c r="AF576" s="81">
        <v>2333611507.9289031</v>
      </c>
      <c r="AG576" s="81">
        <v>47075084.055458665</v>
      </c>
      <c r="AH576" s="81">
        <v>27340320.932121992</v>
      </c>
      <c r="AI576" s="81">
        <v>1622430190.0832291</v>
      </c>
      <c r="AJ576" s="81">
        <v>2394792172.8992467</v>
      </c>
      <c r="AK576" s="81">
        <v>0</v>
      </c>
      <c r="AL576" s="81">
        <v>0</v>
      </c>
      <c r="AM576" s="81">
        <v>101093383.94105451</v>
      </c>
      <c r="AN576" s="81">
        <v>0</v>
      </c>
      <c r="AO576" s="81">
        <v>0</v>
      </c>
      <c r="AP576" s="82"/>
      <c r="AQ576" s="81">
        <v>12035</v>
      </c>
      <c r="AR576" s="81">
        <v>2331</v>
      </c>
      <c r="AS576" s="81">
        <v>2</v>
      </c>
      <c r="AT576" s="81">
        <v>21</v>
      </c>
      <c r="AU576" s="81">
        <v>0</v>
      </c>
      <c r="AV576" s="81">
        <v>4</v>
      </c>
      <c r="AW576" s="81">
        <v>2</v>
      </c>
      <c r="AX576" s="82"/>
      <c r="AY576" s="81">
        <v>55334.311999999933</v>
      </c>
      <c r="AZ576" s="81">
        <v>175782.91800000009</v>
      </c>
      <c r="BA576" s="81">
        <v>28000</v>
      </c>
      <c r="BB576" s="81">
        <v>10040.6</v>
      </c>
      <c r="BC576" s="81">
        <v>0</v>
      </c>
      <c r="BD576" s="81">
        <v>44569.544000000002</v>
      </c>
      <c r="BE576" s="81">
        <v>28000</v>
      </c>
      <c r="BF576" s="82"/>
      <c r="BG576" s="81">
        <v>0</v>
      </c>
      <c r="BH576" s="81">
        <v>0</v>
      </c>
      <c r="BI576" s="81">
        <v>2682.4589999999998</v>
      </c>
      <c r="BJ576" s="81">
        <v>489.44600000000003</v>
      </c>
      <c r="BK576" s="81">
        <v>187.39799999999997</v>
      </c>
      <c r="BL576" s="81">
        <v>0</v>
      </c>
      <c r="BM576" s="82"/>
      <c r="BN576" s="81">
        <v>0</v>
      </c>
      <c r="BO576" s="81">
        <v>0</v>
      </c>
      <c r="BP576" s="81">
        <v>105</v>
      </c>
      <c r="BQ576" s="81">
        <v>6</v>
      </c>
      <c r="BR576" s="81">
        <v>26</v>
      </c>
      <c r="BS576" s="81">
        <v>0</v>
      </c>
      <c r="BT576"/>
      <c r="BU576" s="80">
        <v>2912.056</v>
      </c>
      <c r="BV576" s="80">
        <v>344.04700000000003</v>
      </c>
      <c r="BW576" s="80">
        <v>88.1</v>
      </c>
      <c r="BX576" s="80">
        <v>0</v>
      </c>
      <c r="BY576" s="80">
        <v>12</v>
      </c>
      <c r="BZ576" s="80">
        <v>0</v>
      </c>
      <c r="CA576" s="80">
        <v>0</v>
      </c>
      <c r="CB576" s="80">
        <v>3.1</v>
      </c>
      <c r="CC576" s="80">
        <v>0</v>
      </c>
    </row>
    <row r="577" spans="1:81">
      <c r="A577" s="80" t="s">
        <v>2346</v>
      </c>
      <c r="B577" s="80">
        <v>527</v>
      </c>
      <c r="C577" s="80">
        <v>18</v>
      </c>
      <c r="D577" s="80">
        <v>31</v>
      </c>
      <c r="E577" s="80">
        <v>2021</v>
      </c>
      <c r="F577" s="80" t="s">
        <v>75</v>
      </c>
      <c r="G577" s="174" t="s">
        <v>2328</v>
      </c>
      <c r="H577" s="80" t="s">
        <v>2329</v>
      </c>
      <c r="I577" s="177"/>
      <c r="J577" s="81">
        <v>2249.7042132461629</v>
      </c>
      <c r="K577" s="81">
        <v>68.554695607589579</v>
      </c>
      <c r="L577" s="81">
        <v>194.42473466714588</v>
      </c>
      <c r="M577" s="81">
        <v>1155.8843522857758</v>
      </c>
      <c r="N577" s="81">
        <v>1403.5305871020544</v>
      </c>
      <c r="O577" s="81">
        <v>713.18463014788176</v>
      </c>
      <c r="P577" s="81">
        <v>630.37289936911793</v>
      </c>
      <c r="Q577" s="81">
        <v>45.800961201899703</v>
      </c>
      <c r="R577" s="81">
        <v>80.044177230042123</v>
      </c>
      <c r="S577" s="81">
        <v>104.01439808465551</v>
      </c>
      <c r="T577" s="82"/>
      <c r="U577" s="81">
        <v>239526998</v>
      </c>
      <c r="V577" s="81">
        <v>31817</v>
      </c>
      <c r="W577" s="81">
        <v>7187</v>
      </c>
      <c r="X577" s="81">
        <v>287710</v>
      </c>
      <c r="Y577" s="81">
        <v>300337</v>
      </c>
      <c r="Z577" s="81">
        <v>524752</v>
      </c>
      <c r="AA577" s="81">
        <v>138687</v>
      </c>
      <c r="AB577" s="81">
        <v>767561</v>
      </c>
      <c r="AC577" s="81">
        <v>13752367.999999998</v>
      </c>
      <c r="AD577" s="81">
        <v>104.01439808465551</v>
      </c>
      <c r="AE577" s="82"/>
      <c r="AF577" s="81">
        <v>2285694522.2127962</v>
      </c>
      <c r="AG577" s="81">
        <v>49815855.543957949</v>
      </c>
      <c r="AH577" s="81">
        <v>34333243.299468897</v>
      </c>
      <c r="AI577" s="81">
        <v>1833373200.171036</v>
      </c>
      <c r="AJ577" s="81">
        <v>2360790117.505085</v>
      </c>
      <c r="AK577" s="81">
        <v>0</v>
      </c>
      <c r="AL577" s="81">
        <v>0</v>
      </c>
      <c r="AM577" s="81">
        <v>100753040.98964502</v>
      </c>
      <c r="AN577" s="81">
        <v>0</v>
      </c>
      <c r="AO577" s="81">
        <v>0</v>
      </c>
      <c r="AP577" s="82"/>
      <c r="AQ577" s="81">
        <v>13140</v>
      </c>
      <c r="AR577" s="81">
        <v>2353</v>
      </c>
      <c r="AS577" s="81">
        <v>3</v>
      </c>
      <c r="AT577" s="81">
        <v>30</v>
      </c>
      <c r="AU577" s="81">
        <v>0</v>
      </c>
      <c r="AV577" s="81">
        <v>4</v>
      </c>
      <c r="AW577" s="81"/>
      <c r="AX577" s="82"/>
      <c r="AY577" s="81">
        <v>60944.97600000081</v>
      </c>
      <c r="AZ577" s="81">
        <v>183395.01800000001</v>
      </c>
      <c r="BA577" s="81">
        <v>35050</v>
      </c>
      <c r="BB577" s="81">
        <v>12993</v>
      </c>
      <c r="BC577" s="81">
        <v>0</v>
      </c>
      <c r="BD577" s="81">
        <v>44569.544000000002</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2347</v>
      </c>
      <c r="B578" s="80">
        <v>527</v>
      </c>
      <c r="C578" s="80">
        <v>19</v>
      </c>
      <c r="D578" s="80">
        <v>31</v>
      </c>
      <c r="E578" s="80">
        <v>2022</v>
      </c>
      <c r="F578" s="80" t="s">
        <v>568</v>
      </c>
      <c r="G578" s="174" t="s">
        <v>2328</v>
      </c>
      <c r="H578" s="80" t="s">
        <v>2329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13948</v>
      </c>
      <c r="AR578" s="81">
        <v>2374</v>
      </c>
      <c r="AS578" s="81">
        <v>3</v>
      </c>
      <c r="AT578" s="81">
        <v>30</v>
      </c>
      <c r="AU578" s="81">
        <v>0</v>
      </c>
      <c r="AV578" s="81">
        <v>4</v>
      </c>
      <c r="AW578" s="81"/>
      <c r="AX578" s="82"/>
      <c r="AY578" s="81">
        <v>65503.363000001104</v>
      </c>
      <c r="AZ578" s="81">
        <v>207320.21799999996</v>
      </c>
      <c r="BA578" s="81">
        <v>35050</v>
      </c>
      <c r="BB578" s="81">
        <v>12993</v>
      </c>
      <c r="BC578" s="81">
        <v>0</v>
      </c>
      <c r="BD578" s="81">
        <v>44569.544000000002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2109</v>
      </c>
      <c r="B9" s="80">
        <v>1</v>
      </c>
      <c r="C9" s="80">
        <v>1</v>
      </c>
      <c r="D9" s="80">
        <v>1</v>
      </c>
      <c r="E9" s="80">
        <v>1990</v>
      </c>
      <c r="F9" s="80" t="s">
        <v>562</v>
      </c>
      <c r="G9" s="182" t="s">
        <v>2110</v>
      </c>
      <c r="H9" s="80" t="s">
        <v>2111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2112</v>
      </c>
      <c r="B10" s="80">
        <v>2</v>
      </c>
      <c r="C10" s="80">
        <v>2</v>
      </c>
      <c r="D10" s="80">
        <v>1</v>
      </c>
      <c r="E10" s="80">
        <v>2005</v>
      </c>
      <c r="F10" s="80" t="s">
        <v>565</v>
      </c>
      <c r="G10" s="182" t="s">
        <v>2110</v>
      </c>
      <c r="H10" s="80" t="s">
        <v>2111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2113</v>
      </c>
      <c r="B11" s="80">
        <v>3</v>
      </c>
      <c r="C11" s="80">
        <v>3</v>
      </c>
      <c r="D11" s="80">
        <v>1</v>
      </c>
      <c r="E11" s="80">
        <v>2006</v>
      </c>
      <c r="F11" s="80" t="s">
        <v>566</v>
      </c>
      <c r="G11" s="182" t="s">
        <v>2110</v>
      </c>
      <c r="H11" s="80" t="s">
        <v>2111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2114</v>
      </c>
      <c r="B12" s="80">
        <v>4</v>
      </c>
      <c r="C12" s="80">
        <v>4</v>
      </c>
      <c r="D12" s="80">
        <v>1</v>
      </c>
      <c r="E12" s="80">
        <v>2007</v>
      </c>
      <c r="F12" s="80" t="s">
        <v>567</v>
      </c>
      <c r="G12" s="182" t="s">
        <v>2110</v>
      </c>
      <c r="H12" s="80" t="s">
        <v>2111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2115</v>
      </c>
      <c r="B13" s="80">
        <v>5</v>
      </c>
      <c r="C13" s="80">
        <v>5</v>
      </c>
      <c r="D13" s="80">
        <v>1</v>
      </c>
      <c r="E13" s="80">
        <v>2008</v>
      </c>
      <c r="F13" s="80" t="s">
        <v>84</v>
      </c>
      <c r="G13" s="182" t="s">
        <v>2110</v>
      </c>
      <c r="H13" s="80" t="s">
        <v>2111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2116</v>
      </c>
      <c r="B14" s="80">
        <v>6</v>
      </c>
      <c r="C14" s="80">
        <v>6</v>
      </c>
      <c r="D14" s="80">
        <v>1</v>
      </c>
      <c r="E14" s="80">
        <v>2009</v>
      </c>
      <c r="F14" s="80" t="s">
        <v>85</v>
      </c>
      <c r="G14" s="182" t="s">
        <v>2110</v>
      </c>
      <c r="H14" s="80" t="s">
        <v>2111</v>
      </c>
      <c r="I14" s="173"/>
      <c r="J14" s="83">
        <v>0</v>
      </c>
      <c r="K14" s="83">
        <v>0</v>
      </c>
      <c r="L14" s="83">
        <v>0</v>
      </c>
      <c r="M14" s="83">
        <v>0</v>
      </c>
      <c r="N14" s="83">
        <v>0</v>
      </c>
      <c r="O14" s="83">
        <v>0</v>
      </c>
      <c r="P14" s="83">
        <v>0</v>
      </c>
      <c r="Q14" s="83">
        <v>0</v>
      </c>
      <c r="R14" s="83">
        <v>0</v>
      </c>
      <c r="S14" s="83">
        <v>0</v>
      </c>
      <c r="T14" s="83">
        <v>54.53</v>
      </c>
      <c r="U14" s="83">
        <v>0</v>
      </c>
      <c r="V14" s="83">
        <v>0</v>
      </c>
      <c r="W14" s="83">
        <v>0</v>
      </c>
      <c r="X14" s="83">
        <v>0</v>
      </c>
      <c r="Y14" s="83">
        <v>63.478999999999999</v>
      </c>
      <c r="Z14" s="83">
        <v>0</v>
      </c>
      <c r="AA14" s="83">
        <v>0</v>
      </c>
      <c r="AB14" s="83">
        <v>0</v>
      </c>
      <c r="AC14" s="83">
        <v>0</v>
      </c>
      <c r="AD14" s="83">
        <v>7.476</v>
      </c>
      <c r="AE14" s="83">
        <v>0</v>
      </c>
      <c r="AF14" s="83">
        <v>251</v>
      </c>
      <c r="AG14" s="83">
        <v>0</v>
      </c>
      <c r="AH14" s="83">
        <v>0</v>
      </c>
      <c r="AI14" s="83">
        <v>0</v>
      </c>
      <c r="AJ14" s="83">
        <v>0</v>
      </c>
      <c r="AK14" s="83">
        <v>30.4</v>
      </c>
      <c r="AL14" s="83">
        <v>0</v>
      </c>
      <c r="AM14" s="83">
        <v>0</v>
      </c>
      <c r="AN14" s="83">
        <v>0</v>
      </c>
      <c r="AO14" s="83">
        <v>0</v>
      </c>
      <c r="AP14" s="83">
        <v>46.2</v>
      </c>
      <c r="AQ14" s="83">
        <v>0</v>
      </c>
      <c r="AR14" s="83">
        <v>0</v>
      </c>
      <c r="AS14" s="83">
        <v>9.6999999999999993</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46.2</v>
      </c>
      <c r="DH14" s="83">
        <v>0</v>
      </c>
      <c r="DI14" s="83">
        <v>0</v>
      </c>
      <c r="DJ14" s="83">
        <v>0</v>
      </c>
      <c r="DK14" s="83">
        <v>0</v>
      </c>
      <c r="DL14" s="83">
        <v>0</v>
      </c>
      <c r="DM14" s="83">
        <v>0</v>
      </c>
      <c r="DN14" s="83">
        <v>0</v>
      </c>
      <c r="DO14" s="83">
        <v>0</v>
      </c>
      <c r="DP14" s="83">
        <v>0</v>
      </c>
      <c r="DQ14" s="83">
        <v>0</v>
      </c>
      <c r="DR14" s="83">
        <v>0</v>
      </c>
      <c r="DS14" s="83">
        <v>0</v>
      </c>
      <c r="DT14" s="83">
        <v>0</v>
      </c>
      <c r="DU14" s="83">
        <v>54.53</v>
      </c>
      <c r="DV14" s="83">
        <v>0</v>
      </c>
      <c r="DW14" s="83">
        <v>0</v>
      </c>
      <c r="DX14" s="83">
        <v>0</v>
      </c>
      <c r="DY14" s="83">
        <v>0</v>
      </c>
      <c r="DZ14" s="83">
        <v>63.478999999999999</v>
      </c>
      <c r="EA14" s="83">
        <v>0</v>
      </c>
      <c r="EB14" s="83">
        <v>0</v>
      </c>
      <c r="EC14" s="83">
        <v>0</v>
      </c>
      <c r="ED14" s="83">
        <v>0</v>
      </c>
      <c r="EE14" s="83">
        <v>7.476</v>
      </c>
      <c r="EF14" s="83">
        <v>0</v>
      </c>
      <c r="EG14" s="83">
        <v>251</v>
      </c>
      <c r="EH14" s="83">
        <v>0</v>
      </c>
      <c r="EI14" s="83">
        <v>0</v>
      </c>
      <c r="EJ14" s="83">
        <v>0</v>
      </c>
      <c r="EK14" s="83">
        <v>0</v>
      </c>
      <c r="EL14" s="83">
        <v>30.4</v>
      </c>
      <c r="EM14" s="83">
        <v>0</v>
      </c>
      <c r="EN14" s="83">
        <v>0</v>
      </c>
      <c r="EO14" s="83">
        <v>0</v>
      </c>
      <c r="EP14" s="83">
        <v>0</v>
      </c>
      <c r="EQ14" s="83">
        <v>0</v>
      </c>
      <c r="ER14" s="83">
        <v>0</v>
      </c>
      <c r="ES14" s="83">
        <v>0</v>
      </c>
      <c r="ET14" s="83">
        <v>9.6999999999999993</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46.2</v>
      </c>
      <c r="HG14" s="83">
        <v>0</v>
      </c>
      <c r="HH14" s="83">
        <v>0</v>
      </c>
      <c r="HI14" s="83">
        <v>0</v>
      </c>
      <c r="HJ14" s="83">
        <v>0</v>
      </c>
      <c r="HK14" s="83">
        <v>406.88499999999999</v>
      </c>
      <c r="HL14" s="83">
        <v>9.6999999999999993</v>
      </c>
      <c r="HM14" s="83">
        <v>0</v>
      </c>
      <c r="HN14" s="83">
        <v>0</v>
      </c>
      <c r="HO14" s="83">
        <v>0</v>
      </c>
      <c r="HP14" s="83">
        <v>0</v>
      </c>
      <c r="HQ14" s="83">
        <v>0</v>
      </c>
      <c r="HR14" s="83">
        <v>0</v>
      </c>
      <c r="HS14" s="83">
        <v>0</v>
      </c>
      <c r="HT14" s="83">
        <v>0</v>
      </c>
      <c r="HU14" s="83">
        <v>0</v>
      </c>
      <c r="HV14" s="83">
        <v>0</v>
      </c>
      <c r="HW14" s="83">
        <v>0</v>
      </c>
      <c r="HX14" s="83">
        <v>0</v>
      </c>
      <c r="HY14" s="83">
        <v>0</v>
      </c>
      <c r="HZ14" s="83">
        <v>0</v>
      </c>
      <c r="IA14" s="83">
        <v>46.2</v>
      </c>
      <c r="IB14" s="83">
        <v>0</v>
      </c>
      <c r="IC14" s="83">
        <v>0</v>
      </c>
      <c r="ID14" s="83">
        <v>0</v>
      </c>
      <c r="IE14" s="83">
        <v>0</v>
      </c>
      <c r="IF14" s="83">
        <v>406.88499999999999</v>
      </c>
      <c r="IG14" s="83">
        <v>55.900000000000006</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6</v>
      </c>
      <c r="JH14" s="81">
        <v>0</v>
      </c>
      <c r="JI14" s="81">
        <v>0</v>
      </c>
      <c r="JJ14" s="81">
        <v>0</v>
      </c>
      <c r="JK14" s="81">
        <v>0</v>
      </c>
      <c r="JL14" s="81">
        <v>6</v>
      </c>
      <c r="JM14" s="81">
        <v>0</v>
      </c>
      <c r="JN14" s="81">
        <v>0</v>
      </c>
      <c r="JO14" s="81">
        <v>0</v>
      </c>
      <c r="JP14" s="81">
        <v>0</v>
      </c>
      <c r="JQ14" s="81">
        <v>1</v>
      </c>
      <c r="JR14" s="81">
        <v>0</v>
      </c>
      <c r="JS14" s="81">
        <v>1</v>
      </c>
      <c r="JT14" s="81">
        <v>0</v>
      </c>
      <c r="JU14" s="81">
        <v>0</v>
      </c>
      <c r="JV14" s="81">
        <v>0</v>
      </c>
      <c r="JW14" s="81">
        <v>0</v>
      </c>
      <c r="JX14" s="81">
        <v>1</v>
      </c>
      <c r="JY14" s="81">
        <v>0</v>
      </c>
      <c r="JZ14" s="81">
        <v>0</v>
      </c>
      <c r="KA14" s="81">
        <v>0</v>
      </c>
      <c r="KB14" s="81">
        <v>0</v>
      </c>
      <c r="KC14" s="81">
        <v>1</v>
      </c>
      <c r="KD14" s="81">
        <v>0</v>
      </c>
      <c r="KE14" s="81">
        <v>0</v>
      </c>
      <c r="KF14" s="81">
        <v>2</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1</v>
      </c>
      <c r="MU14" s="81">
        <v>0</v>
      </c>
      <c r="MV14" s="81">
        <v>0</v>
      </c>
      <c r="MW14" s="81">
        <v>0</v>
      </c>
      <c r="MX14" s="81">
        <v>0</v>
      </c>
      <c r="MY14" s="81">
        <v>0</v>
      </c>
      <c r="MZ14" s="81">
        <v>0</v>
      </c>
      <c r="NA14" s="81">
        <v>0</v>
      </c>
      <c r="NB14" s="81">
        <v>0</v>
      </c>
      <c r="NC14" s="81">
        <v>0</v>
      </c>
      <c r="ND14" s="81">
        <v>0</v>
      </c>
      <c r="NE14" s="81">
        <v>0</v>
      </c>
      <c r="NF14" s="81">
        <v>0</v>
      </c>
      <c r="NG14" s="81">
        <v>0</v>
      </c>
      <c r="NH14" s="81">
        <v>6</v>
      </c>
      <c r="NI14" s="81">
        <v>0</v>
      </c>
      <c r="NJ14" s="81">
        <v>0</v>
      </c>
      <c r="NK14" s="81">
        <v>0</v>
      </c>
      <c r="NL14" s="81">
        <v>0</v>
      </c>
      <c r="NM14" s="81">
        <v>6</v>
      </c>
      <c r="NN14" s="81">
        <v>0</v>
      </c>
      <c r="NO14" s="81">
        <v>0</v>
      </c>
      <c r="NP14" s="81">
        <v>0</v>
      </c>
      <c r="NQ14" s="81">
        <v>0</v>
      </c>
      <c r="NR14" s="81">
        <v>1</v>
      </c>
      <c r="NS14" s="81">
        <v>0</v>
      </c>
      <c r="NT14" s="81">
        <v>1</v>
      </c>
      <c r="NU14" s="81">
        <v>0</v>
      </c>
      <c r="NV14" s="81">
        <v>0</v>
      </c>
      <c r="NW14" s="81">
        <v>0</v>
      </c>
      <c r="NX14" s="81">
        <v>0</v>
      </c>
      <c r="NY14" s="81">
        <v>1</v>
      </c>
      <c r="NZ14" s="81">
        <v>0</v>
      </c>
      <c r="OA14" s="81">
        <v>0</v>
      </c>
      <c r="OB14" s="81">
        <v>0</v>
      </c>
      <c r="OC14" s="81">
        <v>0</v>
      </c>
      <c r="OD14" s="81">
        <v>0</v>
      </c>
      <c r="OE14" s="81">
        <v>0</v>
      </c>
      <c r="OF14" s="81">
        <v>0</v>
      </c>
      <c r="OG14" s="81">
        <v>2</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1</v>
      </c>
      <c r="QT14" s="81">
        <v>0</v>
      </c>
      <c r="QU14" s="81">
        <v>0</v>
      </c>
      <c r="QV14" s="81">
        <v>0</v>
      </c>
      <c r="QW14" s="81">
        <v>0</v>
      </c>
      <c r="QX14" s="81">
        <v>15</v>
      </c>
      <c r="QY14" s="81">
        <v>2</v>
      </c>
      <c r="QZ14" s="81">
        <v>0</v>
      </c>
      <c r="RA14" s="81">
        <v>0</v>
      </c>
      <c r="RB14" s="81">
        <v>0</v>
      </c>
      <c r="RC14" s="81">
        <v>0</v>
      </c>
      <c r="RD14" s="81">
        <v>0</v>
      </c>
      <c r="RE14" s="81">
        <v>0</v>
      </c>
      <c r="RF14" s="81">
        <v>0</v>
      </c>
      <c r="RG14" s="81">
        <v>0</v>
      </c>
      <c r="RH14" s="81">
        <v>0</v>
      </c>
      <c r="RI14" s="81">
        <v>0</v>
      </c>
      <c r="RJ14" s="81">
        <v>0</v>
      </c>
      <c r="RK14" s="81">
        <v>0</v>
      </c>
      <c r="RL14" s="81">
        <v>0</v>
      </c>
      <c r="RM14" s="81">
        <v>0</v>
      </c>
      <c r="RN14" s="81">
        <v>1</v>
      </c>
      <c r="RO14" s="81">
        <v>0</v>
      </c>
      <c r="RP14" s="81">
        <v>0</v>
      </c>
      <c r="RQ14" s="81">
        <v>0</v>
      </c>
      <c r="RR14" s="81">
        <v>0</v>
      </c>
      <c r="RS14" s="81">
        <v>15</v>
      </c>
      <c r="RT14" s="81">
        <v>3</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2117</v>
      </c>
      <c r="B15" s="80">
        <v>7</v>
      </c>
      <c r="C15" s="80">
        <v>7</v>
      </c>
      <c r="D15" s="80">
        <v>1</v>
      </c>
      <c r="E15" s="80">
        <v>2010</v>
      </c>
      <c r="F15" s="80" t="s">
        <v>86</v>
      </c>
      <c r="G15" s="182" t="s">
        <v>2110</v>
      </c>
      <c r="H15" s="80" t="s">
        <v>2111</v>
      </c>
      <c r="I15" s="173"/>
      <c r="J15" s="83">
        <v>0</v>
      </c>
      <c r="K15" s="83">
        <v>0</v>
      </c>
      <c r="L15" s="83">
        <v>0</v>
      </c>
      <c r="M15" s="83">
        <v>0</v>
      </c>
      <c r="N15" s="83">
        <v>0</v>
      </c>
      <c r="O15" s="83">
        <v>0</v>
      </c>
      <c r="P15" s="83">
        <v>0</v>
      </c>
      <c r="Q15" s="83">
        <v>0</v>
      </c>
      <c r="R15" s="83">
        <v>0</v>
      </c>
      <c r="S15" s="83">
        <v>0</v>
      </c>
      <c r="T15" s="83">
        <v>50.322000000000003</v>
      </c>
      <c r="U15" s="83">
        <v>0</v>
      </c>
      <c r="V15" s="83">
        <v>0</v>
      </c>
      <c r="W15" s="83">
        <v>0</v>
      </c>
      <c r="X15" s="83">
        <v>0</v>
      </c>
      <c r="Y15" s="83">
        <v>58.103999999999999</v>
      </c>
      <c r="Z15" s="83">
        <v>0</v>
      </c>
      <c r="AA15" s="83">
        <v>0</v>
      </c>
      <c r="AB15" s="83">
        <v>0</v>
      </c>
      <c r="AC15" s="83">
        <v>0</v>
      </c>
      <c r="AD15" s="83">
        <v>5.5449999999999999</v>
      </c>
      <c r="AE15" s="83">
        <v>0</v>
      </c>
      <c r="AF15" s="83">
        <v>237.584</v>
      </c>
      <c r="AG15" s="83">
        <v>0</v>
      </c>
      <c r="AH15" s="83">
        <v>0</v>
      </c>
      <c r="AI15" s="83">
        <v>0</v>
      </c>
      <c r="AJ15" s="83">
        <v>0</v>
      </c>
      <c r="AK15" s="83">
        <v>21.053999999999998</v>
      </c>
      <c r="AL15" s="83">
        <v>0</v>
      </c>
      <c r="AM15" s="83">
        <v>0</v>
      </c>
      <c r="AN15" s="83">
        <v>0</v>
      </c>
      <c r="AO15" s="83">
        <v>0</v>
      </c>
      <c r="AP15" s="83">
        <v>41.2</v>
      </c>
      <c r="AQ15" s="83">
        <v>0</v>
      </c>
      <c r="AR15" s="83">
        <v>0</v>
      </c>
      <c r="AS15" s="83">
        <v>7.3010000000000002</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41.2</v>
      </c>
      <c r="DH15" s="83">
        <v>0</v>
      </c>
      <c r="DI15" s="83">
        <v>0</v>
      </c>
      <c r="DJ15" s="83">
        <v>0</v>
      </c>
      <c r="DK15" s="83">
        <v>0</v>
      </c>
      <c r="DL15" s="83">
        <v>0</v>
      </c>
      <c r="DM15" s="83">
        <v>0</v>
      </c>
      <c r="DN15" s="83">
        <v>0</v>
      </c>
      <c r="DO15" s="83">
        <v>0</v>
      </c>
      <c r="DP15" s="83">
        <v>0</v>
      </c>
      <c r="DQ15" s="83">
        <v>0</v>
      </c>
      <c r="DR15" s="83">
        <v>0</v>
      </c>
      <c r="DS15" s="83">
        <v>0</v>
      </c>
      <c r="DT15" s="83">
        <v>0</v>
      </c>
      <c r="DU15" s="83">
        <v>50.322000000000003</v>
      </c>
      <c r="DV15" s="83">
        <v>0</v>
      </c>
      <c r="DW15" s="83">
        <v>0</v>
      </c>
      <c r="DX15" s="83">
        <v>0</v>
      </c>
      <c r="DY15" s="83">
        <v>0</v>
      </c>
      <c r="DZ15" s="83">
        <v>58.103999999999999</v>
      </c>
      <c r="EA15" s="83">
        <v>0</v>
      </c>
      <c r="EB15" s="83">
        <v>0</v>
      </c>
      <c r="EC15" s="83">
        <v>0</v>
      </c>
      <c r="ED15" s="83">
        <v>0</v>
      </c>
      <c r="EE15" s="83">
        <v>5.5449999999999999</v>
      </c>
      <c r="EF15" s="83">
        <v>0</v>
      </c>
      <c r="EG15" s="83">
        <v>237.584</v>
      </c>
      <c r="EH15" s="83">
        <v>0</v>
      </c>
      <c r="EI15" s="83">
        <v>0</v>
      </c>
      <c r="EJ15" s="83">
        <v>0</v>
      </c>
      <c r="EK15" s="83">
        <v>0</v>
      </c>
      <c r="EL15" s="83">
        <v>21.053999999999998</v>
      </c>
      <c r="EM15" s="83">
        <v>0</v>
      </c>
      <c r="EN15" s="83">
        <v>0</v>
      </c>
      <c r="EO15" s="83">
        <v>0</v>
      </c>
      <c r="EP15" s="83">
        <v>0</v>
      </c>
      <c r="EQ15" s="83">
        <v>0</v>
      </c>
      <c r="ER15" s="83">
        <v>0</v>
      </c>
      <c r="ES15" s="83">
        <v>0</v>
      </c>
      <c r="ET15" s="83">
        <v>7.3010000000000002</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41.2</v>
      </c>
      <c r="HG15" s="83">
        <v>0</v>
      </c>
      <c r="HH15" s="83">
        <v>0</v>
      </c>
      <c r="HI15" s="83">
        <v>0</v>
      </c>
      <c r="HJ15" s="83">
        <v>0</v>
      </c>
      <c r="HK15" s="83">
        <v>372.60899999999998</v>
      </c>
      <c r="HL15" s="83">
        <v>7.3010000000000002</v>
      </c>
      <c r="HM15" s="83">
        <v>0</v>
      </c>
      <c r="HN15" s="83">
        <v>0</v>
      </c>
      <c r="HO15" s="83">
        <v>0</v>
      </c>
      <c r="HP15" s="83">
        <v>0</v>
      </c>
      <c r="HQ15" s="83">
        <v>0</v>
      </c>
      <c r="HR15" s="83">
        <v>0</v>
      </c>
      <c r="HS15" s="83">
        <v>0</v>
      </c>
      <c r="HT15" s="83">
        <v>0</v>
      </c>
      <c r="HU15" s="83">
        <v>0</v>
      </c>
      <c r="HV15" s="83">
        <v>0</v>
      </c>
      <c r="HW15" s="83">
        <v>0</v>
      </c>
      <c r="HX15" s="83">
        <v>0</v>
      </c>
      <c r="HY15" s="83">
        <v>0</v>
      </c>
      <c r="HZ15" s="83">
        <v>0</v>
      </c>
      <c r="IA15" s="83">
        <v>41.2</v>
      </c>
      <c r="IB15" s="83">
        <v>0</v>
      </c>
      <c r="IC15" s="83">
        <v>0</v>
      </c>
      <c r="ID15" s="83">
        <v>0</v>
      </c>
      <c r="IE15" s="83">
        <v>0</v>
      </c>
      <c r="IF15" s="83">
        <v>372.60899999999998</v>
      </c>
      <c r="IG15" s="83">
        <v>48.500999999999998</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6</v>
      </c>
      <c r="JH15" s="81">
        <v>0</v>
      </c>
      <c r="JI15" s="81">
        <v>0</v>
      </c>
      <c r="JJ15" s="81">
        <v>0</v>
      </c>
      <c r="JK15" s="81">
        <v>0</v>
      </c>
      <c r="JL15" s="81">
        <v>6</v>
      </c>
      <c r="JM15" s="81">
        <v>0</v>
      </c>
      <c r="JN15" s="81">
        <v>0</v>
      </c>
      <c r="JO15" s="81">
        <v>0</v>
      </c>
      <c r="JP15" s="81">
        <v>0</v>
      </c>
      <c r="JQ15" s="81">
        <v>1</v>
      </c>
      <c r="JR15" s="81">
        <v>0</v>
      </c>
      <c r="JS15" s="81">
        <v>2</v>
      </c>
      <c r="JT15" s="81">
        <v>0</v>
      </c>
      <c r="JU15" s="81">
        <v>0</v>
      </c>
      <c r="JV15" s="81">
        <v>0</v>
      </c>
      <c r="JW15" s="81">
        <v>0</v>
      </c>
      <c r="JX15" s="81">
        <v>1</v>
      </c>
      <c r="JY15" s="81">
        <v>0</v>
      </c>
      <c r="JZ15" s="81">
        <v>0</v>
      </c>
      <c r="KA15" s="81">
        <v>0</v>
      </c>
      <c r="KB15" s="81">
        <v>0</v>
      </c>
      <c r="KC15" s="81">
        <v>1</v>
      </c>
      <c r="KD15" s="81">
        <v>0</v>
      </c>
      <c r="KE15" s="81">
        <v>0</v>
      </c>
      <c r="KF15" s="81">
        <v>2</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1</v>
      </c>
      <c r="MU15" s="81">
        <v>0</v>
      </c>
      <c r="MV15" s="81">
        <v>0</v>
      </c>
      <c r="MW15" s="81">
        <v>0</v>
      </c>
      <c r="MX15" s="81">
        <v>0</v>
      </c>
      <c r="MY15" s="81">
        <v>0</v>
      </c>
      <c r="MZ15" s="81">
        <v>0</v>
      </c>
      <c r="NA15" s="81">
        <v>0</v>
      </c>
      <c r="NB15" s="81">
        <v>0</v>
      </c>
      <c r="NC15" s="81">
        <v>0</v>
      </c>
      <c r="ND15" s="81">
        <v>0</v>
      </c>
      <c r="NE15" s="81">
        <v>0</v>
      </c>
      <c r="NF15" s="81">
        <v>0</v>
      </c>
      <c r="NG15" s="81">
        <v>0</v>
      </c>
      <c r="NH15" s="81">
        <v>6</v>
      </c>
      <c r="NI15" s="81">
        <v>0</v>
      </c>
      <c r="NJ15" s="81">
        <v>0</v>
      </c>
      <c r="NK15" s="81">
        <v>0</v>
      </c>
      <c r="NL15" s="81">
        <v>0</v>
      </c>
      <c r="NM15" s="81">
        <v>6</v>
      </c>
      <c r="NN15" s="81">
        <v>0</v>
      </c>
      <c r="NO15" s="81">
        <v>0</v>
      </c>
      <c r="NP15" s="81">
        <v>0</v>
      </c>
      <c r="NQ15" s="81">
        <v>0</v>
      </c>
      <c r="NR15" s="81">
        <v>1</v>
      </c>
      <c r="NS15" s="81">
        <v>0</v>
      </c>
      <c r="NT15" s="81">
        <v>2</v>
      </c>
      <c r="NU15" s="81">
        <v>0</v>
      </c>
      <c r="NV15" s="81">
        <v>0</v>
      </c>
      <c r="NW15" s="81">
        <v>0</v>
      </c>
      <c r="NX15" s="81">
        <v>0</v>
      </c>
      <c r="NY15" s="81">
        <v>1</v>
      </c>
      <c r="NZ15" s="81">
        <v>0</v>
      </c>
      <c r="OA15" s="81">
        <v>0</v>
      </c>
      <c r="OB15" s="81">
        <v>0</v>
      </c>
      <c r="OC15" s="81">
        <v>0</v>
      </c>
      <c r="OD15" s="81">
        <v>0</v>
      </c>
      <c r="OE15" s="81">
        <v>0</v>
      </c>
      <c r="OF15" s="81">
        <v>0</v>
      </c>
      <c r="OG15" s="81">
        <v>2</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1</v>
      </c>
      <c r="QT15" s="81">
        <v>0</v>
      </c>
      <c r="QU15" s="81">
        <v>0</v>
      </c>
      <c r="QV15" s="81">
        <v>0</v>
      </c>
      <c r="QW15" s="81">
        <v>0</v>
      </c>
      <c r="QX15" s="81">
        <v>16</v>
      </c>
      <c r="QY15" s="81">
        <v>2</v>
      </c>
      <c r="QZ15" s="81">
        <v>0</v>
      </c>
      <c r="RA15" s="81">
        <v>0</v>
      </c>
      <c r="RB15" s="81">
        <v>0</v>
      </c>
      <c r="RC15" s="81">
        <v>0</v>
      </c>
      <c r="RD15" s="81">
        <v>0</v>
      </c>
      <c r="RE15" s="81">
        <v>0</v>
      </c>
      <c r="RF15" s="81">
        <v>0</v>
      </c>
      <c r="RG15" s="81">
        <v>0</v>
      </c>
      <c r="RH15" s="81">
        <v>0</v>
      </c>
      <c r="RI15" s="81">
        <v>0</v>
      </c>
      <c r="RJ15" s="81">
        <v>0</v>
      </c>
      <c r="RK15" s="81">
        <v>0</v>
      </c>
      <c r="RL15" s="81">
        <v>0</v>
      </c>
      <c r="RM15" s="81">
        <v>0</v>
      </c>
      <c r="RN15" s="81">
        <v>1</v>
      </c>
      <c r="RO15" s="81">
        <v>0</v>
      </c>
      <c r="RP15" s="81">
        <v>0</v>
      </c>
      <c r="RQ15" s="81">
        <v>0</v>
      </c>
      <c r="RR15" s="81">
        <v>0</v>
      </c>
      <c r="RS15" s="81">
        <v>16</v>
      </c>
      <c r="RT15" s="81">
        <v>3</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2118</v>
      </c>
      <c r="B16" s="80">
        <v>8</v>
      </c>
      <c r="C16" s="80">
        <v>8</v>
      </c>
      <c r="D16" s="80">
        <v>1</v>
      </c>
      <c r="E16" s="80">
        <v>2011</v>
      </c>
      <c r="F16" s="80" t="s">
        <v>87</v>
      </c>
      <c r="G16" s="182" t="s">
        <v>2110</v>
      </c>
      <c r="H16" s="80" t="s">
        <v>2111</v>
      </c>
      <c r="I16" s="173"/>
      <c r="J16" s="83">
        <v>0</v>
      </c>
      <c r="K16" s="83">
        <v>0</v>
      </c>
      <c r="L16" s="83">
        <v>0</v>
      </c>
      <c r="M16" s="83">
        <v>0</v>
      </c>
      <c r="N16" s="83">
        <v>0</v>
      </c>
      <c r="O16" s="83">
        <v>0</v>
      </c>
      <c r="P16" s="83">
        <v>0</v>
      </c>
      <c r="Q16" s="83">
        <v>0</v>
      </c>
      <c r="R16" s="83">
        <v>0</v>
      </c>
      <c r="S16" s="83">
        <v>0</v>
      </c>
      <c r="T16" s="83">
        <v>50.944000000000003</v>
      </c>
      <c r="U16" s="83">
        <v>0</v>
      </c>
      <c r="V16" s="83">
        <v>0</v>
      </c>
      <c r="W16" s="83">
        <v>0</v>
      </c>
      <c r="X16" s="83">
        <v>0</v>
      </c>
      <c r="Y16" s="83">
        <v>62.997999999999998</v>
      </c>
      <c r="Z16" s="83">
        <v>0</v>
      </c>
      <c r="AA16" s="83">
        <v>0</v>
      </c>
      <c r="AB16" s="83">
        <v>0</v>
      </c>
      <c r="AC16" s="83">
        <v>0</v>
      </c>
      <c r="AD16" s="83">
        <v>5.4009999999999998</v>
      </c>
      <c r="AE16" s="83">
        <v>0</v>
      </c>
      <c r="AF16" s="83">
        <v>245.209</v>
      </c>
      <c r="AG16" s="83">
        <v>0</v>
      </c>
      <c r="AH16" s="83">
        <v>0</v>
      </c>
      <c r="AI16" s="83">
        <v>0</v>
      </c>
      <c r="AJ16" s="83">
        <v>0</v>
      </c>
      <c r="AK16" s="83">
        <v>19.111000000000001</v>
      </c>
      <c r="AL16" s="83">
        <v>0</v>
      </c>
      <c r="AM16" s="83">
        <v>0</v>
      </c>
      <c r="AN16" s="83">
        <v>0</v>
      </c>
      <c r="AO16" s="83">
        <v>0</v>
      </c>
      <c r="AP16" s="83">
        <v>62.1</v>
      </c>
      <c r="AQ16" s="83">
        <v>0</v>
      </c>
      <c r="AR16" s="83">
        <v>0</v>
      </c>
      <c r="AS16" s="83">
        <v>7.782</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62.1</v>
      </c>
      <c r="DH16" s="83">
        <v>0</v>
      </c>
      <c r="DI16" s="83">
        <v>0</v>
      </c>
      <c r="DJ16" s="83">
        <v>0</v>
      </c>
      <c r="DK16" s="83">
        <v>0</v>
      </c>
      <c r="DL16" s="83">
        <v>0</v>
      </c>
      <c r="DM16" s="83">
        <v>0</v>
      </c>
      <c r="DN16" s="83">
        <v>0</v>
      </c>
      <c r="DO16" s="83">
        <v>0</v>
      </c>
      <c r="DP16" s="83">
        <v>0</v>
      </c>
      <c r="DQ16" s="83">
        <v>0</v>
      </c>
      <c r="DR16" s="83">
        <v>0</v>
      </c>
      <c r="DS16" s="83">
        <v>0</v>
      </c>
      <c r="DT16" s="83">
        <v>0</v>
      </c>
      <c r="DU16" s="83">
        <v>50.944000000000003</v>
      </c>
      <c r="DV16" s="83">
        <v>0</v>
      </c>
      <c r="DW16" s="83">
        <v>0</v>
      </c>
      <c r="DX16" s="83">
        <v>0</v>
      </c>
      <c r="DY16" s="83">
        <v>0</v>
      </c>
      <c r="DZ16" s="83">
        <v>62.997999999999998</v>
      </c>
      <c r="EA16" s="83">
        <v>0</v>
      </c>
      <c r="EB16" s="83">
        <v>0</v>
      </c>
      <c r="EC16" s="83">
        <v>0</v>
      </c>
      <c r="ED16" s="83">
        <v>0</v>
      </c>
      <c r="EE16" s="83">
        <v>5.4009999999999998</v>
      </c>
      <c r="EF16" s="83">
        <v>0</v>
      </c>
      <c r="EG16" s="83">
        <v>245.209</v>
      </c>
      <c r="EH16" s="83">
        <v>0</v>
      </c>
      <c r="EI16" s="83">
        <v>0</v>
      </c>
      <c r="EJ16" s="83">
        <v>0</v>
      </c>
      <c r="EK16" s="83">
        <v>0</v>
      </c>
      <c r="EL16" s="83">
        <v>19.111000000000001</v>
      </c>
      <c r="EM16" s="83">
        <v>0</v>
      </c>
      <c r="EN16" s="83">
        <v>0</v>
      </c>
      <c r="EO16" s="83">
        <v>0</v>
      </c>
      <c r="EP16" s="83">
        <v>0</v>
      </c>
      <c r="EQ16" s="83">
        <v>0</v>
      </c>
      <c r="ER16" s="83">
        <v>0</v>
      </c>
      <c r="ES16" s="83">
        <v>0</v>
      </c>
      <c r="ET16" s="83">
        <v>7.782</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62.1</v>
      </c>
      <c r="HG16" s="83">
        <v>0</v>
      </c>
      <c r="HH16" s="83">
        <v>0</v>
      </c>
      <c r="HI16" s="83">
        <v>0</v>
      </c>
      <c r="HJ16" s="83">
        <v>0</v>
      </c>
      <c r="HK16" s="83">
        <v>383.66300000000001</v>
      </c>
      <c r="HL16" s="83">
        <v>7.782</v>
      </c>
      <c r="HM16" s="83">
        <v>0</v>
      </c>
      <c r="HN16" s="83">
        <v>0</v>
      </c>
      <c r="HO16" s="83">
        <v>0</v>
      </c>
      <c r="HP16" s="83">
        <v>0</v>
      </c>
      <c r="HQ16" s="83">
        <v>0</v>
      </c>
      <c r="HR16" s="83">
        <v>0</v>
      </c>
      <c r="HS16" s="83">
        <v>0</v>
      </c>
      <c r="HT16" s="83">
        <v>0</v>
      </c>
      <c r="HU16" s="83">
        <v>0</v>
      </c>
      <c r="HV16" s="83">
        <v>0</v>
      </c>
      <c r="HW16" s="83">
        <v>0</v>
      </c>
      <c r="HX16" s="83">
        <v>0</v>
      </c>
      <c r="HY16" s="83">
        <v>0</v>
      </c>
      <c r="HZ16" s="83">
        <v>0</v>
      </c>
      <c r="IA16" s="83">
        <v>62.1</v>
      </c>
      <c r="IB16" s="83">
        <v>0</v>
      </c>
      <c r="IC16" s="83">
        <v>0</v>
      </c>
      <c r="ID16" s="83">
        <v>0</v>
      </c>
      <c r="IE16" s="83">
        <v>0</v>
      </c>
      <c r="IF16" s="83">
        <v>383.66300000000001</v>
      </c>
      <c r="IG16" s="83">
        <v>69.882000000000005</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6</v>
      </c>
      <c r="JH16" s="81">
        <v>0</v>
      </c>
      <c r="JI16" s="81">
        <v>0</v>
      </c>
      <c r="JJ16" s="81">
        <v>0</v>
      </c>
      <c r="JK16" s="81">
        <v>0</v>
      </c>
      <c r="JL16" s="81">
        <v>7</v>
      </c>
      <c r="JM16" s="81">
        <v>0</v>
      </c>
      <c r="JN16" s="81">
        <v>0</v>
      </c>
      <c r="JO16" s="81">
        <v>0</v>
      </c>
      <c r="JP16" s="81">
        <v>0</v>
      </c>
      <c r="JQ16" s="81">
        <v>1</v>
      </c>
      <c r="JR16" s="81">
        <v>0</v>
      </c>
      <c r="JS16" s="81">
        <v>2</v>
      </c>
      <c r="JT16" s="81">
        <v>0</v>
      </c>
      <c r="JU16" s="81">
        <v>0</v>
      </c>
      <c r="JV16" s="81">
        <v>0</v>
      </c>
      <c r="JW16" s="81">
        <v>0</v>
      </c>
      <c r="JX16" s="81">
        <v>1</v>
      </c>
      <c r="JY16" s="81">
        <v>0</v>
      </c>
      <c r="JZ16" s="81">
        <v>0</v>
      </c>
      <c r="KA16" s="81">
        <v>0</v>
      </c>
      <c r="KB16" s="81">
        <v>0</v>
      </c>
      <c r="KC16" s="81">
        <v>1</v>
      </c>
      <c r="KD16" s="81">
        <v>0</v>
      </c>
      <c r="KE16" s="81">
        <v>0</v>
      </c>
      <c r="KF16" s="81">
        <v>2</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1</v>
      </c>
      <c r="MU16" s="81">
        <v>0</v>
      </c>
      <c r="MV16" s="81">
        <v>0</v>
      </c>
      <c r="MW16" s="81">
        <v>0</v>
      </c>
      <c r="MX16" s="81">
        <v>0</v>
      </c>
      <c r="MY16" s="81">
        <v>0</v>
      </c>
      <c r="MZ16" s="81">
        <v>0</v>
      </c>
      <c r="NA16" s="81">
        <v>0</v>
      </c>
      <c r="NB16" s="81">
        <v>0</v>
      </c>
      <c r="NC16" s="81">
        <v>0</v>
      </c>
      <c r="ND16" s="81">
        <v>0</v>
      </c>
      <c r="NE16" s="81">
        <v>0</v>
      </c>
      <c r="NF16" s="81">
        <v>0</v>
      </c>
      <c r="NG16" s="81">
        <v>0</v>
      </c>
      <c r="NH16" s="81">
        <v>6</v>
      </c>
      <c r="NI16" s="81">
        <v>0</v>
      </c>
      <c r="NJ16" s="81">
        <v>0</v>
      </c>
      <c r="NK16" s="81">
        <v>0</v>
      </c>
      <c r="NL16" s="81">
        <v>0</v>
      </c>
      <c r="NM16" s="81">
        <v>7</v>
      </c>
      <c r="NN16" s="81">
        <v>0</v>
      </c>
      <c r="NO16" s="81">
        <v>0</v>
      </c>
      <c r="NP16" s="81">
        <v>0</v>
      </c>
      <c r="NQ16" s="81">
        <v>0</v>
      </c>
      <c r="NR16" s="81">
        <v>1</v>
      </c>
      <c r="NS16" s="81">
        <v>0</v>
      </c>
      <c r="NT16" s="81">
        <v>2</v>
      </c>
      <c r="NU16" s="81">
        <v>0</v>
      </c>
      <c r="NV16" s="81">
        <v>0</v>
      </c>
      <c r="NW16" s="81">
        <v>0</v>
      </c>
      <c r="NX16" s="81">
        <v>0</v>
      </c>
      <c r="NY16" s="81">
        <v>1</v>
      </c>
      <c r="NZ16" s="81">
        <v>0</v>
      </c>
      <c r="OA16" s="81">
        <v>0</v>
      </c>
      <c r="OB16" s="81">
        <v>0</v>
      </c>
      <c r="OC16" s="81">
        <v>0</v>
      </c>
      <c r="OD16" s="81">
        <v>0</v>
      </c>
      <c r="OE16" s="81">
        <v>0</v>
      </c>
      <c r="OF16" s="81">
        <v>0</v>
      </c>
      <c r="OG16" s="81">
        <v>2</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1</v>
      </c>
      <c r="QT16" s="81">
        <v>0</v>
      </c>
      <c r="QU16" s="81">
        <v>0</v>
      </c>
      <c r="QV16" s="81">
        <v>0</v>
      </c>
      <c r="QW16" s="81">
        <v>0</v>
      </c>
      <c r="QX16" s="81">
        <v>17</v>
      </c>
      <c r="QY16" s="81">
        <v>2</v>
      </c>
      <c r="QZ16" s="81">
        <v>0</v>
      </c>
      <c r="RA16" s="81">
        <v>0</v>
      </c>
      <c r="RB16" s="81">
        <v>0</v>
      </c>
      <c r="RC16" s="81">
        <v>0</v>
      </c>
      <c r="RD16" s="81">
        <v>0</v>
      </c>
      <c r="RE16" s="81">
        <v>0</v>
      </c>
      <c r="RF16" s="81">
        <v>0</v>
      </c>
      <c r="RG16" s="81">
        <v>0</v>
      </c>
      <c r="RH16" s="81">
        <v>0</v>
      </c>
      <c r="RI16" s="81">
        <v>0</v>
      </c>
      <c r="RJ16" s="81">
        <v>0</v>
      </c>
      <c r="RK16" s="81">
        <v>0</v>
      </c>
      <c r="RL16" s="81">
        <v>0</v>
      </c>
      <c r="RM16" s="81">
        <v>0</v>
      </c>
      <c r="RN16" s="81">
        <v>1</v>
      </c>
      <c r="RO16" s="81">
        <v>0</v>
      </c>
      <c r="RP16" s="81">
        <v>0</v>
      </c>
      <c r="RQ16" s="81">
        <v>0</v>
      </c>
      <c r="RR16" s="81">
        <v>0</v>
      </c>
      <c r="RS16" s="81">
        <v>17</v>
      </c>
      <c r="RT16" s="81">
        <v>3</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2119</v>
      </c>
      <c r="B17" s="80">
        <v>9</v>
      </c>
      <c r="C17" s="80">
        <v>9</v>
      </c>
      <c r="D17" s="80">
        <v>1</v>
      </c>
      <c r="E17" s="80">
        <v>2012</v>
      </c>
      <c r="F17" s="80" t="s">
        <v>88</v>
      </c>
      <c r="G17" s="182" t="s">
        <v>2110</v>
      </c>
      <c r="H17" s="80" t="s">
        <v>2111</v>
      </c>
      <c r="I17" s="173"/>
      <c r="J17" s="83">
        <v>0</v>
      </c>
      <c r="K17" s="83">
        <v>0</v>
      </c>
      <c r="L17" s="83">
        <v>0</v>
      </c>
      <c r="M17" s="83">
        <v>0</v>
      </c>
      <c r="N17" s="83">
        <v>0</v>
      </c>
      <c r="O17" s="83">
        <v>0</v>
      </c>
      <c r="P17" s="83">
        <v>0</v>
      </c>
      <c r="Q17" s="83">
        <v>0</v>
      </c>
      <c r="R17" s="83">
        <v>0</v>
      </c>
      <c r="S17" s="83">
        <v>0</v>
      </c>
      <c r="T17" s="83">
        <v>55.35</v>
      </c>
      <c r="U17" s="83">
        <v>0</v>
      </c>
      <c r="V17" s="83">
        <v>0</v>
      </c>
      <c r="W17" s="83">
        <v>0</v>
      </c>
      <c r="X17" s="83">
        <v>0</v>
      </c>
      <c r="Y17" s="83">
        <v>76.117000000000004</v>
      </c>
      <c r="Z17" s="83">
        <v>0</v>
      </c>
      <c r="AA17" s="83">
        <v>0</v>
      </c>
      <c r="AB17" s="83">
        <v>0</v>
      </c>
      <c r="AC17" s="83">
        <v>0</v>
      </c>
      <c r="AD17" s="83">
        <v>7.0140000000000002</v>
      </c>
      <c r="AE17" s="83">
        <v>0</v>
      </c>
      <c r="AF17" s="83">
        <v>291.95800000000003</v>
      </c>
      <c r="AG17" s="83">
        <v>0</v>
      </c>
      <c r="AH17" s="83">
        <v>0</v>
      </c>
      <c r="AI17" s="83">
        <v>0</v>
      </c>
      <c r="AJ17" s="83">
        <v>0</v>
      </c>
      <c r="AK17" s="83">
        <v>21.844000000000001</v>
      </c>
      <c r="AL17" s="83">
        <v>0</v>
      </c>
      <c r="AM17" s="83">
        <v>0</v>
      </c>
      <c r="AN17" s="83">
        <v>0</v>
      </c>
      <c r="AO17" s="83">
        <v>0</v>
      </c>
      <c r="AP17" s="83">
        <v>61.6</v>
      </c>
      <c r="AQ17" s="83">
        <v>0</v>
      </c>
      <c r="AR17" s="83">
        <v>0</v>
      </c>
      <c r="AS17" s="83">
        <v>10.349</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61.6</v>
      </c>
      <c r="DH17" s="83">
        <v>0</v>
      </c>
      <c r="DI17" s="83">
        <v>0</v>
      </c>
      <c r="DJ17" s="83">
        <v>0</v>
      </c>
      <c r="DK17" s="83">
        <v>0</v>
      </c>
      <c r="DL17" s="83">
        <v>0</v>
      </c>
      <c r="DM17" s="83">
        <v>0</v>
      </c>
      <c r="DN17" s="83">
        <v>0</v>
      </c>
      <c r="DO17" s="83">
        <v>0</v>
      </c>
      <c r="DP17" s="83">
        <v>0</v>
      </c>
      <c r="DQ17" s="83">
        <v>0</v>
      </c>
      <c r="DR17" s="83">
        <v>0</v>
      </c>
      <c r="DS17" s="83">
        <v>0</v>
      </c>
      <c r="DT17" s="83">
        <v>0</v>
      </c>
      <c r="DU17" s="83">
        <v>55.35</v>
      </c>
      <c r="DV17" s="83">
        <v>0</v>
      </c>
      <c r="DW17" s="83">
        <v>0</v>
      </c>
      <c r="DX17" s="83">
        <v>0</v>
      </c>
      <c r="DY17" s="83">
        <v>0</v>
      </c>
      <c r="DZ17" s="83">
        <v>76.117000000000004</v>
      </c>
      <c r="EA17" s="83">
        <v>0</v>
      </c>
      <c r="EB17" s="83">
        <v>0</v>
      </c>
      <c r="EC17" s="83">
        <v>0</v>
      </c>
      <c r="ED17" s="83">
        <v>0</v>
      </c>
      <c r="EE17" s="83">
        <v>7.0140000000000002</v>
      </c>
      <c r="EF17" s="83">
        <v>0</v>
      </c>
      <c r="EG17" s="83">
        <v>291.95800000000003</v>
      </c>
      <c r="EH17" s="83">
        <v>0</v>
      </c>
      <c r="EI17" s="83">
        <v>0</v>
      </c>
      <c r="EJ17" s="83">
        <v>0</v>
      </c>
      <c r="EK17" s="83">
        <v>0</v>
      </c>
      <c r="EL17" s="83">
        <v>21.844000000000001</v>
      </c>
      <c r="EM17" s="83">
        <v>0</v>
      </c>
      <c r="EN17" s="83">
        <v>0</v>
      </c>
      <c r="EO17" s="83">
        <v>0</v>
      </c>
      <c r="EP17" s="83">
        <v>0</v>
      </c>
      <c r="EQ17" s="83">
        <v>0</v>
      </c>
      <c r="ER17" s="83">
        <v>0</v>
      </c>
      <c r="ES17" s="83">
        <v>0</v>
      </c>
      <c r="ET17" s="83">
        <v>10.349</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61.6</v>
      </c>
      <c r="HG17" s="83">
        <v>0</v>
      </c>
      <c r="HH17" s="83">
        <v>0</v>
      </c>
      <c r="HI17" s="83">
        <v>0</v>
      </c>
      <c r="HJ17" s="83">
        <v>0</v>
      </c>
      <c r="HK17" s="83">
        <v>452.28300000000002</v>
      </c>
      <c r="HL17" s="83">
        <v>10.349</v>
      </c>
      <c r="HM17" s="83">
        <v>0</v>
      </c>
      <c r="HN17" s="83">
        <v>0</v>
      </c>
      <c r="HO17" s="83">
        <v>0</v>
      </c>
      <c r="HP17" s="83">
        <v>0</v>
      </c>
      <c r="HQ17" s="83">
        <v>0</v>
      </c>
      <c r="HR17" s="83">
        <v>0</v>
      </c>
      <c r="HS17" s="83">
        <v>0</v>
      </c>
      <c r="HT17" s="83">
        <v>0</v>
      </c>
      <c r="HU17" s="83">
        <v>0</v>
      </c>
      <c r="HV17" s="83">
        <v>0</v>
      </c>
      <c r="HW17" s="83">
        <v>0</v>
      </c>
      <c r="HX17" s="83">
        <v>0</v>
      </c>
      <c r="HY17" s="83">
        <v>0</v>
      </c>
      <c r="HZ17" s="83">
        <v>0</v>
      </c>
      <c r="IA17" s="83">
        <v>61.6</v>
      </c>
      <c r="IB17" s="83">
        <v>0</v>
      </c>
      <c r="IC17" s="83">
        <v>0</v>
      </c>
      <c r="ID17" s="83">
        <v>0</v>
      </c>
      <c r="IE17" s="83">
        <v>0</v>
      </c>
      <c r="IF17" s="83">
        <v>452.28300000000002</v>
      </c>
      <c r="IG17" s="83">
        <v>71.948999999999998</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6</v>
      </c>
      <c r="JH17" s="81">
        <v>0</v>
      </c>
      <c r="JI17" s="81">
        <v>0</v>
      </c>
      <c r="JJ17" s="81">
        <v>0</v>
      </c>
      <c r="JK17" s="81">
        <v>0</v>
      </c>
      <c r="JL17" s="81">
        <v>7</v>
      </c>
      <c r="JM17" s="81">
        <v>0</v>
      </c>
      <c r="JN17" s="81">
        <v>0</v>
      </c>
      <c r="JO17" s="81">
        <v>0</v>
      </c>
      <c r="JP17" s="81">
        <v>0</v>
      </c>
      <c r="JQ17" s="81">
        <v>1</v>
      </c>
      <c r="JR17" s="81">
        <v>0</v>
      </c>
      <c r="JS17" s="81">
        <v>2</v>
      </c>
      <c r="JT17" s="81">
        <v>0</v>
      </c>
      <c r="JU17" s="81">
        <v>0</v>
      </c>
      <c r="JV17" s="81">
        <v>0</v>
      </c>
      <c r="JW17" s="81">
        <v>0</v>
      </c>
      <c r="JX17" s="81">
        <v>1</v>
      </c>
      <c r="JY17" s="81">
        <v>0</v>
      </c>
      <c r="JZ17" s="81">
        <v>0</v>
      </c>
      <c r="KA17" s="81">
        <v>0</v>
      </c>
      <c r="KB17" s="81">
        <v>0</v>
      </c>
      <c r="KC17" s="81">
        <v>1</v>
      </c>
      <c r="KD17" s="81">
        <v>0</v>
      </c>
      <c r="KE17" s="81">
        <v>0</v>
      </c>
      <c r="KF17" s="81">
        <v>2</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1</v>
      </c>
      <c r="MU17" s="81">
        <v>0</v>
      </c>
      <c r="MV17" s="81">
        <v>0</v>
      </c>
      <c r="MW17" s="81">
        <v>0</v>
      </c>
      <c r="MX17" s="81">
        <v>0</v>
      </c>
      <c r="MY17" s="81">
        <v>0</v>
      </c>
      <c r="MZ17" s="81">
        <v>0</v>
      </c>
      <c r="NA17" s="81">
        <v>0</v>
      </c>
      <c r="NB17" s="81">
        <v>0</v>
      </c>
      <c r="NC17" s="81">
        <v>0</v>
      </c>
      <c r="ND17" s="81">
        <v>0</v>
      </c>
      <c r="NE17" s="81">
        <v>0</v>
      </c>
      <c r="NF17" s="81">
        <v>0</v>
      </c>
      <c r="NG17" s="81">
        <v>0</v>
      </c>
      <c r="NH17" s="81">
        <v>6</v>
      </c>
      <c r="NI17" s="81">
        <v>0</v>
      </c>
      <c r="NJ17" s="81">
        <v>0</v>
      </c>
      <c r="NK17" s="81">
        <v>0</v>
      </c>
      <c r="NL17" s="81">
        <v>0</v>
      </c>
      <c r="NM17" s="81">
        <v>7</v>
      </c>
      <c r="NN17" s="81">
        <v>0</v>
      </c>
      <c r="NO17" s="81">
        <v>0</v>
      </c>
      <c r="NP17" s="81">
        <v>0</v>
      </c>
      <c r="NQ17" s="81">
        <v>0</v>
      </c>
      <c r="NR17" s="81">
        <v>1</v>
      </c>
      <c r="NS17" s="81">
        <v>0</v>
      </c>
      <c r="NT17" s="81">
        <v>2</v>
      </c>
      <c r="NU17" s="81">
        <v>0</v>
      </c>
      <c r="NV17" s="81">
        <v>0</v>
      </c>
      <c r="NW17" s="81">
        <v>0</v>
      </c>
      <c r="NX17" s="81">
        <v>0</v>
      </c>
      <c r="NY17" s="81">
        <v>1</v>
      </c>
      <c r="NZ17" s="81">
        <v>0</v>
      </c>
      <c r="OA17" s="81">
        <v>0</v>
      </c>
      <c r="OB17" s="81">
        <v>0</v>
      </c>
      <c r="OC17" s="81">
        <v>0</v>
      </c>
      <c r="OD17" s="81">
        <v>0</v>
      </c>
      <c r="OE17" s="81">
        <v>0</v>
      </c>
      <c r="OF17" s="81">
        <v>0</v>
      </c>
      <c r="OG17" s="81">
        <v>2</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1</v>
      </c>
      <c r="QT17" s="81">
        <v>0</v>
      </c>
      <c r="QU17" s="81">
        <v>0</v>
      </c>
      <c r="QV17" s="81">
        <v>0</v>
      </c>
      <c r="QW17" s="81">
        <v>0</v>
      </c>
      <c r="QX17" s="81">
        <v>17</v>
      </c>
      <c r="QY17" s="81">
        <v>2</v>
      </c>
      <c r="QZ17" s="81">
        <v>0</v>
      </c>
      <c r="RA17" s="81">
        <v>0</v>
      </c>
      <c r="RB17" s="81">
        <v>0</v>
      </c>
      <c r="RC17" s="81">
        <v>0</v>
      </c>
      <c r="RD17" s="81">
        <v>0</v>
      </c>
      <c r="RE17" s="81">
        <v>0</v>
      </c>
      <c r="RF17" s="81">
        <v>0</v>
      </c>
      <c r="RG17" s="81">
        <v>0</v>
      </c>
      <c r="RH17" s="81">
        <v>0</v>
      </c>
      <c r="RI17" s="81">
        <v>0</v>
      </c>
      <c r="RJ17" s="81">
        <v>0</v>
      </c>
      <c r="RK17" s="81">
        <v>0</v>
      </c>
      <c r="RL17" s="81">
        <v>0</v>
      </c>
      <c r="RM17" s="81">
        <v>0</v>
      </c>
      <c r="RN17" s="81">
        <v>1</v>
      </c>
      <c r="RO17" s="81">
        <v>0</v>
      </c>
      <c r="RP17" s="81">
        <v>0</v>
      </c>
      <c r="RQ17" s="81">
        <v>0</v>
      </c>
      <c r="RR17" s="81">
        <v>0</v>
      </c>
      <c r="RS17" s="81">
        <v>17</v>
      </c>
      <c r="RT17" s="81">
        <v>3</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2120</v>
      </c>
      <c r="B18" s="80">
        <v>10</v>
      </c>
      <c r="C18" s="80">
        <v>10</v>
      </c>
      <c r="D18" s="80">
        <v>1</v>
      </c>
      <c r="E18" s="80">
        <v>2013</v>
      </c>
      <c r="F18" s="80" t="s">
        <v>89</v>
      </c>
      <c r="G18" s="182" t="s">
        <v>2110</v>
      </c>
      <c r="H18" s="80" t="s">
        <v>2111</v>
      </c>
      <c r="I18" s="173"/>
      <c r="J18" s="83">
        <v>0</v>
      </c>
      <c r="K18" s="83">
        <v>0</v>
      </c>
      <c r="L18" s="83">
        <v>0</v>
      </c>
      <c r="M18" s="83">
        <v>0</v>
      </c>
      <c r="N18" s="83">
        <v>0</v>
      </c>
      <c r="O18" s="83">
        <v>0</v>
      </c>
      <c r="P18" s="83">
        <v>0</v>
      </c>
      <c r="Q18" s="83">
        <v>0</v>
      </c>
      <c r="R18" s="83">
        <v>0</v>
      </c>
      <c r="S18" s="83">
        <v>0</v>
      </c>
      <c r="T18" s="83">
        <v>58.595999999999997</v>
      </c>
      <c r="U18" s="83">
        <v>0</v>
      </c>
      <c r="V18" s="83">
        <v>0</v>
      </c>
      <c r="W18" s="83">
        <v>0</v>
      </c>
      <c r="X18" s="83">
        <v>0</v>
      </c>
      <c r="Y18" s="83">
        <v>65.3</v>
      </c>
      <c r="Z18" s="83">
        <v>0</v>
      </c>
      <c r="AA18" s="83">
        <v>0</v>
      </c>
      <c r="AB18" s="83">
        <v>0</v>
      </c>
      <c r="AC18" s="83">
        <v>0</v>
      </c>
      <c r="AD18" s="83">
        <v>6.915</v>
      </c>
      <c r="AE18" s="83">
        <v>0</v>
      </c>
      <c r="AF18" s="83">
        <v>302.536</v>
      </c>
      <c r="AG18" s="83">
        <v>0</v>
      </c>
      <c r="AH18" s="83">
        <v>0</v>
      </c>
      <c r="AI18" s="83">
        <v>0</v>
      </c>
      <c r="AJ18" s="83">
        <v>0</v>
      </c>
      <c r="AK18" s="83">
        <v>14.709</v>
      </c>
      <c r="AL18" s="83">
        <v>0</v>
      </c>
      <c r="AM18" s="83">
        <v>0</v>
      </c>
      <c r="AN18" s="83">
        <v>0</v>
      </c>
      <c r="AO18" s="83">
        <v>12.565</v>
      </c>
      <c r="AP18" s="83">
        <v>66.599999999999994</v>
      </c>
      <c r="AQ18" s="83">
        <v>0</v>
      </c>
      <c r="AR18" s="83">
        <v>0</v>
      </c>
      <c r="AS18" s="83">
        <v>10.933999999999999</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66.599999999999994</v>
      </c>
      <c r="DH18" s="83">
        <v>0</v>
      </c>
      <c r="DI18" s="83">
        <v>0</v>
      </c>
      <c r="DJ18" s="83">
        <v>0</v>
      </c>
      <c r="DK18" s="83">
        <v>0</v>
      </c>
      <c r="DL18" s="83">
        <v>0</v>
      </c>
      <c r="DM18" s="83">
        <v>0</v>
      </c>
      <c r="DN18" s="83">
        <v>0</v>
      </c>
      <c r="DO18" s="83">
        <v>0</v>
      </c>
      <c r="DP18" s="83">
        <v>0</v>
      </c>
      <c r="DQ18" s="83">
        <v>0</v>
      </c>
      <c r="DR18" s="83">
        <v>0</v>
      </c>
      <c r="DS18" s="83">
        <v>0</v>
      </c>
      <c r="DT18" s="83">
        <v>0</v>
      </c>
      <c r="DU18" s="83">
        <v>58.595999999999997</v>
      </c>
      <c r="DV18" s="83">
        <v>0</v>
      </c>
      <c r="DW18" s="83">
        <v>0</v>
      </c>
      <c r="DX18" s="83">
        <v>0</v>
      </c>
      <c r="DY18" s="83">
        <v>0</v>
      </c>
      <c r="DZ18" s="83">
        <v>65.3</v>
      </c>
      <c r="EA18" s="83">
        <v>0</v>
      </c>
      <c r="EB18" s="83">
        <v>0</v>
      </c>
      <c r="EC18" s="83">
        <v>0</v>
      </c>
      <c r="ED18" s="83">
        <v>0</v>
      </c>
      <c r="EE18" s="83">
        <v>6.915</v>
      </c>
      <c r="EF18" s="83">
        <v>0</v>
      </c>
      <c r="EG18" s="83">
        <v>302.536</v>
      </c>
      <c r="EH18" s="83">
        <v>0</v>
      </c>
      <c r="EI18" s="83">
        <v>0</v>
      </c>
      <c r="EJ18" s="83">
        <v>0</v>
      </c>
      <c r="EK18" s="83">
        <v>0</v>
      </c>
      <c r="EL18" s="83">
        <v>14.709</v>
      </c>
      <c r="EM18" s="83">
        <v>0</v>
      </c>
      <c r="EN18" s="83">
        <v>0</v>
      </c>
      <c r="EO18" s="83">
        <v>0</v>
      </c>
      <c r="EP18" s="83">
        <v>12.565</v>
      </c>
      <c r="EQ18" s="83">
        <v>0</v>
      </c>
      <c r="ER18" s="83">
        <v>0</v>
      </c>
      <c r="ES18" s="83">
        <v>0</v>
      </c>
      <c r="ET18" s="83">
        <v>10.933999999999999</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66.599999999999994</v>
      </c>
      <c r="HG18" s="83">
        <v>0</v>
      </c>
      <c r="HH18" s="83">
        <v>0</v>
      </c>
      <c r="HI18" s="83">
        <v>0</v>
      </c>
      <c r="HJ18" s="83">
        <v>0</v>
      </c>
      <c r="HK18" s="83">
        <v>460.62099999999998</v>
      </c>
      <c r="HL18" s="83">
        <v>10.933999999999999</v>
      </c>
      <c r="HM18" s="83">
        <v>0</v>
      </c>
      <c r="HN18" s="83">
        <v>0</v>
      </c>
      <c r="HO18" s="83">
        <v>0</v>
      </c>
      <c r="HP18" s="83">
        <v>0</v>
      </c>
      <c r="HQ18" s="83">
        <v>0</v>
      </c>
      <c r="HR18" s="83">
        <v>0</v>
      </c>
      <c r="HS18" s="83">
        <v>0</v>
      </c>
      <c r="HT18" s="83">
        <v>0</v>
      </c>
      <c r="HU18" s="83">
        <v>0</v>
      </c>
      <c r="HV18" s="83">
        <v>0</v>
      </c>
      <c r="HW18" s="83">
        <v>0</v>
      </c>
      <c r="HX18" s="83">
        <v>0</v>
      </c>
      <c r="HY18" s="83">
        <v>0</v>
      </c>
      <c r="HZ18" s="83">
        <v>0</v>
      </c>
      <c r="IA18" s="83">
        <v>66.599999999999994</v>
      </c>
      <c r="IB18" s="83">
        <v>0</v>
      </c>
      <c r="IC18" s="83">
        <v>0</v>
      </c>
      <c r="ID18" s="83">
        <v>0</v>
      </c>
      <c r="IE18" s="83">
        <v>0</v>
      </c>
      <c r="IF18" s="83">
        <v>460.62099999999998</v>
      </c>
      <c r="IG18" s="83">
        <v>77.534000000000006</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6</v>
      </c>
      <c r="JH18" s="81">
        <v>0</v>
      </c>
      <c r="JI18" s="81">
        <v>0</v>
      </c>
      <c r="JJ18" s="81">
        <v>0</v>
      </c>
      <c r="JK18" s="81">
        <v>0</v>
      </c>
      <c r="JL18" s="81">
        <v>6</v>
      </c>
      <c r="JM18" s="81">
        <v>0</v>
      </c>
      <c r="JN18" s="81">
        <v>0</v>
      </c>
      <c r="JO18" s="81">
        <v>0</v>
      </c>
      <c r="JP18" s="81">
        <v>0</v>
      </c>
      <c r="JQ18" s="81">
        <v>1</v>
      </c>
      <c r="JR18" s="81">
        <v>0</v>
      </c>
      <c r="JS18" s="81">
        <v>2</v>
      </c>
      <c r="JT18" s="81">
        <v>0</v>
      </c>
      <c r="JU18" s="81">
        <v>0</v>
      </c>
      <c r="JV18" s="81">
        <v>0</v>
      </c>
      <c r="JW18" s="81">
        <v>0</v>
      </c>
      <c r="JX18" s="81">
        <v>1</v>
      </c>
      <c r="JY18" s="81">
        <v>0</v>
      </c>
      <c r="JZ18" s="81">
        <v>0</v>
      </c>
      <c r="KA18" s="81">
        <v>0</v>
      </c>
      <c r="KB18" s="81">
        <v>1</v>
      </c>
      <c r="KC18" s="81">
        <v>1</v>
      </c>
      <c r="KD18" s="81">
        <v>0</v>
      </c>
      <c r="KE18" s="81">
        <v>0</v>
      </c>
      <c r="KF18" s="81">
        <v>2</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1</v>
      </c>
      <c r="MU18" s="81">
        <v>0</v>
      </c>
      <c r="MV18" s="81">
        <v>0</v>
      </c>
      <c r="MW18" s="81">
        <v>0</v>
      </c>
      <c r="MX18" s="81">
        <v>0</v>
      </c>
      <c r="MY18" s="81">
        <v>0</v>
      </c>
      <c r="MZ18" s="81">
        <v>0</v>
      </c>
      <c r="NA18" s="81">
        <v>0</v>
      </c>
      <c r="NB18" s="81">
        <v>0</v>
      </c>
      <c r="NC18" s="81">
        <v>0</v>
      </c>
      <c r="ND18" s="81">
        <v>0</v>
      </c>
      <c r="NE18" s="81">
        <v>0</v>
      </c>
      <c r="NF18" s="81">
        <v>0</v>
      </c>
      <c r="NG18" s="81">
        <v>0</v>
      </c>
      <c r="NH18" s="81">
        <v>6</v>
      </c>
      <c r="NI18" s="81">
        <v>0</v>
      </c>
      <c r="NJ18" s="81">
        <v>0</v>
      </c>
      <c r="NK18" s="81">
        <v>0</v>
      </c>
      <c r="NL18" s="81">
        <v>0</v>
      </c>
      <c r="NM18" s="81">
        <v>6</v>
      </c>
      <c r="NN18" s="81">
        <v>0</v>
      </c>
      <c r="NO18" s="81">
        <v>0</v>
      </c>
      <c r="NP18" s="81">
        <v>0</v>
      </c>
      <c r="NQ18" s="81">
        <v>0</v>
      </c>
      <c r="NR18" s="81">
        <v>1</v>
      </c>
      <c r="NS18" s="81">
        <v>0</v>
      </c>
      <c r="NT18" s="81">
        <v>2</v>
      </c>
      <c r="NU18" s="81">
        <v>0</v>
      </c>
      <c r="NV18" s="81">
        <v>0</v>
      </c>
      <c r="NW18" s="81">
        <v>0</v>
      </c>
      <c r="NX18" s="81">
        <v>0</v>
      </c>
      <c r="NY18" s="81">
        <v>1</v>
      </c>
      <c r="NZ18" s="81">
        <v>0</v>
      </c>
      <c r="OA18" s="81">
        <v>0</v>
      </c>
      <c r="OB18" s="81">
        <v>0</v>
      </c>
      <c r="OC18" s="81">
        <v>1</v>
      </c>
      <c r="OD18" s="81">
        <v>0</v>
      </c>
      <c r="OE18" s="81">
        <v>0</v>
      </c>
      <c r="OF18" s="81">
        <v>0</v>
      </c>
      <c r="OG18" s="81">
        <v>2</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1</v>
      </c>
      <c r="QT18" s="81">
        <v>0</v>
      </c>
      <c r="QU18" s="81">
        <v>0</v>
      </c>
      <c r="QV18" s="81">
        <v>0</v>
      </c>
      <c r="QW18" s="81">
        <v>0</v>
      </c>
      <c r="QX18" s="81">
        <v>17</v>
      </c>
      <c r="QY18" s="81">
        <v>2</v>
      </c>
      <c r="QZ18" s="81">
        <v>0</v>
      </c>
      <c r="RA18" s="81">
        <v>0</v>
      </c>
      <c r="RB18" s="81">
        <v>0</v>
      </c>
      <c r="RC18" s="81">
        <v>0</v>
      </c>
      <c r="RD18" s="81">
        <v>0</v>
      </c>
      <c r="RE18" s="81">
        <v>0</v>
      </c>
      <c r="RF18" s="81">
        <v>0</v>
      </c>
      <c r="RG18" s="81">
        <v>0</v>
      </c>
      <c r="RH18" s="81">
        <v>0</v>
      </c>
      <c r="RI18" s="81">
        <v>0</v>
      </c>
      <c r="RJ18" s="81">
        <v>0</v>
      </c>
      <c r="RK18" s="81">
        <v>0</v>
      </c>
      <c r="RL18" s="81">
        <v>0</v>
      </c>
      <c r="RM18" s="81">
        <v>0</v>
      </c>
      <c r="RN18" s="81">
        <v>1</v>
      </c>
      <c r="RO18" s="81">
        <v>0</v>
      </c>
      <c r="RP18" s="81">
        <v>0</v>
      </c>
      <c r="RQ18" s="81">
        <v>0</v>
      </c>
      <c r="RR18" s="81">
        <v>0</v>
      </c>
      <c r="RS18" s="81">
        <v>17</v>
      </c>
      <c r="RT18" s="81">
        <v>3</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2121</v>
      </c>
      <c r="B19" s="80">
        <v>11</v>
      </c>
      <c r="C19" s="80">
        <v>11</v>
      </c>
      <c r="D19" s="80">
        <v>1</v>
      </c>
      <c r="E19" s="80">
        <v>2014</v>
      </c>
      <c r="F19" s="80" t="s">
        <v>90</v>
      </c>
      <c r="G19" s="182" t="s">
        <v>2110</v>
      </c>
      <c r="H19" s="80" t="s">
        <v>2111</v>
      </c>
      <c r="I19" s="173"/>
      <c r="J19" s="83">
        <v>0</v>
      </c>
      <c r="K19" s="83">
        <v>0</v>
      </c>
      <c r="L19" s="83">
        <v>0</v>
      </c>
      <c r="M19" s="83">
        <v>0</v>
      </c>
      <c r="N19" s="83">
        <v>0</v>
      </c>
      <c r="O19" s="83">
        <v>0</v>
      </c>
      <c r="P19" s="83">
        <v>0</v>
      </c>
      <c r="Q19" s="83">
        <v>0</v>
      </c>
      <c r="R19" s="83">
        <v>0</v>
      </c>
      <c r="S19" s="83">
        <v>0</v>
      </c>
      <c r="T19" s="83">
        <v>61.639000000000003</v>
      </c>
      <c r="U19" s="83">
        <v>0</v>
      </c>
      <c r="V19" s="83">
        <v>0</v>
      </c>
      <c r="W19" s="83">
        <v>0</v>
      </c>
      <c r="X19" s="83">
        <v>0</v>
      </c>
      <c r="Y19" s="83">
        <v>63.435000000000002</v>
      </c>
      <c r="Z19" s="83">
        <v>0</v>
      </c>
      <c r="AA19" s="83">
        <v>6.8259999999999996</v>
      </c>
      <c r="AB19" s="83">
        <v>0</v>
      </c>
      <c r="AC19" s="83">
        <v>0</v>
      </c>
      <c r="AD19" s="83">
        <v>0</v>
      </c>
      <c r="AE19" s="83">
        <v>0</v>
      </c>
      <c r="AF19" s="83">
        <v>290.96600000000001</v>
      </c>
      <c r="AG19" s="83">
        <v>0</v>
      </c>
      <c r="AH19" s="83">
        <v>0</v>
      </c>
      <c r="AI19" s="83">
        <v>0</v>
      </c>
      <c r="AJ19" s="83">
        <v>0</v>
      </c>
      <c r="AK19" s="83">
        <v>0</v>
      </c>
      <c r="AL19" s="83">
        <v>0</v>
      </c>
      <c r="AM19" s="83">
        <v>0</v>
      </c>
      <c r="AN19" s="83">
        <v>0</v>
      </c>
      <c r="AO19" s="83">
        <v>12.395</v>
      </c>
      <c r="AP19" s="83">
        <v>54.3</v>
      </c>
      <c r="AQ19" s="83">
        <v>0</v>
      </c>
      <c r="AR19" s="83">
        <v>0</v>
      </c>
      <c r="AS19" s="83">
        <v>9.173</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54.3</v>
      </c>
      <c r="DH19" s="83">
        <v>0</v>
      </c>
      <c r="DI19" s="83">
        <v>0</v>
      </c>
      <c r="DJ19" s="83">
        <v>0</v>
      </c>
      <c r="DK19" s="83">
        <v>0</v>
      </c>
      <c r="DL19" s="83">
        <v>0</v>
      </c>
      <c r="DM19" s="83">
        <v>0</v>
      </c>
      <c r="DN19" s="83">
        <v>0</v>
      </c>
      <c r="DO19" s="83">
        <v>0</v>
      </c>
      <c r="DP19" s="83">
        <v>0</v>
      </c>
      <c r="DQ19" s="83">
        <v>0</v>
      </c>
      <c r="DR19" s="83">
        <v>0</v>
      </c>
      <c r="DS19" s="83">
        <v>0</v>
      </c>
      <c r="DT19" s="83">
        <v>0</v>
      </c>
      <c r="DU19" s="83">
        <v>61.639000000000003</v>
      </c>
      <c r="DV19" s="83">
        <v>0</v>
      </c>
      <c r="DW19" s="83">
        <v>0</v>
      </c>
      <c r="DX19" s="83">
        <v>0</v>
      </c>
      <c r="DY19" s="83">
        <v>0</v>
      </c>
      <c r="DZ19" s="83">
        <v>63.435000000000002</v>
      </c>
      <c r="EA19" s="83">
        <v>0</v>
      </c>
      <c r="EB19" s="83">
        <v>6.8259999999999996</v>
      </c>
      <c r="EC19" s="83">
        <v>0</v>
      </c>
      <c r="ED19" s="83">
        <v>0</v>
      </c>
      <c r="EE19" s="83">
        <v>0</v>
      </c>
      <c r="EF19" s="83">
        <v>0</v>
      </c>
      <c r="EG19" s="83">
        <v>290.96600000000001</v>
      </c>
      <c r="EH19" s="83">
        <v>0</v>
      </c>
      <c r="EI19" s="83">
        <v>0</v>
      </c>
      <c r="EJ19" s="83">
        <v>0</v>
      </c>
      <c r="EK19" s="83">
        <v>0</v>
      </c>
      <c r="EL19" s="83">
        <v>0</v>
      </c>
      <c r="EM19" s="83">
        <v>0</v>
      </c>
      <c r="EN19" s="83">
        <v>0</v>
      </c>
      <c r="EO19" s="83">
        <v>0</v>
      </c>
      <c r="EP19" s="83">
        <v>12.395</v>
      </c>
      <c r="EQ19" s="83">
        <v>0</v>
      </c>
      <c r="ER19" s="83">
        <v>0</v>
      </c>
      <c r="ES19" s="83">
        <v>0</v>
      </c>
      <c r="ET19" s="83">
        <v>9.173</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54.3</v>
      </c>
      <c r="HG19" s="83">
        <v>0</v>
      </c>
      <c r="HH19" s="83">
        <v>0</v>
      </c>
      <c r="HI19" s="83">
        <v>0</v>
      </c>
      <c r="HJ19" s="83">
        <v>0</v>
      </c>
      <c r="HK19" s="83">
        <v>435.26100000000002</v>
      </c>
      <c r="HL19" s="83">
        <v>9.173</v>
      </c>
      <c r="HM19" s="83">
        <v>0</v>
      </c>
      <c r="HN19" s="83">
        <v>0</v>
      </c>
      <c r="HO19" s="83">
        <v>0</v>
      </c>
      <c r="HP19" s="83">
        <v>0</v>
      </c>
      <c r="HQ19" s="83">
        <v>0</v>
      </c>
      <c r="HR19" s="83">
        <v>0</v>
      </c>
      <c r="HS19" s="83">
        <v>0</v>
      </c>
      <c r="HT19" s="83">
        <v>0</v>
      </c>
      <c r="HU19" s="83">
        <v>0</v>
      </c>
      <c r="HV19" s="83">
        <v>0</v>
      </c>
      <c r="HW19" s="83">
        <v>0</v>
      </c>
      <c r="HX19" s="83">
        <v>0</v>
      </c>
      <c r="HY19" s="83">
        <v>0</v>
      </c>
      <c r="HZ19" s="83">
        <v>0</v>
      </c>
      <c r="IA19" s="83">
        <v>54.3</v>
      </c>
      <c r="IB19" s="83">
        <v>0</v>
      </c>
      <c r="IC19" s="83">
        <v>0</v>
      </c>
      <c r="ID19" s="83">
        <v>0</v>
      </c>
      <c r="IE19" s="83">
        <v>0</v>
      </c>
      <c r="IF19" s="83">
        <v>435.26100000000002</v>
      </c>
      <c r="IG19" s="83">
        <v>63.472999999999999</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7</v>
      </c>
      <c r="JH19" s="81">
        <v>0</v>
      </c>
      <c r="JI19" s="81">
        <v>0</v>
      </c>
      <c r="JJ19" s="81">
        <v>0</v>
      </c>
      <c r="JK19" s="81">
        <v>0</v>
      </c>
      <c r="JL19" s="81">
        <v>6</v>
      </c>
      <c r="JM19" s="81">
        <v>0</v>
      </c>
      <c r="JN19" s="81">
        <v>1</v>
      </c>
      <c r="JO19" s="81">
        <v>0</v>
      </c>
      <c r="JP19" s="81">
        <v>0</v>
      </c>
      <c r="JQ19" s="81">
        <v>0</v>
      </c>
      <c r="JR19" s="81">
        <v>0</v>
      </c>
      <c r="JS19" s="81">
        <v>1</v>
      </c>
      <c r="JT19" s="81">
        <v>0</v>
      </c>
      <c r="JU19" s="81">
        <v>0</v>
      </c>
      <c r="JV19" s="81">
        <v>0</v>
      </c>
      <c r="JW19" s="81">
        <v>0</v>
      </c>
      <c r="JX19" s="81">
        <v>0</v>
      </c>
      <c r="JY19" s="81">
        <v>0</v>
      </c>
      <c r="JZ19" s="81">
        <v>0</v>
      </c>
      <c r="KA19" s="81">
        <v>0</v>
      </c>
      <c r="KB19" s="81">
        <v>1</v>
      </c>
      <c r="KC19" s="81">
        <v>1</v>
      </c>
      <c r="KD19" s="81">
        <v>0</v>
      </c>
      <c r="KE19" s="81">
        <v>0</v>
      </c>
      <c r="KF19" s="81">
        <v>2</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1</v>
      </c>
      <c r="MU19" s="81">
        <v>0</v>
      </c>
      <c r="MV19" s="81">
        <v>0</v>
      </c>
      <c r="MW19" s="81">
        <v>0</v>
      </c>
      <c r="MX19" s="81">
        <v>0</v>
      </c>
      <c r="MY19" s="81">
        <v>0</v>
      </c>
      <c r="MZ19" s="81">
        <v>0</v>
      </c>
      <c r="NA19" s="81">
        <v>0</v>
      </c>
      <c r="NB19" s="81">
        <v>0</v>
      </c>
      <c r="NC19" s="81">
        <v>0</v>
      </c>
      <c r="ND19" s="81">
        <v>0</v>
      </c>
      <c r="NE19" s="81">
        <v>0</v>
      </c>
      <c r="NF19" s="81">
        <v>0</v>
      </c>
      <c r="NG19" s="81">
        <v>0</v>
      </c>
      <c r="NH19" s="81">
        <v>7</v>
      </c>
      <c r="NI19" s="81">
        <v>0</v>
      </c>
      <c r="NJ19" s="81">
        <v>0</v>
      </c>
      <c r="NK19" s="81">
        <v>0</v>
      </c>
      <c r="NL19" s="81">
        <v>0</v>
      </c>
      <c r="NM19" s="81">
        <v>6</v>
      </c>
      <c r="NN19" s="81">
        <v>0</v>
      </c>
      <c r="NO19" s="81">
        <v>1</v>
      </c>
      <c r="NP19" s="81">
        <v>0</v>
      </c>
      <c r="NQ19" s="81">
        <v>0</v>
      </c>
      <c r="NR19" s="81">
        <v>0</v>
      </c>
      <c r="NS19" s="81">
        <v>0</v>
      </c>
      <c r="NT19" s="81">
        <v>1</v>
      </c>
      <c r="NU19" s="81">
        <v>0</v>
      </c>
      <c r="NV19" s="81">
        <v>0</v>
      </c>
      <c r="NW19" s="81">
        <v>0</v>
      </c>
      <c r="NX19" s="81">
        <v>0</v>
      </c>
      <c r="NY19" s="81">
        <v>0</v>
      </c>
      <c r="NZ19" s="81">
        <v>0</v>
      </c>
      <c r="OA19" s="81">
        <v>0</v>
      </c>
      <c r="OB19" s="81">
        <v>0</v>
      </c>
      <c r="OC19" s="81">
        <v>1</v>
      </c>
      <c r="OD19" s="81">
        <v>0</v>
      </c>
      <c r="OE19" s="81">
        <v>0</v>
      </c>
      <c r="OF19" s="81">
        <v>0</v>
      </c>
      <c r="OG19" s="81">
        <v>2</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1</v>
      </c>
      <c r="QT19" s="81">
        <v>0</v>
      </c>
      <c r="QU19" s="81">
        <v>0</v>
      </c>
      <c r="QV19" s="81">
        <v>0</v>
      </c>
      <c r="QW19" s="81">
        <v>0</v>
      </c>
      <c r="QX19" s="81">
        <v>16</v>
      </c>
      <c r="QY19" s="81">
        <v>2</v>
      </c>
      <c r="QZ19" s="81">
        <v>0</v>
      </c>
      <c r="RA19" s="81">
        <v>0</v>
      </c>
      <c r="RB19" s="81">
        <v>0</v>
      </c>
      <c r="RC19" s="81">
        <v>0</v>
      </c>
      <c r="RD19" s="81">
        <v>0</v>
      </c>
      <c r="RE19" s="81">
        <v>0</v>
      </c>
      <c r="RF19" s="81">
        <v>0</v>
      </c>
      <c r="RG19" s="81">
        <v>0</v>
      </c>
      <c r="RH19" s="81">
        <v>0</v>
      </c>
      <c r="RI19" s="81">
        <v>0</v>
      </c>
      <c r="RJ19" s="81">
        <v>0</v>
      </c>
      <c r="RK19" s="81">
        <v>0</v>
      </c>
      <c r="RL19" s="81">
        <v>0</v>
      </c>
      <c r="RM19" s="81">
        <v>0</v>
      </c>
      <c r="RN19" s="81">
        <v>1</v>
      </c>
      <c r="RO19" s="81">
        <v>0</v>
      </c>
      <c r="RP19" s="81">
        <v>0</v>
      </c>
      <c r="RQ19" s="81">
        <v>0</v>
      </c>
      <c r="RR19" s="81">
        <v>0</v>
      </c>
      <c r="RS19" s="81">
        <v>16</v>
      </c>
      <c r="RT19" s="81">
        <v>3</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2122</v>
      </c>
      <c r="B20" s="80">
        <v>12</v>
      </c>
      <c r="C20" s="80">
        <v>12</v>
      </c>
      <c r="D20" s="80">
        <v>1</v>
      </c>
      <c r="E20" s="80">
        <v>2015</v>
      </c>
      <c r="F20" s="80" t="s">
        <v>91</v>
      </c>
      <c r="G20" s="182" t="s">
        <v>2110</v>
      </c>
      <c r="H20" s="80" t="s">
        <v>2111</v>
      </c>
      <c r="I20" s="173"/>
      <c r="J20" s="83">
        <v>0</v>
      </c>
      <c r="K20" s="83">
        <v>0</v>
      </c>
      <c r="L20" s="83">
        <v>0</v>
      </c>
      <c r="M20" s="83">
        <v>0</v>
      </c>
      <c r="N20" s="83">
        <v>0</v>
      </c>
      <c r="O20" s="83">
        <v>0</v>
      </c>
      <c r="P20" s="83">
        <v>0</v>
      </c>
      <c r="Q20" s="83">
        <v>0</v>
      </c>
      <c r="R20" s="83">
        <v>0</v>
      </c>
      <c r="S20" s="83">
        <v>0</v>
      </c>
      <c r="T20" s="83">
        <v>62.033999999999999</v>
      </c>
      <c r="U20" s="83">
        <v>0</v>
      </c>
      <c r="V20" s="83">
        <v>0</v>
      </c>
      <c r="W20" s="83">
        <v>0</v>
      </c>
      <c r="X20" s="83">
        <v>0</v>
      </c>
      <c r="Y20" s="83">
        <v>66.546000000000006</v>
      </c>
      <c r="Z20" s="83">
        <v>0</v>
      </c>
      <c r="AA20" s="83">
        <v>6.5970000000000004</v>
      </c>
      <c r="AB20" s="83">
        <v>0</v>
      </c>
      <c r="AC20" s="83">
        <v>0</v>
      </c>
      <c r="AD20" s="83">
        <v>0</v>
      </c>
      <c r="AE20" s="83">
        <v>0</v>
      </c>
      <c r="AF20" s="83">
        <v>294.02199999999999</v>
      </c>
      <c r="AG20" s="83">
        <v>0</v>
      </c>
      <c r="AH20" s="83">
        <v>0</v>
      </c>
      <c r="AI20" s="83">
        <v>0</v>
      </c>
      <c r="AJ20" s="83">
        <v>0</v>
      </c>
      <c r="AK20" s="83">
        <v>0</v>
      </c>
      <c r="AL20" s="83">
        <v>0</v>
      </c>
      <c r="AM20" s="83">
        <v>0</v>
      </c>
      <c r="AN20" s="83">
        <v>0</v>
      </c>
      <c r="AO20" s="83">
        <v>11.817</v>
      </c>
      <c r="AP20" s="83">
        <v>64.099999999999994</v>
      </c>
      <c r="AQ20" s="83">
        <v>0</v>
      </c>
      <c r="AR20" s="83">
        <v>0</v>
      </c>
      <c r="AS20" s="83">
        <v>8.532</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64.099999999999994</v>
      </c>
      <c r="DH20" s="83">
        <v>0</v>
      </c>
      <c r="DI20" s="83">
        <v>0</v>
      </c>
      <c r="DJ20" s="83">
        <v>0</v>
      </c>
      <c r="DK20" s="83">
        <v>0</v>
      </c>
      <c r="DL20" s="83">
        <v>0</v>
      </c>
      <c r="DM20" s="83">
        <v>0</v>
      </c>
      <c r="DN20" s="83">
        <v>0</v>
      </c>
      <c r="DO20" s="83">
        <v>0</v>
      </c>
      <c r="DP20" s="83">
        <v>0</v>
      </c>
      <c r="DQ20" s="83">
        <v>0</v>
      </c>
      <c r="DR20" s="83">
        <v>0</v>
      </c>
      <c r="DS20" s="83">
        <v>0</v>
      </c>
      <c r="DT20" s="83">
        <v>0</v>
      </c>
      <c r="DU20" s="83">
        <v>62.033999999999999</v>
      </c>
      <c r="DV20" s="83">
        <v>0</v>
      </c>
      <c r="DW20" s="83">
        <v>0</v>
      </c>
      <c r="DX20" s="83">
        <v>0</v>
      </c>
      <c r="DY20" s="83">
        <v>0</v>
      </c>
      <c r="DZ20" s="83">
        <v>66.546000000000006</v>
      </c>
      <c r="EA20" s="83">
        <v>0</v>
      </c>
      <c r="EB20" s="83">
        <v>6.5970000000000004</v>
      </c>
      <c r="EC20" s="83">
        <v>0</v>
      </c>
      <c r="ED20" s="83">
        <v>0</v>
      </c>
      <c r="EE20" s="83">
        <v>0</v>
      </c>
      <c r="EF20" s="83">
        <v>0</v>
      </c>
      <c r="EG20" s="83">
        <v>294.02199999999999</v>
      </c>
      <c r="EH20" s="83">
        <v>0</v>
      </c>
      <c r="EI20" s="83">
        <v>0</v>
      </c>
      <c r="EJ20" s="83">
        <v>0</v>
      </c>
      <c r="EK20" s="83">
        <v>0</v>
      </c>
      <c r="EL20" s="83">
        <v>0</v>
      </c>
      <c r="EM20" s="83">
        <v>0</v>
      </c>
      <c r="EN20" s="83">
        <v>0</v>
      </c>
      <c r="EO20" s="83">
        <v>0</v>
      </c>
      <c r="EP20" s="83">
        <v>11.817</v>
      </c>
      <c r="EQ20" s="83">
        <v>0</v>
      </c>
      <c r="ER20" s="83">
        <v>0</v>
      </c>
      <c r="ES20" s="83">
        <v>0</v>
      </c>
      <c r="ET20" s="83">
        <v>8.532</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64.099999999999994</v>
      </c>
      <c r="HG20" s="83">
        <v>0</v>
      </c>
      <c r="HH20" s="83">
        <v>0</v>
      </c>
      <c r="HI20" s="83">
        <v>0</v>
      </c>
      <c r="HJ20" s="83">
        <v>0</v>
      </c>
      <c r="HK20" s="83">
        <v>441.01600000000002</v>
      </c>
      <c r="HL20" s="83">
        <v>8.532</v>
      </c>
      <c r="HM20" s="83">
        <v>0</v>
      </c>
      <c r="HN20" s="83">
        <v>0</v>
      </c>
      <c r="HO20" s="83">
        <v>0</v>
      </c>
      <c r="HP20" s="83">
        <v>0</v>
      </c>
      <c r="HQ20" s="83">
        <v>0</v>
      </c>
      <c r="HR20" s="83">
        <v>0</v>
      </c>
      <c r="HS20" s="83">
        <v>0</v>
      </c>
      <c r="HT20" s="83">
        <v>0</v>
      </c>
      <c r="HU20" s="83">
        <v>0</v>
      </c>
      <c r="HV20" s="83">
        <v>0</v>
      </c>
      <c r="HW20" s="83">
        <v>0</v>
      </c>
      <c r="HX20" s="83">
        <v>0</v>
      </c>
      <c r="HY20" s="83">
        <v>0</v>
      </c>
      <c r="HZ20" s="83">
        <v>0</v>
      </c>
      <c r="IA20" s="83">
        <v>64.099999999999994</v>
      </c>
      <c r="IB20" s="83">
        <v>0</v>
      </c>
      <c r="IC20" s="83">
        <v>0</v>
      </c>
      <c r="ID20" s="83">
        <v>0</v>
      </c>
      <c r="IE20" s="83">
        <v>0</v>
      </c>
      <c r="IF20" s="83">
        <v>441.01600000000002</v>
      </c>
      <c r="IG20" s="83">
        <v>72.632000000000005</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7</v>
      </c>
      <c r="JH20" s="81">
        <v>0</v>
      </c>
      <c r="JI20" s="81">
        <v>0</v>
      </c>
      <c r="JJ20" s="81">
        <v>0</v>
      </c>
      <c r="JK20" s="81">
        <v>0</v>
      </c>
      <c r="JL20" s="81">
        <v>6</v>
      </c>
      <c r="JM20" s="81">
        <v>0</v>
      </c>
      <c r="JN20" s="81">
        <v>1</v>
      </c>
      <c r="JO20" s="81">
        <v>0</v>
      </c>
      <c r="JP20" s="81">
        <v>0</v>
      </c>
      <c r="JQ20" s="81">
        <v>0</v>
      </c>
      <c r="JR20" s="81">
        <v>0</v>
      </c>
      <c r="JS20" s="81">
        <v>1</v>
      </c>
      <c r="JT20" s="81">
        <v>0</v>
      </c>
      <c r="JU20" s="81">
        <v>0</v>
      </c>
      <c r="JV20" s="81">
        <v>0</v>
      </c>
      <c r="JW20" s="81">
        <v>0</v>
      </c>
      <c r="JX20" s="81">
        <v>0</v>
      </c>
      <c r="JY20" s="81">
        <v>0</v>
      </c>
      <c r="JZ20" s="81">
        <v>0</v>
      </c>
      <c r="KA20" s="81">
        <v>0</v>
      </c>
      <c r="KB20" s="81">
        <v>1</v>
      </c>
      <c r="KC20" s="81">
        <v>1</v>
      </c>
      <c r="KD20" s="81">
        <v>0</v>
      </c>
      <c r="KE20" s="81">
        <v>0</v>
      </c>
      <c r="KF20" s="81">
        <v>2</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1</v>
      </c>
      <c r="MU20" s="81">
        <v>0</v>
      </c>
      <c r="MV20" s="81">
        <v>0</v>
      </c>
      <c r="MW20" s="81">
        <v>0</v>
      </c>
      <c r="MX20" s="81">
        <v>0</v>
      </c>
      <c r="MY20" s="81">
        <v>0</v>
      </c>
      <c r="MZ20" s="81">
        <v>0</v>
      </c>
      <c r="NA20" s="81">
        <v>0</v>
      </c>
      <c r="NB20" s="81">
        <v>0</v>
      </c>
      <c r="NC20" s="81">
        <v>0</v>
      </c>
      <c r="ND20" s="81">
        <v>0</v>
      </c>
      <c r="NE20" s="81">
        <v>0</v>
      </c>
      <c r="NF20" s="81">
        <v>0</v>
      </c>
      <c r="NG20" s="81">
        <v>0</v>
      </c>
      <c r="NH20" s="81">
        <v>7</v>
      </c>
      <c r="NI20" s="81">
        <v>0</v>
      </c>
      <c r="NJ20" s="81">
        <v>0</v>
      </c>
      <c r="NK20" s="81">
        <v>0</v>
      </c>
      <c r="NL20" s="81">
        <v>0</v>
      </c>
      <c r="NM20" s="81">
        <v>6</v>
      </c>
      <c r="NN20" s="81">
        <v>0</v>
      </c>
      <c r="NO20" s="81">
        <v>1</v>
      </c>
      <c r="NP20" s="81">
        <v>0</v>
      </c>
      <c r="NQ20" s="81">
        <v>0</v>
      </c>
      <c r="NR20" s="81">
        <v>0</v>
      </c>
      <c r="NS20" s="81">
        <v>0</v>
      </c>
      <c r="NT20" s="81">
        <v>1</v>
      </c>
      <c r="NU20" s="81">
        <v>0</v>
      </c>
      <c r="NV20" s="81">
        <v>0</v>
      </c>
      <c r="NW20" s="81">
        <v>0</v>
      </c>
      <c r="NX20" s="81">
        <v>0</v>
      </c>
      <c r="NY20" s="81">
        <v>0</v>
      </c>
      <c r="NZ20" s="81">
        <v>0</v>
      </c>
      <c r="OA20" s="81">
        <v>0</v>
      </c>
      <c r="OB20" s="81">
        <v>0</v>
      </c>
      <c r="OC20" s="81">
        <v>1</v>
      </c>
      <c r="OD20" s="81">
        <v>0</v>
      </c>
      <c r="OE20" s="81">
        <v>0</v>
      </c>
      <c r="OF20" s="81">
        <v>0</v>
      </c>
      <c r="OG20" s="81">
        <v>2</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1</v>
      </c>
      <c r="QT20" s="81">
        <v>0</v>
      </c>
      <c r="QU20" s="81">
        <v>0</v>
      </c>
      <c r="QV20" s="81">
        <v>0</v>
      </c>
      <c r="QW20" s="81">
        <v>0</v>
      </c>
      <c r="QX20" s="81">
        <v>16</v>
      </c>
      <c r="QY20" s="81">
        <v>2</v>
      </c>
      <c r="QZ20" s="81">
        <v>0</v>
      </c>
      <c r="RA20" s="81">
        <v>0</v>
      </c>
      <c r="RB20" s="81">
        <v>0</v>
      </c>
      <c r="RC20" s="81">
        <v>0</v>
      </c>
      <c r="RD20" s="81">
        <v>0</v>
      </c>
      <c r="RE20" s="81">
        <v>0</v>
      </c>
      <c r="RF20" s="81">
        <v>0</v>
      </c>
      <c r="RG20" s="81">
        <v>0</v>
      </c>
      <c r="RH20" s="81">
        <v>0</v>
      </c>
      <c r="RI20" s="81">
        <v>0</v>
      </c>
      <c r="RJ20" s="81">
        <v>0</v>
      </c>
      <c r="RK20" s="81">
        <v>0</v>
      </c>
      <c r="RL20" s="81">
        <v>0</v>
      </c>
      <c r="RM20" s="81">
        <v>0</v>
      </c>
      <c r="RN20" s="81">
        <v>1</v>
      </c>
      <c r="RO20" s="81">
        <v>0</v>
      </c>
      <c r="RP20" s="81">
        <v>0</v>
      </c>
      <c r="RQ20" s="81">
        <v>0</v>
      </c>
      <c r="RR20" s="81">
        <v>0</v>
      </c>
      <c r="RS20" s="81">
        <v>16</v>
      </c>
      <c r="RT20" s="81">
        <v>3</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2123</v>
      </c>
      <c r="B21" s="80">
        <v>13</v>
      </c>
      <c r="C21" s="80">
        <v>13</v>
      </c>
      <c r="D21" s="80">
        <v>1</v>
      </c>
      <c r="E21" s="80">
        <v>2016</v>
      </c>
      <c r="F21" s="80" t="s">
        <v>92</v>
      </c>
      <c r="G21" s="182" t="s">
        <v>2110</v>
      </c>
      <c r="H21" s="80" t="s">
        <v>2111</v>
      </c>
      <c r="I21" s="173"/>
      <c r="J21" s="83">
        <v>0</v>
      </c>
      <c r="K21" s="83">
        <v>0</v>
      </c>
      <c r="L21" s="83">
        <v>0</v>
      </c>
      <c r="M21" s="83">
        <v>0</v>
      </c>
      <c r="N21" s="83">
        <v>0</v>
      </c>
      <c r="O21" s="83">
        <v>0</v>
      </c>
      <c r="P21" s="83">
        <v>0</v>
      </c>
      <c r="Q21" s="83">
        <v>0</v>
      </c>
      <c r="R21" s="83">
        <v>0</v>
      </c>
      <c r="S21" s="83">
        <v>0</v>
      </c>
      <c r="T21" s="83">
        <v>61.09</v>
      </c>
      <c r="U21" s="83">
        <v>0</v>
      </c>
      <c r="V21" s="83">
        <v>0</v>
      </c>
      <c r="W21" s="83">
        <v>0</v>
      </c>
      <c r="X21" s="83">
        <v>0</v>
      </c>
      <c r="Y21" s="83">
        <v>63.959000000000003</v>
      </c>
      <c r="Z21" s="83">
        <v>0</v>
      </c>
      <c r="AA21" s="83">
        <v>7.3970000000000002</v>
      </c>
      <c r="AB21" s="83">
        <v>0</v>
      </c>
      <c r="AC21" s="83">
        <v>0</v>
      </c>
      <c r="AD21" s="83">
        <v>0</v>
      </c>
      <c r="AE21" s="83">
        <v>0</v>
      </c>
      <c r="AF21" s="83">
        <v>297.61700000000002</v>
      </c>
      <c r="AG21" s="83">
        <v>0</v>
      </c>
      <c r="AH21" s="83">
        <v>0</v>
      </c>
      <c r="AI21" s="83">
        <v>0</v>
      </c>
      <c r="AJ21" s="83">
        <v>0</v>
      </c>
      <c r="AK21" s="83">
        <v>16.952999999999999</v>
      </c>
      <c r="AL21" s="83">
        <v>0</v>
      </c>
      <c r="AM21" s="83">
        <v>0</v>
      </c>
      <c r="AN21" s="83">
        <v>0</v>
      </c>
      <c r="AO21" s="83">
        <v>11.590999999999999</v>
      </c>
      <c r="AP21" s="83">
        <v>65.8</v>
      </c>
      <c r="AQ21" s="83">
        <v>0</v>
      </c>
      <c r="AR21" s="83">
        <v>0</v>
      </c>
      <c r="AS21" s="83">
        <v>8.625</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65.8</v>
      </c>
      <c r="DH21" s="83">
        <v>0</v>
      </c>
      <c r="DI21" s="83">
        <v>0</v>
      </c>
      <c r="DJ21" s="83">
        <v>0</v>
      </c>
      <c r="DK21" s="83">
        <v>0</v>
      </c>
      <c r="DL21" s="83">
        <v>0</v>
      </c>
      <c r="DM21" s="83">
        <v>0</v>
      </c>
      <c r="DN21" s="83">
        <v>0</v>
      </c>
      <c r="DO21" s="83">
        <v>0</v>
      </c>
      <c r="DP21" s="83">
        <v>0</v>
      </c>
      <c r="DQ21" s="83">
        <v>0</v>
      </c>
      <c r="DR21" s="83">
        <v>0</v>
      </c>
      <c r="DS21" s="83">
        <v>0</v>
      </c>
      <c r="DT21" s="83">
        <v>0</v>
      </c>
      <c r="DU21" s="83">
        <v>61.09</v>
      </c>
      <c r="DV21" s="83">
        <v>0</v>
      </c>
      <c r="DW21" s="83">
        <v>0</v>
      </c>
      <c r="DX21" s="83">
        <v>0</v>
      </c>
      <c r="DY21" s="83">
        <v>0</v>
      </c>
      <c r="DZ21" s="83">
        <v>63.959000000000003</v>
      </c>
      <c r="EA21" s="83">
        <v>0</v>
      </c>
      <c r="EB21" s="83">
        <v>7.3970000000000002</v>
      </c>
      <c r="EC21" s="83">
        <v>0</v>
      </c>
      <c r="ED21" s="83">
        <v>0</v>
      </c>
      <c r="EE21" s="83">
        <v>0</v>
      </c>
      <c r="EF21" s="83">
        <v>0</v>
      </c>
      <c r="EG21" s="83">
        <v>297.61700000000002</v>
      </c>
      <c r="EH21" s="83">
        <v>0</v>
      </c>
      <c r="EI21" s="83">
        <v>0</v>
      </c>
      <c r="EJ21" s="83">
        <v>0</v>
      </c>
      <c r="EK21" s="83">
        <v>0</v>
      </c>
      <c r="EL21" s="83">
        <v>16.952999999999999</v>
      </c>
      <c r="EM21" s="83">
        <v>0</v>
      </c>
      <c r="EN21" s="83">
        <v>0</v>
      </c>
      <c r="EO21" s="83">
        <v>0</v>
      </c>
      <c r="EP21" s="83">
        <v>11.590999999999999</v>
      </c>
      <c r="EQ21" s="83">
        <v>0</v>
      </c>
      <c r="ER21" s="83">
        <v>0</v>
      </c>
      <c r="ES21" s="83">
        <v>0</v>
      </c>
      <c r="ET21" s="83">
        <v>8.625</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65.8</v>
      </c>
      <c r="HG21" s="83">
        <v>0</v>
      </c>
      <c r="HH21" s="83">
        <v>0</v>
      </c>
      <c r="HI21" s="83">
        <v>0</v>
      </c>
      <c r="HJ21" s="83">
        <v>0</v>
      </c>
      <c r="HK21" s="83">
        <v>458.60700000000003</v>
      </c>
      <c r="HL21" s="83">
        <v>8.625</v>
      </c>
      <c r="HM21" s="83">
        <v>0</v>
      </c>
      <c r="HN21" s="83">
        <v>0</v>
      </c>
      <c r="HO21" s="83">
        <v>0</v>
      </c>
      <c r="HP21" s="83">
        <v>0</v>
      </c>
      <c r="HQ21" s="83">
        <v>0</v>
      </c>
      <c r="HR21" s="83">
        <v>0</v>
      </c>
      <c r="HS21" s="83">
        <v>0</v>
      </c>
      <c r="HT21" s="83">
        <v>0</v>
      </c>
      <c r="HU21" s="83">
        <v>0</v>
      </c>
      <c r="HV21" s="83">
        <v>0</v>
      </c>
      <c r="HW21" s="83">
        <v>0</v>
      </c>
      <c r="HX21" s="83">
        <v>0</v>
      </c>
      <c r="HY21" s="83">
        <v>0</v>
      </c>
      <c r="HZ21" s="83">
        <v>0</v>
      </c>
      <c r="IA21" s="83">
        <v>65.8</v>
      </c>
      <c r="IB21" s="83">
        <v>0</v>
      </c>
      <c r="IC21" s="83">
        <v>0</v>
      </c>
      <c r="ID21" s="83">
        <v>0</v>
      </c>
      <c r="IE21" s="83">
        <v>0</v>
      </c>
      <c r="IF21" s="83">
        <v>458.60700000000003</v>
      </c>
      <c r="IG21" s="83">
        <v>74.424999999999997</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7</v>
      </c>
      <c r="JH21" s="81">
        <v>0</v>
      </c>
      <c r="JI21" s="81">
        <v>0</v>
      </c>
      <c r="JJ21" s="81">
        <v>0</v>
      </c>
      <c r="JK21" s="81">
        <v>0</v>
      </c>
      <c r="JL21" s="81">
        <v>6</v>
      </c>
      <c r="JM21" s="81">
        <v>0</v>
      </c>
      <c r="JN21" s="81">
        <v>1</v>
      </c>
      <c r="JO21" s="81">
        <v>0</v>
      </c>
      <c r="JP21" s="81">
        <v>0</v>
      </c>
      <c r="JQ21" s="81">
        <v>0</v>
      </c>
      <c r="JR21" s="81">
        <v>0</v>
      </c>
      <c r="JS21" s="81">
        <v>1</v>
      </c>
      <c r="JT21" s="81">
        <v>0</v>
      </c>
      <c r="JU21" s="81">
        <v>0</v>
      </c>
      <c r="JV21" s="81">
        <v>0</v>
      </c>
      <c r="JW21" s="81">
        <v>0</v>
      </c>
      <c r="JX21" s="81">
        <v>1</v>
      </c>
      <c r="JY21" s="81">
        <v>0</v>
      </c>
      <c r="JZ21" s="81">
        <v>0</v>
      </c>
      <c r="KA21" s="81">
        <v>0</v>
      </c>
      <c r="KB21" s="81">
        <v>1</v>
      </c>
      <c r="KC21" s="81">
        <v>1</v>
      </c>
      <c r="KD21" s="81">
        <v>0</v>
      </c>
      <c r="KE21" s="81">
        <v>0</v>
      </c>
      <c r="KF21" s="81">
        <v>2</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1</v>
      </c>
      <c r="MU21" s="81">
        <v>0</v>
      </c>
      <c r="MV21" s="81">
        <v>0</v>
      </c>
      <c r="MW21" s="81">
        <v>0</v>
      </c>
      <c r="MX21" s="81">
        <v>0</v>
      </c>
      <c r="MY21" s="81">
        <v>0</v>
      </c>
      <c r="MZ21" s="81">
        <v>0</v>
      </c>
      <c r="NA21" s="81">
        <v>0</v>
      </c>
      <c r="NB21" s="81">
        <v>0</v>
      </c>
      <c r="NC21" s="81">
        <v>0</v>
      </c>
      <c r="ND21" s="81">
        <v>0</v>
      </c>
      <c r="NE21" s="81">
        <v>0</v>
      </c>
      <c r="NF21" s="81">
        <v>0</v>
      </c>
      <c r="NG21" s="81">
        <v>0</v>
      </c>
      <c r="NH21" s="81">
        <v>7</v>
      </c>
      <c r="NI21" s="81">
        <v>0</v>
      </c>
      <c r="NJ21" s="81">
        <v>0</v>
      </c>
      <c r="NK21" s="81">
        <v>0</v>
      </c>
      <c r="NL21" s="81">
        <v>0</v>
      </c>
      <c r="NM21" s="81">
        <v>6</v>
      </c>
      <c r="NN21" s="81">
        <v>0</v>
      </c>
      <c r="NO21" s="81">
        <v>1</v>
      </c>
      <c r="NP21" s="81">
        <v>0</v>
      </c>
      <c r="NQ21" s="81">
        <v>0</v>
      </c>
      <c r="NR21" s="81">
        <v>0</v>
      </c>
      <c r="NS21" s="81">
        <v>0</v>
      </c>
      <c r="NT21" s="81">
        <v>1</v>
      </c>
      <c r="NU21" s="81">
        <v>0</v>
      </c>
      <c r="NV21" s="81">
        <v>0</v>
      </c>
      <c r="NW21" s="81">
        <v>0</v>
      </c>
      <c r="NX21" s="81">
        <v>0</v>
      </c>
      <c r="NY21" s="81">
        <v>1</v>
      </c>
      <c r="NZ21" s="81">
        <v>0</v>
      </c>
      <c r="OA21" s="81">
        <v>0</v>
      </c>
      <c r="OB21" s="81">
        <v>0</v>
      </c>
      <c r="OC21" s="81">
        <v>1</v>
      </c>
      <c r="OD21" s="81">
        <v>0</v>
      </c>
      <c r="OE21" s="81">
        <v>0</v>
      </c>
      <c r="OF21" s="81">
        <v>0</v>
      </c>
      <c r="OG21" s="81">
        <v>2</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1</v>
      </c>
      <c r="QT21" s="81">
        <v>0</v>
      </c>
      <c r="QU21" s="81">
        <v>0</v>
      </c>
      <c r="QV21" s="81">
        <v>0</v>
      </c>
      <c r="QW21" s="81">
        <v>0</v>
      </c>
      <c r="QX21" s="81">
        <v>17</v>
      </c>
      <c r="QY21" s="81">
        <v>2</v>
      </c>
      <c r="QZ21" s="81">
        <v>0</v>
      </c>
      <c r="RA21" s="81">
        <v>0</v>
      </c>
      <c r="RB21" s="81">
        <v>0</v>
      </c>
      <c r="RC21" s="81">
        <v>0</v>
      </c>
      <c r="RD21" s="81">
        <v>0</v>
      </c>
      <c r="RE21" s="81">
        <v>0</v>
      </c>
      <c r="RF21" s="81">
        <v>0</v>
      </c>
      <c r="RG21" s="81">
        <v>0</v>
      </c>
      <c r="RH21" s="81">
        <v>0</v>
      </c>
      <c r="RI21" s="81">
        <v>0</v>
      </c>
      <c r="RJ21" s="81">
        <v>0</v>
      </c>
      <c r="RK21" s="81">
        <v>0</v>
      </c>
      <c r="RL21" s="81">
        <v>0</v>
      </c>
      <c r="RM21" s="81">
        <v>0</v>
      </c>
      <c r="RN21" s="81">
        <v>1</v>
      </c>
      <c r="RO21" s="81">
        <v>0</v>
      </c>
      <c r="RP21" s="81">
        <v>0</v>
      </c>
      <c r="RQ21" s="81">
        <v>0</v>
      </c>
      <c r="RR21" s="81">
        <v>0</v>
      </c>
      <c r="RS21" s="81">
        <v>17</v>
      </c>
      <c r="RT21" s="81">
        <v>3</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2124</v>
      </c>
      <c r="B22" s="80">
        <v>14</v>
      </c>
      <c r="C22" s="80">
        <v>14</v>
      </c>
      <c r="D22" s="80">
        <v>1</v>
      </c>
      <c r="E22" s="80">
        <v>2017</v>
      </c>
      <c r="F22" s="80" t="s">
        <v>71</v>
      </c>
      <c r="G22" s="182" t="s">
        <v>2110</v>
      </c>
      <c r="H22" s="80" t="s">
        <v>2111</v>
      </c>
      <c r="I22" s="173"/>
      <c r="J22" s="83">
        <v>0</v>
      </c>
      <c r="K22" s="83">
        <v>0</v>
      </c>
      <c r="L22" s="83">
        <v>0</v>
      </c>
      <c r="M22" s="83">
        <v>0</v>
      </c>
      <c r="N22" s="83">
        <v>0</v>
      </c>
      <c r="O22" s="83">
        <v>0</v>
      </c>
      <c r="P22" s="83">
        <v>0</v>
      </c>
      <c r="Q22" s="83">
        <v>0</v>
      </c>
      <c r="R22" s="83">
        <v>0</v>
      </c>
      <c r="S22" s="83">
        <v>0</v>
      </c>
      <c r="T22" s="83">
        <v>56.676000000000002</v>
      </c>
      <c r="U22" s="83">
        <v>0</v>
      </c>
      <c r="V22" s="83">
        <v>0</v>
      </c>
      <c r="W22" s="83">
        <v>0</v>
      </c>
      <c r="X22" s="83">
        <v>0</v>
      </c>
      <c r="Y22" s="83">
        <v>64.888000000000005</v>
      </c>
      <c r="Z22" s="83">
        <v>0</v>
      </c>
      <c r="AA22" s="83">
        <v>7.9809999999999999</v>
      </c>
      <c r="AB22" s="83">
        <v>0</v>
      </c>
      <c r="AC22" s="83">
        <v>0</v>
      </c>
      <c r="AD22" s="83">
        <v>0</v>
      </c>
      <c r="AE22" s="83">
        <v>0</v>
      </c>
      <c r="AF22" s="83">
        <v>303.03500000000003</v>
      </c>
      <c r="AG22" s="83">
        <v>0</v>
      </c>
      <c r="AH22" s="83">
        <v>0</v>
      </c>
      <c r="AI22" s="83">
        <v>0</v>
      </c>
      <c r="AJ22" s="83">
        <v>0</v>
      </c>
      <c r="AK22" s="83">
        <v>18.456</v>
      </c>
      <c r="AL22" s="83">
        <v>0</v>
      </c>
      <c r="AM22" s="83">
        <v>0</v>
      </c>
      <c r="AN22" s="83">
        <v>0</v>
      </c>
      <c r="AO22" s="83">
        <v>12.395</v>
      </c>
      <c r="AP22" s="83">
        <v>56.2</v>
      </c>
      <c r="AQ22" s="83">
        <v>0</v>
      </c>
      <c r="AR22" s="83">
        <v>0</v>
      </c>
      <c r="AS22" s="83">
        <v>9.4830000000000005</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56.2</v>
      </c>
      <c r="DH22" s="83">
        <v>0</v>
      </c>
      <c r="DI22" s="83">
        <v>0</v>
      </c>
      <c r="DJ22" s="83">
        <v>0</v>
      </c>
      <c r="DK22" s="83">
        <v>0</v>
      </c>
      <c r="DL22" s="83">
        <v>0</v>
      </c>
      <c r="DM22" s="83">
        <v>0</v>
      </c>
      <c r="DN22" s="83">
        <v>0</v>
      </c>
      <c r="DO22" s="83">
        <v>0</v>
      </c>
      <c r="DP22" s="83">
        <v>0</v>
      </c>
      <c r="DQ22" s="83">
        <v>0</v>
      </c>
      <c r="DR22" s="83">
        <v>0</v>
      </c>
      <c r="DS22" s="83">
        <v>0</v>
      </c>
      <c r="DT22" s="83">
        <v>0</v>
      </c>
      <c r="DU22" s="83">
        <v>56.676000000000002</v>
      </c>
      <c r="DV22" s="83">
        <v>0</v>
      </c>
      <c r="DW22" s="83">
        <v>0</v>
      </c>
      <c r="DX22" s="83">
        <v>0</v>
      </c>
      <c r="DY22" s="83">
        <v>0</v>
      </c>
      <c r="DZ22" s="83">
        <v>64.888000000000005</v>
      </c>
      <c r="EA22" s="83">
        <v>0</v>
      </c>
      <c r="EB22" s="83">
        <v>7.9809999999999999</v>
      </c>
      <c r="EC22" s="83">
        <v>0</v>
      </c>
      <c r="ED22" s="83">
        <v>0</v>
      </c>
      <c r="EE22" s="83">
        <v>0</v>
      </c>
      <c r="EF22" s="83">
        <v>0</v>
      </c>
      <c r="EG22" s="83">
        <v>303.03500000000003</v>
      </c>
      <c r="EH22" s="83">
        <v>0</v>
      </c>
      <c r="EI22" s="83">
        <v>0</v>
      </c>
      <c r="EJ22" s="83">
        <v>0</v>
      </c>
      <c r="EK22" s="83">
        <v>0</v>
      </c>
      <c r="EL22" s="83">
        <v>18.456</v>
      </c>
      <c r="EM22" s="83">
        <v>0</v>
      </c>
      <c r="EN22" s="83">
        <v>0</v>
      </c>
      <c r="EO22" s="83">
        <v>0</v>
      </c>
      <c r="EP22" s="83">
        <v>12.395</v>
      </c>
      <c r="EQ22" s="83">
        <v>0</v>
      </c>
      <c r="ER22" s="83">
        <v>0</v>
      </c>
      <c r="ES22" s="83">
        <v>0</v>
      </c>
      <c r="ET22" s="83">
        <v>9.4830000000000005</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56.2</v>
      </c>
      <c r="HG22" s="83">
        <v>0</v>
      </c>
      <c r="HH22" s="83">
        <v>0</v>
      </c>
      <c r="HI22" s="83">
        <v>0</v>
      </c>
      <c r="HJ22" s="83">
        <v>0</v>
      </c>
      <c r="HK22" s="83">
        <v>463.43099999999998</v>
      </c>
      <c r="HL22" s="83">
        <v>9.4830000000000005</v>
      </c>
      <c r="HM22" s="83">
        <v>0</v>
      </c>
      <c r="HN22" s="83">
        <v>0</v>
      </c>
      <c r="HO22" s="83">
        <v>0</v>
      </c>
      <c r="HP22" s="83">
        <v>0</v>
      </c>
      <c r="HQ22" s="83">
        <v>0</v>
      </c>
      <c r="HR22" s="83">
        <v>0</v>
      </c>
      <c r="HS22" s="83">
        <v>0</v>
      </c>
      <c r="HT22" s="83">
        <v>0</v>
      </c>
      <c r="HU22" s="83">
        <v>0</v>
      </c>
      <c r="HV22" s="83">
        <v>0</v>
      </c>
      <c r="HW22" s="83">
        <v>0</v>
      </c>
      <c r="HX22" s="83">
        <v>0</v>
      </c>
      <c r="HY22" s="83">
        <v>0</v>
      </c>
      <c r="HZ22" s="83">
        <v>0</v>
      </c>
      <c r="IA22" s="83">
        <v>56.2</v>
      </c>
      <c r="IB22" s="83">
        <v>0</v>
      </c>
      <c r="IC22" s="83">
        <v>0</v>
      </c>
      <c r="ID22" s="83">
        <v>0</v>
      </c>
      <c r="IE22" s="83">
        <v>0</v>
      </c>
      <c r="IF22" s="83">
        <v>463.43099999999998</v>
      </c>
      <c r="IG22" s="83">
        <v>65.683000000000007</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7</v>
      </c>
      <c r="JH22" s="81">
        <v>0</v>
      </c>
      <c r="JI22" s="81">
        <v>0</v>
      </c>
      <c r="JJ22" s="81">
        <v>0</v>
      </c>
      <c r="JK22" s="81">
        <v>0</v>
      </c>
      <c r="JL22" s="81">
        <v>6</v>
      </c>
      <c r="JM22" s="81">
        <v>0</v>
      </c>
      <c r="JN22" s="81">
        <v>1</v>
      </c>
      <c r="JO22" s="81">
        <v>0</v>
      </c>
      <c r="JP22" s="81">
        <v>0</v>
      </c>
      <c r="JQ22" s="81">
        <v>0</v>
      </c>
      <c r="JR22" s="81">
        <v>0</v>
      </c>
      <c r="JS22" s="81">
        <v>1</v>
      </c>
      <c r="JT22" s="81">
        <v>0</v>
      </c>
      <c r="JU22" s="81">
        <v>0</v>
      </c>
      <c r="JV22" s="81">
        <v>0</v>
      </c>
      <c r="JW22" s="81">
        <v>0</v>
      </c>
      <c r="JX22" s="81">
        <v>1</v>
      </c>
      <c r="JY22" s="81">
        <v>0</v>
      </c>
      <c r="JZ22" s="81">
        <v>0</v>
      </c>
      <c r="KA22" s="81">
        <v>0</v>
      </c>
      <c r="KB22" s="81">
        <v>1</v>
      </c>
      <c r="KC22" s="81">
        <v>1</v>
      </c>
      <c r="KD22" s="81">
        <v>0</v>
      </c>
      <c r="KE22" s="81">
        <v>0</v>
      </c>
      <c r="KF22" s="81">
        <v>2</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1</v>
      </c>
      <c r="MU22" s="81">
        <v>0</v>
      </c>
      <c r="MV22" s="81">
        <v>0</v>
      </c>
      <c r="MW22" s="81">
        <v>0</v>
      </c>
      <c r="MX22" s="81">
        <v>0</v>
      </c>
      <c r="MY22" s="81">
        <v>0</v>
      </c>
      <c r="MZ22" s="81">
        <v>0</v>
      </c>
      <c r="NA22" s="81">
        <v>0</v>
      </c>
      <c r="NB22" s="81">
        <v>0</v>
      </c>
      <c r="NC22" s="81">
        <v>0</v>
      </c>
      <c r="ND22" s="81">
        <v>0</v>
      </c>
      <c r="NE22" s="81">
        <v>0</v>
      </c>
      <c r="NF22" s="81">
        <v>0</v>
      </c>
      <c r="NG22" s="81">
        <v>0</v>
      </c>
      <c r="NH22" s="81">
        <v>7</v>
      </c>
      <c r="NI22" s="81">
        <v>0</v>
      </c>
      <c r="NJ22" s="81">
        <v>0</v>
      </c>
      <c r="NK22" s="81">
        <v>0</v>
      </c>
      <c r="NL22" s="81">
        <v>0</v>
      </c>
      <c r="NM22" s="81">
        <v>6</v>
      </c>
      <c r="NN22" s="81">
        <v>0</v>
      </c>
      <c r="NO22" s="81">
        <v>1</v>
      </c>
      <c r="NP22" s="81">
        <v>0</v>
      </c>
      <c r="NQ22" s="81">
        <v>0</v>
      </c>
      <c r="NR22" s="81">
        <v>0</v>
      </c>
      <c r="NS22" s="81">
        <v>0</v>
      </c>
      <c r="NT22" s="81">
        <v>1</v>
      </c>
      <c r="NU22" s="81">
        <v>0</v>
      </c>
      <c r="NV22" s="81">
        <v>0</v>
      </c>
      <c r="NW22" s="81">
        <v>0</v>
      </c>
      <c r="NX22" s="81">
        <v>0</v>
      </c>
      <c r="NY22" s="81">
        <v>1</v>
      </c>
      <c r="NZ22" s="81">
        <v>0</v>
      </c>
      <c r="OA22" s="81">
        <v>0</v>
      </c>
      <c r="OB22" s="81">
        <v>0</v>
      </c>
      <c r="OC22" s="81">
        <v>1</v>
      </c>
      <c r="OD22" s="81">
        <v>0</v>
      </c>
      <c r="OE22" s="81">
        <v>0</v>
      </c>
      <c r="OF22" s="81">
        <v>0</v>
      </c>
      <c r="OG22" s="81">
        <v>2</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1</v>
      </c>
      <c r="QT22" s="81">
        <v>0</v>
      </c>
      <c r="QU22" s="81">
        <v>0</v>
      </c>
      <c r="QV22" s="81">
        <v>0</v>
      </c>
      <c r="QW22" s="81">
        <v>0</v>
      </c>
      <c r="QX22" s="81">
        <v>17</v>
      </c>
      <c r="QY22" s="81">
        <v>2</v>
      </c>
      <c r="QZ22" s="81">
        <v>0</v>
      </c>
      <c r="RA22" s="81">
        <v>0</v>
      </c>
      <c r="RB22" s="81">
        <v>0</v>
      </c>
      <c r="RC22" s="81">
        <v>0</v>
      </c>
      <c r="RD22" s="81">
        <v>0</v>
      </c>
      <c r="RE22" s="81">
        <v>0</v>
      </c>
      <c r="RF22" s="81">
        <v>0</v>
      </c>
      <c r="RG22" s="81">
        <v>0</v>
      </c>
      <c r="RH22" s="81">
        <v>0</v>
      </c>
      <c r="RI22" s="81">
        <v>0</v>
      </c>
      <c r="RJ22" s="81">
        <v>0</v>
      </c>
      <c r="RK22" s="81">
        <v>0</v>
      </c>
      <c r="RL22" s="81">
        <v>0</v>
      </c>
      <c r="RM22" s="81">
        <v>0</v>
      </c>
      <c r="RN22" s="81">
        <v>1</v>
      </c>
      <c r="RO22" s="81">
        <v>0</v>
      </c>
      <c r="RP22" s="81">
        <v>0</v>
      </c>
      <c r="RQ22" s="81">
        <v>0</v>
      </c>
      <c r="RR22" s="81">
        <v>0</v>
      </c>
      <c r="RS22" s="81">
        <v>17</v>
      </c>
      <c r="RT22" s="81">
        <v>3</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2125</v>
      </c>
      <c r="B23" s="80">
        <v>15</v>
      </c>
      <c r="C23" s="80">
        <v>15</v>
      </c>
      <c r="D23" s="80">
        <v>1</v>
      </c>
      <c r="E23" s="80">
        <v>2018</v>
      </c>
      <c r="F23" s="80" t="s">
        <v>93</v>
      </c>
      <c r="G23" s="182" t="s">
        <v>2110</v>
      </c>
      <c r="H23" s="80" t="s">
        <v>2111</v>
      </c>
      <c r="I23" s="173"/>
      <c r="J23" s="83">
        <v>0</v>
      </c>
      <c r="K23" s="83">
        <v>0</v>
      </c>
      <c r="L23" s="83">
        <v>0</v>
      </c>
      <c r="M23" s="83">
        <v>0</v>
      </c>
      <c r="N23" s="83">
        <v>0</v>
      </c>
      <c r="O23" s="83">
        <v>0</v>
      </c>
      <c r="P23" s="83">
        <v>0</v>
      </c>
      <c r="Q23" s="83">
        <v>0</v>
      </c>
      <c r="R23" s="83">
        <v>0</v>
      </c>
      <c r="S23" s="83">
        <v>0</v>
      </c>
      <c r="T23" s="83">
        <v>44.689</v>
      </c>
      <c r="U23" s="83">
        <v>0</v>
      </c>
      <c r="V23" s="83">
        <v>0</v>
      </c>
      <c r="W23" s="83">
        <v>0</v>
      </c>
      <c r="X23" s="83">
        <v>0</v>
      </c>
      <c r="Y23" s="83">
        <v>66.688999999999993</v>
      </c>
      <c r="Z23" s="83">
        <v>0</v>
      </c>
      <c r="AA23" s="83">
        <v>7.37</v>
      </c>
      <c r="AB23" s="83">
        <v>0</v>
      </c>
      <c r="AC23" s="83">
        <v>0</v>
      </c>
      <c r="AD23" s="83">
        <v>0</v>
      </c>
      <c r="AE23" s="83">
        <v>0</v>
      </c>
      <c r="AF23" s="83">
        <v>282.33699999999999</v>
      </c>
      <c r="AG23" s="83">
        <v>0</v>
      </c>
      <c r="AH23" s="83">
        <v>0</v>
      </c>
      <c r="AI23" s="83">
        <v>0</v>
      </c>
      <c r="AJ23" s="83">
        <v>0</v>
      </c>
      <c r="AK23" s="83">
        <v>17.122</v>
      </c>
      <c r="AL23" s="83">
        <v>0</v>
      </c>
      <c r="AM23" s="83">
        <v>0</v>
      </c>
      <c r="AN23" s="83">
        <v>0</v>
      </c>
      <c r="AO23" s="83">
        <v>11.661</v>
      </c>
      <c r="AP23" s="83">
        <v>49.2</v>
      </c>
      <c r="AQ23" s="83">
        <v>0</v>
      </c>
      <c r="AR23" s="83">
        <v>0</v>
      </c>
      <c r="AS23" s="83">
        <v>8.7100000000000009</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49.2</v>
      </c>
      <c r="DH23" s="83">
        <v>0</v>
      </c>
      <c r="DI23" s="83">
        <v>0</v>
      </c>
      <c r="DJ23" s="83">
        <v>0</v>
      </c>
      <c r="DK23" s="83">
        <v>0</v>
      </c>
      <c r="DL23" s="83">
        <v>0</v>
      </c>
      <c r="DM23" s="83">
        <v>0</v>
      </c>
      <c r="DN23" s="83">
        <v>0</v>
      </c>
      <c r="DO23" s="83">
        <v>0</v>
      </c>
      <c r="DP23" s="83">
        <v>0</v>
      </c>
      <c r="DQ23" s="83">
        <v>0</v>
      </c>
      <c r="DR23" s="83">
        <v>0</v>
      </c>
      <c r="DS23" s="83">
        <v>0</v>
      </c>
      <c r="DT23" s="83">
        <v>0</v>
      </c>
      <c r="DU23" s="83">
        <v>44.689</v>
      </c>
      <c r="DV23" s="83">
        <v>0</v>
      </c>
      <c r="DW23" s="83">
        <v>0</v>
      </c>
      <c r="DX23" s="83">
        <v>0</v>
      </c>
      <c r="DY23" s="83">
        <v>0</v>
      </c>
      <c r="DZ23" s="83">
        <v>66.688999999999993</v>
      </c>
      <c r="EA23" s="83">
        <v>0</v>
      </c>
      <c r="EB23" s="83">
        <v>7.37</v>
      </c>
      <c r="EC23" s="83">
        <v>0</v>
      </c>
      <c r="ED23" s="83">
        <v>0</v>
      </c>
      <c r="EE23" s="83">
        <v>0</v>
      </c>
      <c r="EF23" s="83">
        <v>0</v>
      </c>
      <c r="EG23" s="83">
        <v>282.33699999999999</v>
      </c>
      <c r="EH23" s="83">
        <v>0</v>
      </c>
      <c r="EI23" s="83">
        <v>0</v>
      </c>
      <c r="EJ23" s="83">
        <v>0</v>
      </c>
      <c r="EK23" s="83">
        <v>0</v>
      </c>
      <c r="EL23" s="83">
        <v>17.122</v>
      </c>
      <c r="EM23" s="83">
        <v>0</v>
      </c>
      <c r="EN23" s="83">
        <v>0</v>
      </c>
      <c r="EO23" s="83">
        <v>0</v>
      </c>
      <c r="EP23" s="83">
        <v>11.661</v>
      </c>
      <c r="EQ23" s="83">
        <v>0</v>
      </c>
      <c r="ER23" s="83">
        <v>0</v>
      </c>
      <c r="ES23" s="83">
        <v>0</v>
      </c>
      <c r="ET23" s="83">
        <v>8.7100000000000009</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49.2</v>
      </c>
      <c r="HG23" s="83">
        <v>0</v>
      </c>
      <c r="HH23" s="83">
        <v>0</v>
      </c>
      <c r="HI23" s="83">
        <v>0</v>
      </c>
      <c r="HJ23" s="83">
        <v>0</v>
      </c>
      <c r="HK23" s="83">
        <v>429.86799999999999</v>
      </c>
      <c r="HL23" s="83">
        <v>8.7100000000000009</v>
      </c>
      <c r="HM23" s="83">
        <v>0</v>
      </c>
      <c r="HN23" s="83">
        <v>0</v>
      </c>
      <c r="HO23" s="83">
        <v>0</v>
      </c>
      <c r="HP23" s="83">
        <v>0</v>
      </c>
      <c r="HQ23" s="83">
        <v>0</v>
      </c>
      <c r="HR23" s="83">
        <v>0</v>
      </c>
      <c r="HS23" s="83">
        <v>0</v>
      </c>
      <c r="HT23" s="83">
        <v>0</v>
      </c>
      <c r="HU23" s="83">
        <v>0</v>
      </c>
      <c r="HV23" s="83">
        <v>0</v>
      </c>
      <c r="HW23" s="83">
        <v>0</v>
      </c>
      <c r="HX23" s="83">
        <v>0</v>
      </c>
      <c r="HY23" s="83">
        <v>0</v>
      </c>
      <c r="HZ23" s="83">
        <v>0</v>
      </c>
      <c r="IA23" s="83">
        <v>49.2</v>
      </c>
      <c r="IB23" s="83">
        <v>0</v>
      </c>
      <c r="IC23" s="83">
        <v>0</v>
      </c>
      <c r="ID23" s="83">
        <v>0</v>
      </c>
      <c r="IE23" s="83">
        <v>0</v>
      </c>
      <c r="IF23" s="83">
        <v>429.86799999999999</v>
      </c>
      <c r="IG23" s="83">
        <v>57.91</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5</v>
      </c>
      <c r="JH23" s="81">
        <v>0</v>
      </c>
      <c r="JI23" s="81">
        <v>0</v>
      </c>
      <c r="JJ23" s="81">
        <v>0</v>
      </c>
      <c r="JK23" s="81">
        <v>0</v>
      </c>
      <c r="JL23" s="81">
        <v>7</v>
      </c>
      <c r="JM23" s="81">
        <v>0</v>
      </c>
      <c r="JN23" s="81">
        <v>1</v>
      </c>
      <c r="JO23" s="81">
        <v>0</v>
      </c>
      <c r="JP23" s="81">
        <v>0</v>
      </c>
      <c r="JQ23" s="81">
        <v>0</v>
      </c>
      <c r="JR23" s="81">
        <v>0</v>
      </c>
      <c r="JS23" s="81">
        <v>1</v>
      </c>
      <c r="JT23" s="81">
        <v>0</v>
      </c>
      <c r="JU23" s="81">
        <v>0</v>
      </c>
      <c r="JV23" s="81">
        <v>0</v>
      </c>
      <c r="JW23" s="81">
        <v>0</v>
      </c>
      <c r="JX23" s="81">
        <v>1</v>
      </c>
      <c r="JY23" s="81">
        <v>0</v>
      </c>
      <c r="JZ23" s="81">
        <v>0</v>
      </c>
      <c r="KA23" s="81">
        <v>0</v>
      </c>
      <c r="KB23" s="81">
        <v>1</v>
      </c>
      <c r="KC23" s="81">
        <v>1</v>
      </c>
      <c r="KD23" s="81">
        <v>0</v>
      </c>
      <c r="KE23" s="81">
        <v>0</v>
      </c>
      <c r="KF23" s="81">
        <v>2</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1</v>
      </c>
      <c r="MU23" s="81">
        <v>0</v>
      </c>
      <c r="MV23" s="81">
        <v>0</v>
      </c>
      <c r="MW23" s="81">
        <v>0</v>
      </c>
      <c r="MX23" s="81">
        <v>0</v>
      </c>
      <c r="MY23" s="81">
        <v>0</v>
      </c>
      <c r="MZ23" s="81">
        <v>0</v>
      </c>
      <c r="NA23" s="81">
        <v>0</v>
      </c>
      <c r="NB23" s="81">
        <v>0</v>
      </c>
      <c r="NC23" s="81">
        <v>0</v>
      </c>
      <c r="ND23" s="81">
        <v>0</v>
      </c>
      <c r="NE23" s="81">
        <v>0</v>
      </c>
      <c r="NF23" s="81">
        <v>0</v>
      </c>
      <c r="NG23" s="81">
        <v>0</v>
      </c>
      <c r="NH23" s="81">
        <v>5</v>
      </c>
      <c r="NI23" s="81">
        <v>0</v>
      </c>
      <c r="NJ23" s="81">
        <v>0</v>
      </c>
      <c r="NK23" s="81">
        <v>0</v>
      </c>
      <c r="NL23" s="81">
        <v>0</v>
      </c>
      <c r="NM23" s="81">
        <v>7</v>
      </c>
      <c r="NN23" s="81">
        <v>0</v>
      </c>
      <c r="NO23" s="81">
        <v>1</v>
      </c>
      <c r="NP23" s="81">
        <v>0</v>
      </c>
      <c r="NQ23" s="81">
        <v>0</v>
      </c>
      <c r="NR23" s="81">
        <v>0</v>
      </c>
      <c r="NS23" s="81">
        <v>0</v>
      </c>
      <c r="NT23" s="81">
        <v>1</v>
      </c>
      <c r="NU23" s="81">
        <v>0</v>
      </c>
      <c r="NV23" s="81">
        <v>0</v>
      </c>
      <c r="NW23" s="81">
        <v>0</v>
      </c>
      <c r="NX23" s="81">
        <v>0</v>
      </c>
      <c r="NY23" s="81">
        <v>1</v>
      </c>
      <c r="NZ23" s="81">
        <v>0</v>
      </c>
      <c r="OA23" s="81">
        <v>0</v>
      </c>
      <c r="OB23" s="81">
        <v>0</v>
      </c>
      <c r="OC23" s="81">
        <v>1</v>
      </c>
      <c r="OD23" s="81">
        <v>0</v>
      </c>
      <c r="OE23" s="81">
        <v>0</v>
      </c>
      <c r="OF23" s="81">
        <v>0</v>
      </c>
      <c r="OG23" s="81">
        <v>2</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1</v>
      </c>
      <c r="QT23" s="81">
        <v>0</v>
      </c>
      <c r="QU23" s="81">
        <v>0</v>
      </c>
      <c r="QV23" s="81">
        <v>0</v>
      </c>
      <c r="QW23" s="81">
        <v>0</v>
      </c>
      <c r="QX23" s="81">
        <v>16</v>
      </c>
      <c r="QY23" s="81">
        <v>2</v>
      </c>
      <c r="QZ23" s="81">
        <v>0</v>
      </c>
      <c r="RA23" s="81">
        <v>0</v>
      </c>
      <c r="RB23" s="81">
        <v>0</v>
      </c>
      <c r="RC23" s="81">
        <v>0</v>
      </c>
      <c r="RD23" s="81">
        <v>0</v>
      </c>
      <c r="RE23" s="81">
        <v>0</v>
      </c>
      <c r="RF23" s="81">
        <v>0</v>
      </c>
      <c r="RG23" s="81">
        <v>0</v>
      </c>
      <c r="RH23" s="81">
        <v>0</v>
      </c>
      <c r="RI23" s="81">
        <v>0</v>
      </c>
      <c r="RJ23" s="81">
        <v>0</v>
      </c>
      <c r="RK23" s="81">
        <v>0</v>
      </c>
      <c r="RL23" s="81">
        <v>0</v>
      </c>
      <c r="RM23" s="81">
        <v>0</v>
      </c>
      <c r="RN23" s="81">
        <v>1</v>
      </c>
      <c r="RO23" s="81">
        <v>0</v>
      </c>
      <c r="RP23" s="81">
        <v>0</v>
      </c>
      <c r="RQ23" s="81">
        <v>0</v>
      </c>
      <c r="RR23" s="81">
        <v>0</v>
      </c>
      <c r="RS23" s="81">
        <v>16</v>
      </c>
      <c r="RT23" s="81">
        <v>3</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2126</v>
      </c>
      <c r="B24" s="80">
        <v>16</v>
      </c>
      <c r="C24" s="80">
        <v>16</v>
      </c>
      <c r="D24" s="80">
        <v>1</v>
      </c>
      <c r="E24" s="80">
        <v>2019</v>
      </c>
      <c r="F24" s="80" t="s">
        <v>73</v>
      </c>
      <c r="G24" s="182" t="s">
        <v>2110</v>
      </c>
      <c r="H24" s="80" t="s">
        <v>2111</v>
      </c>
      <c r="I24" s="173"/>
      <c r="J24" s="83">
        <v>0</v>
      </c>
      <c r="K24" s="83">
        <v>0</v>
      </c>
      <c r="L24" s="83">
        <v>0</v>
      </c>
      <c r="M24" s="83">
        <v>0</v>
      </c>
      <c r="N24" s="83">
        <v>0</v>
      </c>
      <c r="O24" s="83">
        <v>0</v>
      </c>
      <c r="P24" s="83">
        <v>0</v>
      </c>
      <c r="Q24" s="83">
        <v>0</v>
      </c>
      <c r="R24" s="83">
        <v>0</v>
      </c>
      <c r="S24" s="83">
        <v>0</v>
      </c>
      <c r="T24" s="83">
        <v>40.892000000000003</v>
      </c>
      <c r="U24" s="83">
        <v>0</v>
      </c>
      <c r="V24" s="83">
        <v>0</v>
      </c>
      <c r="W24" s="83">
        <v>0</v>
      </c>
      <c r="X24" s="83">
        <v>0</v>
      </c>
      <c r="Y24" s="83">
        <v>35.578000000000003</v>
      </c>
      <c r="Z24" s="83">
        <v>0</v>
      </c>
      <c r="AA24" s="83">
        <v>7.3739999999999997</v>
      </c>
      <c r="AB24" s="83">
        <v>0</v>
      </c>
      <c r="AC24" s="83">
        <v>0</v>
      </c>
      <c r="AD24" s="83">
        <v>0</v>
      </c>
      <c r="AE24" s="83">
        <v>3.3039999999999998</v>
      </c>
      <c r="AF24" s="83">
        <v>255.46899999999999</v>
      </c>
      <c r="AG24" s="83">
        <v>0</v>
      </c>
      <c r="AH24" s="83">
        <v>0</v>
      </c>
      <c r="AI24" s="83">
        <v>0</v>
      </c>
      <c r="AJ24" s="83">
        <v>24.077999999999999</v>
      </c>
      <c r="AK24" s="83">
        <v>15.46</v>
      </c>
      <c r="AL24" s="83">
        <v>0</v>
      </c>
      <c r="AM24" s="83">
        <v>0</v>
      </c>
      <c r="AN24" s="83">
        <v>0</v>
      </c>
      <c r="AO24" s="83">
        <v>10.569000000000001</v>
      </c>
      <c r="AP24" s="83">
        <v>39.4</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7.8140000000000001</v>
      </c>
      <c r="DD24" s="83">
        <v>0</v>
      </c>
      <c r="DE24" s="83">
        <v>0</v>
      </c>
      <c r="DF24" s="83">
        <v>0</v>
      </c>
      <c r="DG24" s="83">
        <v>39.4</v>
      </c>
      <c r="DH24" s="83">
        <v>0</v>
      </c>
      <c r="DI24" s="83">
        <v>0</v>
      </c>
      <c r="DJ24" s="83">
        <v>0</v>
      </c>
      <c r="DK24" s="83">
        <v>0</v>
      </c>
      <c r="DL24" s="83">
        <v>0</v>
      </c>
      <c r="DM24" s="83">
        <v>0</v>
      </c>
      <c r="DN24" s="83">
        <v>0</v>
      </c>
      <c r="DO24" s="83">
        <v>0</v>
      </c>
      <c r="DP24" s="83">
        <v>0</v>
      </c>
      <c r="DQ24" s="83">
        <v>0</v>
      </c>
      <c r="DR24" s="83">
        <v>0</v>
      </c>
      <c r="DS24" s="83">
        <v>0</v>
      </c>
      <c r="DT24" s="83">
        <v>0</v>
      </c>
      <c r="DU24" s="83">
        <v>40.892000000000003</v>
      </c>
      <c r="DV24" s="83">
        <v>0</v>
      </c>
      <c r="DW24" s="83">
        <v>0</v>
      </c>
      <c r="DX24" s="83">
        <v>0</v>
      </c>
      <c r="DY24" s="83">
        <v>0</v>
      </c>
      <c r="DZ24" s="83">
        <v>35.578000000000003</v>
      </c>
      <c r="EA24" s="83">
        <v>0</v>
      </c>
      <c r="EB24" s="83">
        <v>7.3739999999999997</v>
      </c>
      <c r="EC24" s="83">
        <v>0</v>
      </c>
      <c r="ED24" s="83">
        <v>0</v>
      </c>
      <c r="EE24" s="83">
        <v>0</v>
      </c>
      <c r="EF24" s="83">
        <v>3.3039999999999998</v>
      </c>
      <c r="EG24" s="83">
        <v>255.46899999999999</v>
      </c>
      <c r="EH24" s="83">
        <v>0</v>
      </c>
      <c r="EI24" s="83">
        <v>0</v>
      </c>
      <c r="EJ24" s="83">
        <v>0</v>
      </c>
      <c r="EK24" s="83">
        <v>24.077999999999999</v>
      </c>
      <c r="EL24" s="83">
        <v>15.46</v>
      </c>
      <c r="EM24" s="83">
        <v>0</v>
      </c>
      <c r="EN24" s="83">
        <v>0</v>
      </c>
      <c r="EO24" s="83">
        <v>0</v>
      </c>
      <c r="EP24" s="83">
        <v>10.569000000000001</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7.8140000000000001</v>
      </c>
      <c r="HE24" s="83">
        <v>0</v>
      </c>
      <c r="HF24" s="83">
        <v>39.4</v>
      </c>
      <c r="HG24" s="83">
        <v>0</v>
      </c>
      <c r="HH24" s="83">
        <v>0</v>
      </c>
      <c r="HI24" s="83">
        <v>0</v>
      </c>
      <c r="HJ24" s="83">
        <v>0</v>
      </c>
      <c r="HK24" s="83">
        <v>392.72399999999999</v>
      </c>
      <c r="HL24" s="83">
        <v>0</v>
      </c>
      <c r="HM24" s="83">
        <v>0</v>
      </c>
      <c r="HN24" s="83">
        <v>0</v>
      </c>
      <c r="HO24" s="83">
        <v>0</v>
      </c>
      <c r="HP24" s="83">
        <v>0</v>
      </c>
      <c r="HQ24" s="83">
        <v>0</v>
      </c>
      <c r="HR24" s="83">
        <v>0</v>
      </c>
      <c r="HS24" s="83">
        <v>0</v>
      </c>
      <c r="HT24" s="83">
        <v>0</v>
      </c>
      <c r="HU24" s="83">
        <v>0</v>
      </c>
      <c r="HV24" s="83">
        <v>0</v>
      </c>
      <c r="HW24" s="83">
        <v>0</v>
      </c>
      <c r="HX24" s="83">
        <v>0</v>
      </c>
      <c r="HY24" s="83">
        <v>7.8140000000000001</v>
      </c>
      <c r="HZ24" s="83">
        <v>0</v>
      </c>
      <c r="IA24" s="83">
        <v>39.4</v>
      </c>
      <c r="IB24" s="83">
        <v>0</v>
      </c>
      <c r="IC24" s="83">
        <v>0</v>
      </c>
      <c r="ID24" s="83">
        <v>0</v>
      </c>
      <c r="IE24" s="83">
        <v>0</v>
      </c>
      <c r="IF24" s="83">
        <v>392.72399999999999</v>
      </c>
      <c r="IG24" s="83">
        <v>39.4</v>
      </c>
      <c r="IH24" s="83">
        <v>0</v>
      </c>
      <c r="II24" s="83">
        <v>0</v>
      </c>
      <c r="IJ24" s="83">
        <v>0</v>
      </c>
      <c r="IK24" s="83">
        <v>0</v>
      </c>
      <c r="IL24" s="83">
        <v>0</v>
      </c>
      <c r="IM24" s="83">
        <v>0</v>
      </c>
      <c r="IN24" s="83">
        <v>0</v>
      </c>
      <c r="IO24" s="83">
        <v>0</v>
      </c>
      <c r="IP24" s="83">
        <v>0</v>
      </c>
      <c r="IQ24" s="83">
        <v>0</v>
      </c>
      <c r="IR24" s="83">
        <v>0</v>
      </c>
      <c r="IS24" s="83">
        <v>0</v>
      </c>
      <c r="IT24" s="83">
        <v>7.8140000000000001</v>
      </c>
      <c r="IU24" s="83">
        <v>0</v>
      </c>
      <c r="IV24" s="84">
        <v>0</v>
      </c>
      <c r="IW24" s="81">
        <v>0</v>
      </c>
      <c r="IX24" s="81">
        <v>0</v>
      </c>
      <c r="IY24" s="81">
        <v>0</v>
      </c>
      <c r="IZ24" s="81">
        <v>0</v>
      </c>
      <c r="JA24" s="81">
        <v>0</v>
      </c>
      <c r="JB24" s="81">
        <v>0</v>
      </c>
      <c r="JC24" s="81">
        <v>0</v>
      </c>
      <c r="JD24" s="81">
        <v>0</v>
      </c>
      <c r="JE24" s="81">
        <v>0</v>
      </c>
      <c r="JF24" s="81">
        <v>0</v>
      </c>
      <c r="JG24" s="81">
        <v>6</v>
      </c>
      <c r="JH24" s="81">
        <v>0</v>
      </c>
      <c r="JI24" s="81">
        <v>0</v>
      </c>
      <c r="JJ24" s="81">
        <v>0</v>
      </c>
      <c r="JK24" s="81">
        <v>0</v>
      </c>
      <c r="JL24" s="81">
        <v>5</v>
      </c>
      <c r="JM24" s="81">
        <v>0</v>
      </c>
      <c r="JN24" s="81">
        <v>1</v>
      </c>
      <c r="JO24" s="81">
        <v>0</v>
      </c>
      <c r="JP24" s="81">
        <v>0</v>
      </c>
      <c r="JQ24" s="81">
        <v>0</v>
      </c>
      <c r="JR24" s="81">
        <v>1</v>
      </c>
      <c r="JS24" s="81">
        <v>1</v>
      </c>
      <c r="JT24" s="81">
        <v>0</v>
      </c>
      <c r="JU24" s="81">
        <v>0</v>
      </c>
      <c r="JV24" s="81">
        <v>0</v>
      </c>
      <c r="JW24" s="81">
        <v>1</v>
      </c>
      <c r="JX24" s="81">
        <v>1</v>
      </c>
      <c r="JY24" s="81">
        <v>0</v>
      </c>
      <c r="JZ24" s="81">
        <v>0</v>
      </c>
      <c r="KA24" s="81">
        <v>0</v>
      </c>
      <c r="KB24" s="81">
        <v>1</v>
      </c>
      <c r="KC24" s="81">
        <v>1</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2</v>
      </c>
      <c r="MQ24" s="81">
        <v>0</v>
      </c>
      <c r="MR24" s="81">
        <v>0</v>
      </c>
      <c r="MS24" s="81">
        <v>0</v>
      </c>
      <c r="MT24" s="81">
        <v>1</v>
      </c>
      <c r="MU24" s="81">
        <v>0</v>
      </c>
      <c r="MV24" s="81">
        <v>0</v>
      </c>
      <c r="MW24" s="81">
        <v>0</v>
      </c>
      <c r="MX24" s="81">
        <v>0</v>
      </c>
      <c r="MY24" s="81">
        <v>0</v>
      </c>
      <c r="MZ24" s="81">
        <v>0</v>
      </c>
      <c r="NA24" s="81">
        <v>0</v>
      </c>
      <c r="NB24" s="81">
        <v>0</v>
      </c>
      <c r="NC24" s="81">
        <v>0</v>
      </c>
      <c r="ND24" s="81">
        <v>0</v>
      </c>
      <c r="NE24" s="81">
        <v>0</v>
      </c>
      <c r="NF24" s="81">
        <v>0</v>
      </c>
      <c r="NG24" s="81">
        <v>0</v>
      </c>
      <c r="NH24" s="81">
        <v>6</v>
      </c>
      <c r="NI24" s="81">
        <v>0</v>
      </c>
      <c r="NJ24" s="81">
        <v>0</v>
      </c>
      <c r="NK24" s="81">
        <v>0</v>
      </c>
      <c r="NL24" s="81">
        <v>0</v>
      </c>
      <c r="NM24" s="81">
        <v>5</v>
      </c>
      <c r="NN24" s="81">
        <v>0</v>
      </c>
      <c r="NO24" s="81">
        <v>1</v>
      </c>
      <c r="NP24" s="81">
        <v>0</v>
      </c>
      <c r="NQ24" s="81">
        <v>0</v>
      </c>
      <c r="NR24" s="81">
        <v>0</v>
      </c>
      <c r="NS24" s="81">
        <v>1</v>
      </c>
      <c r="NT24" s="81">
        <v>1</v>
      </c>
      <c r="NU24" s="81">
        <v>0</v>
      </c>
      <c r="NV24" s="81">
        <v>0</v>
      </c>
      <c r="NW24" s="81">
        <v>0</v>
      </c>
      <c r="NX24" s="81">
        <v>1</v>
      </c>
      <c r="NY24" s="81">
        <v>1</v>
      </c>
      <c r="NZ24" s="81">
        <v>0</v>
      </c>
      <c r="OA24" s="81">
        <v>0</v>
      </c>
      <c r="OB24" s="81">
        <v>0</v>
      </c>
      <c r="OC24" s="81">
        <v>1</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2</v>
      </c>
      <c r="QR24" s="81">
        <v>0</v>
      </c>
      <c r="QS24" s="81">
        <v>1</v>
      </c>
      <c r="QT24" s="81">
        <v>0</v>
      </c>
      <c r="QU24" s="81">
        <v>0</v>
      </c>
      <c r="QV24" s="81">
        <v>0</v>
      </c>
      <c r="QW24" s="81">
        <v>0</v>
      </c>
      <c r="QX24" s="81">
        <v>17</v>
      </c>
      <c r="QY24" s="81">
        <v>0</v>
      </c>
      <c r="QZ24" s="81">
        <v>0</v>
      </c>
      <c r="RA24" s="81">
        <v>0</v>
      </c>
      <c r="RB24" s="81">
        <v>0</v>
      </c>
      <c r="RC24" s="81">
        <v>0</v>
      </c>
      <c r="RD24" s="81">
        <v>0</v>
      </c>
      <c r="RE24" s="81">
        <v>0</v>
      </c>
      <c r="RF24" s="81">
        <v>0</v>
      </c>
      <c r="RG24" s="81">
        <v>0</v>
      </c>
      <c r="RH24" s="81">
        <v>0</v>
      </c>
      <c r="RI24" s="81">
        <v>0</v>
      </c>
      <c r="RJ24" s="81">
        <v>0</v>
      </c>
      <c r="RK24" s="81">
        <v>0</v>
      </c>
      <c r="RL24" s="81">
        <v>2</v>
      </c>
      <c r="RM24" s="81">
        <v>0</v>
      </c>
      <c r="RN24" s="81">
        <v>1</v>
      </c>
      <c r="RO24" s="81">
        <v>0</v>
      </c>
      <c r="RP24" s="81">
        <v>0</v>
      </c>
      <c r="RQ24" s="81">
        <v>0</v>
      </c>
      <c r="RR24" s="81">
        <v>0</v>
      </c>
      <c r="RS24" s="81">
        <v>17</v>
      </c>
      <c r="RT24" s="81">
        <v>1</v>
      </c>
      <c r="RU24" s="81">
        <v>0</v>
      </c>
      <c r="RV24" s="81">
        <v>0</v>
      </c>
      <c r="RW24" s="81">
        <v>0</v>
      </c>
      <c r="RX24" s="81">
        <v>0</v>
      </c>
      <c r="RY24" s="81">
        <v>0</v>
      </c>
      <c r="RZ24" s="81">
        <v>0</v>
      </c>
      <c r="SA24" s="81">
        <v>0</v>
      </c>
      <c r="SB24" s="81">
        <v>0</v>
      </c>
      <c r="SC24" s="81">
        <v>0</v>
      </c>
      <c r="SD24" s="81">
        <v>0</v>
      </c>
      <c r="SE24" s="81">
        <v>0</v>
      </c>
      <c r="SF24" s="81">
        <v>0</v>
      </c>
      <c r="SG24" s="81">
        <v>2</v>
      </c>
      <c r="SH24" s="81">
        <v>0</v>
      </c>
    </row>
    <row r="25" spans="1:502">
      <c r="A25" s="18" t="s">
        <v>2127</v>
      </c>
      <c r="B25" s="80">
        <v>17</v>
      </c>
      <c r="C25" s="80">
        <v>17</v>
      </c>
      <c r="D25" s="80">
        <v>1</v>
      </c>
      <c r="E25" s="80">
        <v>2020</v>
      </c>
      <c r="F25" s="80" t="s">
        <v>218</v>
      </c>
      <c r="G25" s="182" t="s">
        <v>2110</v>
      </c>
      <c r="H25" s="80" t="s">
        <v>2111</v>
      </c>
      <c r="I25" s="173"/>
      <c r="J25" s="83">
        <v>0</v>
      </c>
      <c r="K25" s="83">
        <v>0</v>
      </c>
      <c r="L25" s="83">
        <v>0</v>
      </c>
      <c r="M25" s="83">
        <v>0</v>
      </c>
      <c r="N25" s="83">
        <v>0</v>
      </c>
      <c r="O25" s="83">
        <v>0</v>
      </c>
      <c r="P25" s="83">
        <v>0</v>
      </c>
      <c r="Q25" s="83">
        <v>0</v>
      </c>
      <c r="R25" s="83">
        <v>0</v>
      </c>
      <c r="S25" s="83">
        <v>0</v>
      </c>
      <c r="T25" s="83">
        <v>37.704000000000001</v>
      </c>
      <c r="U25" s="83">
        <v>0</v>
      </c>
      <c r="V25" s="83">
        <v>0</v>
      </c>
      <c r="W25" s="83">
        <v>0</v>
      </c>
      <c r="X25" s="83">
        <v>0</v>
      </c>
      <c r="Y25" s="83">
        <v>56.262</v>
      </c>
      <c r="Z25" s="83">
        <v>0</v>
      </c>
      <c r="AA25" s="83">
        <v>5.6879999999999997</v>
      </c>
      <c r="AB25" s="83">
        <v>0</v>
      </c>
      <c r="AC25" s="83">
        <v>0</v>
      </c>
      <c r="AD25" s="83">
        <v>0</v>
      </c>
      <c r="AE25" s="83">
        <v>0</v>
      </c>
      <c r="AF25" s="83">
        <v>247.316</v>
      </c>
      <c r="AG25" s="83">
        <v>0</v>
      </c>
      <c r="AH25" s="83">
        <v>0</v>
      </c>
      <c r="AI25" s="83">
        <v>0</v>
      </c>
      <c r="AJ25" s="83">
        <v>0</v>
      </c>
      <c r="AK25" s="83">
        <v>14.862</v>
      </c>
      <c r="AL25" s="83">
        <v>3.4569999999999999</v>
      </c>
      <c r="AM25" s="83">
        <v>0</v>
      </c>
      <c r="AN25" s="83">
        <v>0</v>
      </c>
      <c r="AO25" s="83">
        <v>0</v>
      </c>
      <c r="AP25" s="83">
        <v>26.3</v>
      </c>
      <c r="AQ25" s="83">
        <v>0</v>
      </c>
      <c r="AR25" s="83">
        <v>0</v>
      </c>
      <c r="AS25" s="83">
        <v>7.1660000000000004</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26.3</v>
      </c>
      <c r="DH25" s="83">
        <v>0</v>
      </c>
      <c r="DI25" s="83">
        <v>0</v>
      </c>
      <c r="DJ25" s="83">
        <v>0</v>
      </c>
      <c r="DK25" s="83">
        <v>0</v>
      </c>
      <c r="DL25" s="83">
        <v>0</v>
      </c>
      <c r="DM25" s="83">
        <v>0</v>
      </c>
      <c r="DN25" s="83">
        <v>0</v>
      </c>
      <c r="DO25" s="83">
        <v>0</v>
      </c>
      <c r="DP25" s="83">
        <v>0</v>
      </c>
      <c r="DQ25" s="83">
        <v>0</v>
      </c>
      <c r="DR25" s="83">
        <v>0</v>
      </c>
      <c r="DS25" s="83">
        <v>0</v>
      </c>
      <c r="DT25" s="83">
        <v>0</v>
      </c>
      <c r="DU25" s="83">
        <v>37.704000000000001</v>
      </c>
      <c r="DV25" s="83">
        <v>0</v>
      </c>
      <c r="DW25" s="83">
        <v>0</v>
      </c>
      <c r="DX25" s="83">
        <v>0</v>
      </c>
      <c r="DY25" s="83">
        <v>0</v>
      </c>
      <c r="DZ25" s="83">
        <v>56.262</v>
      </c>
      <c r="EA25" s="83">
        <v>0</v>
      </c>
      <c r="EB25" s="83">
        <v>5.6879999999999997</v>
      </c>
      <c r="EC25" s="83">
        <v>0</v>
      </c>
      <c r="ED25" s="83">
        <v>0</v>
      </c>
      <c r="EE25" s="83">
        <v>0</v>
      </c>
      <c r="EF25" s="83">
        <v>0</v>
      </c>
      <c r="EG25" s="83">
        <v>247.316</v>
      </c>
      <c r="EH25" s="83">
        <v>0</v>
      </c>
      <c r="EI25" s="83">
        <v>0</v>
      </c>
      <c r="EJ25" s="83">
        <v>0</v>
      </c>
      <c r="EK25" s="83">
        <v>0</v>
      </c>
      <c r="EL25" s="83">
        <v>14.862</v>
      </c>
      <c r="EM25" s="83">
        <v>3.4569999999999999</v>
      </c>
      <c r="EN25" s="83">
        <v>0</v>
      </c>
      <c r="EO25" s="83">
        <v>0</v>
      </c>
      <c r="EP25" s="83">
        <v>0</v>
      </c>
      <c r="EQ25" s="83">
        <v>0</v>
      </c>
      <c r="ER25" s="83">
        <v>0</v>
      </c>
      <c r="ES25" s="83">
        <v>0</v>
      </c>
      <c r="ET25" s="83">
        <v>7.1660000000000004</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26.3</v>
      </c>
      <c r="HG25" s="83">
        <v>0</v>
      </c>
      <c r="HH25" s="83">
        <v>0</v>
      </c>
      <c r="HI25" s="83">
        <v>0</v>
      </c>
      <c r="HJ25" s="83">
        <v>0</v>
      </c>
      <c r="HK25" s="83">
        <v>365.28899999999999</v>
      </c>
      <c r="HL25" s="83">
        <v>7.1660000000000004</v>
      </c>
      <c r="HM25" s="83">
        <v>0</v>
      </c>
      <c r="HN25" s="83">
        <v>0</v>
      </c>
      <c r="HO25" s="83">
        <v>0</v>
      </c>
      <c r="HP25" s="83">
        <v>0</v>
      </c>
      <c r="HQ25" s="83">
        <v>0</v>
      </c>
      <c r="HR25" s="83">
        <v>0</v>
      </c>
      <c r="HS25" s="83">
        <v>0</v>
      </c>
      <c r="HT25" s="83">
        <v>0</v>
      </c>
      <c r="HU25" s="83">
        <v>0</v>
      </c>
      <c r="HV25" s="83">
        <v>0</v>
      </c>
      <c r="HW25" s="83">
        <v>0</v>
      </c>
      <c r="HX25" s="83">
        <v>0</v>
      </c>
      <c r="HY25" s="83">
        <v>0</v>
      </c>
      <c r="HZ25" s="83">
        <v>0</v>
      </c>
      <c r="IA25" s="83">
        <v>26.3</v>
      </c>
      <c r="IB25" s="83">
        <v>0</v>
      </c>
      <c r="IC25" s="83">
        <v>0</v>
      </c>
      <c r="ID25" s="83">
        <v>0</v>
      </c>
      <c r="IE25" s="83">
        <v>0</v>
      </c>
      <c r="IF25" s="83">
        <v>365.28899999999999</v>
      </c>
      <c r="IG25" s="83">
        <v>33.466000000000001</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7</v>
      </c>
      <c r="JH25" s="81">
        <v>0</v>
      </c>
      <c r="JI25" s="81">
        <v>0</v>
      </c>
      <c r="JJ25" s="81">
        <v>0</v>
      </c>
      <c r="JK25" s="81">
        <v>0</v>
      </c>
      <c r="JL25" s="81">
        <v>8</v>
      </c>
      <c r="JM25" s="81">
        <v>0</v>
      </c>
      <c r="JN25" s="81">
        <v>1</v>
      </c>
      <c r="JO25" s="81">
        <v>0</v>
      </c>
      <c r="JP25" s="81">
        <v>0</v>
      </c>
      <c r="JQ25" s="81">
        <v>0</v>
      </c>
      <c r="JR25" s="81">
        <v>0</v>
      </c>
      <c r="JS25" s="81">
        <v>1</v>
      </c>
      <c r="JT25" s="81">
        <v>0</v>
      </c>
      <c r="JU25" s="81">
        <v>0</v>
      </c>
      <c r="JV25" s="81">
        <v>0</v>
      </c>
      <c r="JW25" s="81">
        <v>0</v>
      </c>
      <c r="JX25" s="81">
        <v>1</v>
      </c>
      <c r="JY25" s="81">
        <v>1</v>
      </c>
      <c r="JZ25" s="81">
        <v>0</v>
      </c>
      <c r="KA25" s="81">
        <v>0</v>
      </c>
      <c r="KB25" s="81">
        <v>0</v>
      </c>
      <c r="KC25" s="81">
        <v>1</v>
      </c>
      <c r="KD25" s="81">
        <v>0</v>
      </c>
      <c r="KE25" s="81">
        <v>0</v>
      </c>
      <c r="KF25" s="81">
        <v>2</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1</v>
      </c>
      <c r="MU25" s="81">
        <v>0</v>
      </c>
      <c r="MV25" s="81">
        <v>0</v>
      </c>
      <c r="MW25" s="81">
        <v>0</v>
      </c>
      <c r="MX25" s="81">
        <v>0</v>
      </c>
      <c r="MY25" s="81">
        <v>0</v>
      </c>
      <c r="MZ25" s="81">
        <v>0</v>
      </c>
      <c r="NA25" s="81">
        <v>0</v>
      </c>
      <c r="NB25" s="81">
        <v>0</v>
      </c>
      <c r="NC25" s="81">
        <v>0</v>
      </c>
      <c r="ND25" s="81">
        <v>0</v>
      </c>
      <c r="NE25" s="81">
        <v>0</v>
      </c>
      <c r="NF25" s="81">
        <v>0</v>
      </c>
      <c r="NG25" s="81">
        <v>0</v>
      </c>
      <c r="NH25" s="81">
        <v>7</v>
      </c>
      <c r="NI25" s="81">
        <v>0</v>
      </c>
      <c r="NJ25" s="81">
        <v>0</v>
      </c>
      <c r="NK25" s="81">
        <v>0</v>
      </c>
      <c r="NL25" s="81">
        <v>0</v>
      </c>
      <c r="NM25" s="81">
        <v>8</v>
      </c>
      <c r="NN25" s="81">
        <v>0</v>
      </c>
      <c r="NO25" s="81">
        <v>1</v>
      </c>
      <c r="NP25" s="81">
        <v>0</v>
      </c>
      <c r="NQ25" s="81">
        <v>0</v>
      </c>
      <c r="NR25" s="81">
        <v>0</v>
      </c>
      <c r="NS25" s="81">
        <v>0</v>
      </c>
      <c r="NT25" s="81">
        <v>1</v>
      </c>
      <c r="NU25" s="81">
        <v>0</v>
      </c>
      <c r="NV25" s="81">
        <v>0</v>
      </c>
      <c r="NW25" s="81">
        <v>0</v>
      </c>
      <c r="NX25" s="81">
        <v>0</v>
      </c>
      <c r="NY25" s="81">
        <v>1</v>
      </c>
      <c r="NZ25" s="81">
        <v>1</v>
      </c>
      <c r="OA25" s="81">
        <v>0</v>
      </c>
      <c r="OB25" s="81">
        <v>0</v>
      </c>
      <c r="OC25" s="81">
        <v>0</v>
      </c>
      <c r="OD25" s="81">
        <v>0</v>
      </c>
      <c r="OE25" s="81">
        <v>0</v>
      </c>
      <c r="OF25" s="81">
        <v>0</v>
      </c>
      <c r="OG25" s="81">
        <v>2</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1</v>
      </c>
      <c r="QT25" s="81">
        <v>0</v>
      </c>
      <c r="QU25" s="81">
        <v>0</v>
      </c>
      <c r="QV25" s="81">
        <v>0</v>
      </c>
      <c r="QW25" s="81">
        <v>0</v>
      </c>
      <c r="QX25" s="81">
        <v>19</v>
      </c>
      <c r="QY25" s="81">
        <v>2</v>
      </c>
      <c r="QZ25" s="81">
        <v>0</v>
      </c>
      <c r="RA25" s="81">
        <v>0</v>
      </c>
      <c r="RB25" s="81">
        <v>0</v>
      </c>
      <c r="RC25" s="81">
        <v>0</v>
      </c>
      <c r="RD25" s="81">
        <v>0</v>
      </c>
      <c r="RE25" s="81">
        <v>0</v>
      </c>
      <c r="RF25" s="81">
        <v>0</v>
      </c>
      <c r="RG25" s="81">
        <v>0</v>
      </c>
      <c r="RH25" s="81">
        <v>0</v>
      </c>
      <c r="RI25" s="81">
        <v>0</v>
      </c>
      <c r="RJ25" s="81">
        <v>0</v>
      </c>
      <c r="RK25" s="81">
        <v>0</v>
      </c>
      <c r="RL25" s="81">
        <v>0</v>
      </c>
      <c r="RM25" s="81">
        <v>0</v>
      </c>
      <c r="RN25" s="81">
        <v>1</v>
      </c>
      <c r="RO25" s="81">
        <v>0</v>
      </c>
      <c r="RP25" s="81">
        <v>0</v>
      </c>
      <c r="RQ25" s="81">
        <v>0</v>
      </c>
      <c r="RR25" s="81">
        <v>0</v>
      </c>
      <c r="RS25" s="81">
        <v>19</v>
      </c>
      <c r="RT25" s="81">
        <v>3</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1690</v>
      </c>
      <c r="B10" s="80">
        <v>2</v>
      </c>
      <c r="C10" s="80">
        <v>18</v>
      </c>
      <c r="D10" s="80">
        <v>2</v>
      </c>
      <c r="E10" s="80">
        <v>2022</v>
      </c>
      <c r="F10" s="80" t="s">
        <v>568</v>
      </c>
      <c r="G10" s="182" t="s">
        <v>1687</v>
      </c>
      <c r="H10" s="80" t="s">
        <v>1688</v>
      </c>
      <c r="I10" s="173"/>
      <c r="J10" s="83">
        <v>195963</v>
      </c>
      <c r="K10" s="81">
        <v>240847644</v>
      </c>
      <c r="L10" s="81">
        <v>583954</v>
      </c>
      <c r="M10" s="81">
        <v>718509281</v>
      </c>
      <c r="N10" s="81">
        <v>47600</v>
      </c>
      <c r="O10" s="81">
        <v>104272657.00000001</v>
      </c>
      <c r="P10" s="81">
        <v>0</v>
      </c>
      <c r="Q10" s="81">
        <v>0</v>
      </c>
      <c r="R10" s="81">
        <v>0</v>
      </c>
      <c r="S10" s="81">
        <v>0</v>
      </c>
      <c r="T10" s="81">
        <v>0</v>
      </c>
      <c r="U10" s="81">
        <v>0</v>
      </c>
      <c r="V10" s="81">
        <v>0</v>
      </c>
      <c r="W10" s="81">
        <v>0</v>
      </c>
      <c r="X10" s="81">
        <v>0</v>
      </c>
      <c r="Y10" s="81">
        <v>0</v>
      </c>
      <c r="Z10" s="81">
        <v>1063629581.9999999</v>
      </c>
      <c r="AA10" s="81">
        <v>667240570</v>
      </c>
      <c r="AB10" s="81">
        <v>2441907926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1697</v>
      </c>
      <c r="B11" s="80">
        <v>3</v>
      </c>
      <c r="C11" s="80">
        <v>18</v>
      </c>
      <c r="D11" s="80">
        <v>3</v>
      </c>
      <c r="E11" s="80">
        <v>2022</v>
      </c>
      <c r="F11" s="80" t="s">
        <v>568</v>
      </c>
      <c r="G11" s="182" t="s">
        <v>1695</v>
      </c>
      <c r="H11" s="80" t="s">
        <v>1658</v>
      </c>
      <c r="I11" s="173"/>
      <c r="J11" s="83">
        <v>29092</v>
      </c>
      <c r="K11" s="81">
        <v>39430341.999999993</v>
      </c>
      <c r="L11" s="81">
        <v>71444</v>
      </c>
      <c r="M11" s="81">
        <v>95650993</v>
      </c>
      <c r="N11" s="81">
        <v>205200</v>
      </c>
      <c r="O11" s="81">
        <v>484355561.99999994</v>
      </c>
      <c r="P11" s="81">
        <v>10115</v>
      </c>
      <c r="Q11" s="81">
        <v>58377404.000000007</v>
      </c>
      <c r="R11" s="81">
        <v>0</v>
      </c>
      <c r="S11" s="81">
        <v>0</v>
      </c>
      <c r="T11" s="81">
        <v>0</v>
      </c>
      <c r="U11" s="81">
        <v>0</v>
      </c>
      <c r="V11" s="81">
        <v>0</v>
      </c>
      <c r="W11" s="81">
        <v>0</v>
      </c>
      <c r="X11" s="81">
        <v>0</v>
      </c>
      <c r="Y11" s="81">
        <v>0</v>
      </c>
      <c r="Z11" s="81">
        <v>677814300.99999988</v>
      </c>
      <c r="AA11" s="81">
        <v>11131642</v>
      </c>
      <c r="AB11" s="81">
        <v>168567086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1674</v>
      </c>
      <c r="B12" s="80">
        <v>4</v>
      </c>
      <c r="C12" s="80">
        <v>18</v>
      </c>
      <c r="D12" s="80">
        <v>4</v>
      </c>
      <c r="E12" s="80">
        <v>2022</v>
      </c>
      <c r="F12" s="80" t="s">
        <v>568</v>
      </c>
      <c r="G12" s="182" t="s">
        <v>1671</v>
      </c>
      <c r="H12" s="80" t="s">
        <v>1672</v>
      </c>
      <c r="I12" s="173"/>
      <c r="J12" s="83">
        <v>110464</v>
      </c>
      <c r="K12" s="81">
        <v>132814195.00000001</v>
      </c>
      <c r="L12" s="81">
        <v>115171</v>
      </c>
      <c r="M12" s="81">
        <v>138578929.00000003</v>
      </c>
      <c r="N12" s="81">
        <v>66200</v>
      </c>
      <c r="O12" s="81">
        <v>140853114</v>
      </c>
      <c r="P12" s="81">
        <v>6850</v>
      </c>
      <c r="Q12" s="81">
        <v>32227162</v>
      </c>
      <c r="R12" s="81">
        <v>0</v>
      </c>
      <c r="S12" s="81">
        <v>0</v>
      </c>
      <c r="T12" s="81">
        <v>0</v>
      </c>
      <c r="U12" s="81">
        <v>0</v>
      </c>
      <c r="V12" s="81">
        <v>0</v>
      </c>
      <c r="W12" s="81">
        <v>0</v>
      </c>
      <c r="X12" s="81">
        <v>0</v>
      </c>
      <c r="Y12" s="81">
        <v>0</v>
      </c>
      <c r="Z12" s="81">
        <v>444473400.00000006</v>
      </c>
      <c r="AA12" s="81">
        <v>203807102.99999997</v>
      </c>
      <c r="AB12" s="81">
        <v>1355146376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2322</v>
      </c>
      <c r="B13" s="80">
        <v>5</v>
      </c>
      <c r="C13" s="80">
        <v>18</v>
      </c>
      <c r="D13" s="80">
        <v>5</v>
      </c>
      <c r="E13" s="80">
        <v>2022</v>
      </c>
      <c r="F13" s="80" t="s">
        <v>568</v>
      </c>
      <c r="G13" s="182" t="s">
        <v>2319</v>
      </c>
      <c r="H13" s="80" t="s">
        <v>2320</v>
      </c>
      <c r="I13" s="173"/>
      <c r="J13" s="83">
        <v>472472</v>
      </c>
      <c r="K13" s="81">
        <v>555963545.00000012</v>
      </c>
      <c r="L13" s="81">
        <v>708411</v>
      </c>
      <c r="M13" s="81">
        <v>834656466</v>
      </c>
      <c r="N13" s="81">
        <v>112300</v>
      </c>
      <c r="O13" s="81">
        <v>253023930</v>
      </c>
      <c r="P13" s="81">
        <v>203</v>
      </c>
      <c r="Q13" s="81">
        <v>1230500</v>
      </c>
      <c r="R13" s="81">
        <v>0</v>
      </c>
      <c r="S13" s="81">
        <v>0</v>
      </c>
      <c r="T13" s="81">
        <v>0</v>
      </c>
      <c r="U13" s="81">
        <v>0</v>
      </c>
      <c r="V13" s="81">
        <v>0</v>
      </c>
      <c r="W13" s="81">
        <v>0</v>
      </c>
      <c r="X13" s="81">
        <v>0</v>
      </c>
      <c r="Y13" s="81">
        <v>0</v>
      </c>
      <c r="Z13" s="81">
        <v>1644874440.9999998</v>
      </c>
      <c r="AA13" s="81">
        <v>1428376995</v>
      </c>
      <c r="AB13" s="81">
        <v>6038126948</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1670</v>
      </c>
      <c r="B14" s="80">
        <v>6</v>
      </c>
      <c r="C14" s="80">
        <v>18</v>
      </c>
      <c r="D14" s="80">
        <v>6</v>
      </c>
      <c r="E14" s="80">
        <v>2022</v>
      </c>
      <c r="F14" s="80" t="s">
        <v>568</v>
      </c>
      <c r="G14" s="182" t="s">
        <v>1667</v>
      </c>
      <c r="H14" s="80" t="s">
        <v>1668</v>
      </c>
      <c r="I14" s="173"/>
      <c r="J14" s="83">
        <v>140316</v>
      </c>
      <c r="K14" s="81">
        <v>168162671</v>
      </c>
      <c r="L14" s="81">
        <v>185828</v>
      </c>
      <c r="M14" s="81">
        <v>223024511</v>
      </c>
      <c r="N14" s="81">
        <v>141600</v>
      </c>
      <c r="O14" s="81">
        <v>328830614.99999994</v>
      </c>
      <c r="P14" s="81">
        <v>1490</v>
      </c>
      <c r="Q14" s="81">
        <v>9046731</v>
      </c>
      <c r="R14" s="81">
        <v>0</v>
      </c>
      <c r="S14" s="81">
        <v>0</v>
      </c>
      <c r="T14" s="81">
        <v>0</v>
      </c>
      <c r="U14" s="81">
        <v>0</v>
      </c>
      <c r="V14" s="81">
        <v>0</v>
      </c>
      <c r="W14" s="81">
        <v>0</v>
      </c>
      <c r="X14" s="81">
        <v>0</v>
      </c>
      <c r="Y14" s="81">
        <v>0</v>
      </c>
      <c r="Z14" s="81">
        <v>729064528</v>
      </c>
      <c r="AA14" s="81">
        <v>170440420</v>
      </c>
      <c r="AB14" s="81">
        <v>1427196537</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1678</v>
      </c>
      <c r="B15" s="80">
        <v>7</v>
      </c>
      <c r="C15" s="80">
        <v>18</v>
      </c>
      <c r="D15" s="80">
        <v>7</v>
      </c>
      <c r="E15" s="80">
        <v>2022</v>
      </c>
      <c r="F15" s="80" t="s">
        <v>568</v>
      </c>
      <c r="G15" s="182" t="s">
        <v>1675</v>
      </c>
      <c r="H15" s="80" t="s">
        <v>1676</v>
      </c>
      <c r="I15" s="173"/>
      <c r="J15" s="83">
        <v>66055</v>
      </c>
      <c r="K15" s="81">
        <v>75583246</v>
      </c>
      <c r="L15" s="81">
        <v>116065</v>
      </c>
      <c r="M15" s="81">
        <v>133002186</v>
      </c>
      <c r="N15" s="81">
        <v>288600</v>
      </c>
      <c r="O15" s="81">
        <v>791437386.00000012</v>
      </c>
      <c r="P15" s="81">
        <v>1753</v>
      </c>
      <c r="Q15" s="81">
        <v>10622902</v>
      </c>
      <c r="R15" s="81">
        <v>0</v>
      </c>
      <c r="S15" s="81">
        <v>0</v>
      </c>
      <c r="T15" s="81">
        <v>0</v>
      </c>
      <c r="U15" s="81">
        <v>0</v>
      </c>
      <c r="V15" s="81">
        <v>0</v>
      </c>
      <c r="W15" s="81">
        <v>0</v>
      </c>
      <c r="X15" s="81">
        <v>0</v>
      </c>
      <c r="Y15" s="81">
        <v>0</v>
      </c>
      <c r="Z15" s="81">
        <v>1010645720</v>
      </c>
      <c r="AA15" s="81">
        <v>80818760</v>
      </c>
      <c r="AB15" s="81">
        <v>471214857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1663</v>
      </c>
      <c r="B16" s="80">
        <v>8</v>
      </c>
      <c r="C16" s="80">
        <v>18</v>
      </c>
      <c r="D16" s="80">
        <v>8</v>
      </c>
      <c r="E16" s="80">
        <v>2022</v>
      </c>
      <c r="F16" s="80" t="s">
        <v>568</v>
      </c>
      <c r="G16" s="182" t="s">
        <v>1660</v>
      </c>
      <c r="H16" s="80" t="s">
        <v>1661</v>
      </c>
      <c r="I16" s="173"/>
      <c r="J16" s="83">
        <v>233404</v>
      </c>
      <c r="K16" s="81">
        <v>276683280</v>
      </c>
      <c r="L16" s="81">
        <v>884417</v>
      </c>
      <c r="M16" s="81">
        <v>1049309212.0000001</v>
      </c>
      <c r="N16" s="81">
        <v>721500</v>
      </c>
      <c r="O16" s="81">
        <v>1840311877</v>
      </c>
      <c r="P16" s="81">
        <v>49641</v>
      </c>
      <c r="Q16" s="81">
        <v>279390164.99999994</v>
      </c>
      <c r="R16" s="81">
        <v>1295.5856699999999</v>
      </c>
      <c r="S16" s="81">
        <v>5699477.56855</v>
      </c>
      <c r="T16" s="81">
        <v>0</v>
      </c>
      <c r="U16" s="81">
        <v>0</v>
      </c>
      <c r="V16" s="81">
        <v>15</v>
      </c>
      <c r="W16" s="81">
        <v>0</v>
      </c>
      <c r="X16" s="81">
        <v>0</v>
      </c>
      <c r="Y16" s="81">
        <v>93206</v>
      </c>
      <c r="Z16" s="81">
        <v>3451487217.5685496</v>
      </c>
      <c r="AA16" s="81">
        <v>631529310</v>
      </c>
      <c r="AB16" s="81">
        <v>2768905355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1686</v>
      </c>
      <c r="B17" s="80">
        <v>9</v>
      </c>
      <c r="C17" s="80">
        <v>18</v>
      </c>
      <c r="D17" s="80">
        <v>9</v>
      </c>
      <c r="E17" s="80">
        <v>2022</v>
      </c>
      <c r="F17" s="80" t="s">
        <v>568</v>
      </c>
      <c r="G17" s="182" t="s">
        <v>1683</v>
      </c>
      <c r="H17" s="80" t="s">
        <v>1684</v>
      </c>
      <c r="I17" s="173"/>
      <c r="J17" s="83">
        <v>176997</v>
      </c>
      <c r="K17" s="81">
        <v>202065345.99999997</v>
      </c>
      <c r="L17" s="81">
        <v>133745</v>
      </c>
      <c r="M17" s="81">
        <v>152900280</v>
      </c>
      <c r="N17" s="81">
        <v>196100</v>
      </c>
      <c r="O17" s="81">
        <v>530412109.00000012</v>
      </c>
      <c r="P17" s="81">
        <v>1087</v>
      </c>
      <c r="Q17" s="81">
        <v>6587472</v>
      </c>
      <c r="R17" s="81">
        <v>0</v>
      </c>
      <c r="S17" s="81">
        <v>0</v>
      </c>
      <c r="T17" s="81">
        <v>0</v>
      </c>
      <c r="U17" s="81">
        <v>0</v>
      </c>
      <c r="V17" s="81">
        <v>0</v>
      </c>
      <c r="W17" s="81">
        <v>0</v>
      </c>
      <c r="X17" s="81">
        <v>0</v>
      </c>
      <c r="Y17" s="81">
        <v>0</v>
      </c>
      <c r="Z17" s="81">
        <v>891965207</v>
      </c>
      <c r="AA17" s="81">
        <v>537652859</v>
      </c>
      <c r="AB17" s="81">
        <v>2176150223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1709</v>
      </c>
      <c r="B18" s="80">
        <v>10</v>
      </c>
      <c r="C18" s="80">
        <v>18</v>
      </c>
      <c r="D18" s="80">
        <v>10</v>
      </c>
      <c r="E18" s="80">
        <v>2022</v>
      </c>
      <c r="F18" s="80" t="s">
        <v>568</v>
      </c>
      <c r="G18" s="182" t="s">
        <v>1706</v>
      </c>
      <c r="H18" s="80" t="s">
        <v>1707</v>
      </c>
      <c r="I18" s="173"/>
      <c r="J18" s="83">
        <v>166363</v>
      </c>
      <c r="K18" s="81">
        <v>200010226</v>
      </c>
      <c r="L18" s="81">
        <v>334576</v>
      </c>
      <c r="M18" s="81">
        <v>402518065</v>
      </c>
      <c r="N18" s="81">
        <v>96600</v>
      </c>
      <c r="O18" s="81">
        <v>204533132.00000003</v>
      </c>
      <c r="P18" s="81">
        <v>16618</v>
      </c>
      <c r="Q18" s="81">
        <v>95910694</v>
      </c>
      <c r="R18" s="81">
        <v>0</v>
      </c>
      <c r="S18" s="81">
        <v>0</v>
      </c>
      <c r="T18" s="81">
        <v>0</v>
      </c>
      <c r="U18" s="81">
        <v>0</v>
      </c>
      <c r="V18" s="81">
        <v>1</v>
      </c>
      <c r="W18" s="81">
        <v>0</v>
      </c>
      <c r="X18" s="81">
        <v>0</v>
      </c>
      <c r="Y18" s="81">
        <v>4415</v>
      </c>
      <c r="Z18" s="81">
        <v>902976532</v>
      </c>
      <c r="AA18" s="81">
        <v>456210805</v>
      </c>
      <c r="AB18" s="81">
        <v>1898986027.0000002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2129</v>
      </c>
      <c r="B19" s="80">
        <v>11</v>
      </c>
      <c r="C19" s="80">
        <v>18</v>
      </c>
      <c r="D19" s="80">
        <v>11</v>
      </c>
      <c r="E19" s="80">
        <v>2022</v>
      </c>
      <c r="F19" s="80" t="s">
        <v>568</v>
      </c>
      <c r="G19" s="182" t="s">
        <v>2110</v>
      </c>
      <c r="H19" s="80" t="s">
        <v>2111</v>
      </c>
      <c r="I19" s="173"/>
      <c r="J19" s="83">
        <v>522047</v>
      </c>
      <c r="K19" s="81">
        <v>637323349</v>
      </c>
      <c r="L19" s="81">
        <v>542664</v>
      </c>
      <c r="M19" s="81">
        <v>663159960</v>
      </c>
      <c r="N19" s="81">
        <v>104300</v>
      </c>
      <c r="O19" s="81">
        <v>257458819</v>
      </c>
      <c r="P19" s="81">
        <v>4557</v>
      </c>
      <c r="Q19" s="81">
        <v>26729045</v>
      </c>
      <c r="R19" s="81">
        <v>0</v>
      </c>
      <c r="S19" s="81">
        <v>0</v>
      </c>
      <c r="T19" s="81">
        <v>0</v>
      </c>
      <c r="U19" s="81">
        <v>0</v>
      </c>
      <c r="V19" s="81">
        <v>3</v>
      </c>
      <c r="W19" s="81">
        <v>0</v>
      </c>
      <c r="X19" s="81">
        <v>0</v>
      </c>
      <c r="Y19" s="81">
        <v>15698</v>
      </c>
      <c r="Z19" s="81">
        <v>1584686870.9999998</v>
      </c>
      <c r="AA19" s="81">
        <v>1698902778</v>
      </c>
      <c r="AB19" s="81">
        <v>6307560732</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1682</v>
      </c>
      <c r="B20" s="80">
        <v>12</v>
      </c>
      <c r="C20" s="80">
        <v>18</v>
      </c>
      <c r="D20" s="80">
        <v>12</v>
      </c>
      <c r="E20" s="80">
        <v>2022</v>
      </c>
      <c r="F20" s="80" t="s">
        <v>568</v>
      </c>
      <c r="G20" s="182" t="s">
        <v>1679</v>
      </c>
      <c r="H20" s="80" t="s">
        <v>1680</v>
      </c>
      <c r="I20" s="173"/>
      <c r="J20" s="83">
        <v>353725</v>
      </c>
      <c r="K20" s="81">
        <v>418639165</v>
      </c>
      <c r="L20" s="81">
        <v>370285</v>
      </c>
      <c r="M20" s="81">
        <v>438765761</v>
      </c>
      <c r="N20" s="81">
        <v>5200</v>
      </c>
      <c r="O20" s="81">
        <v>10245431</v>
      </c>
      <c r="P20" s="81">
        <v>34</v>
      </c>
      <c r="Q20" s="81">
        <v>205660</v>
      </c>
      <c r="R20" s="81">
        <v>0</v>
      </c>
      <c r="S20" s="81">
        <v>0</v>
      </c>
      <c r="T20" s="81">
        <v>0</v>
      </c>
      <c r="U20" s="81">
        <v>0</v>
      </c>
      <c r="V20" s="81">
        <v>0</v>
      </c>
      <c r="W20" s="81">
        <v>0</v>
      </c>
      <c r="X20" s="81">
        <v>0</v>
      </c>
      <c r="Y20" s="81">
        <v>0</v>
      </c>
      <c r="Z20" s="81">
        <v>867856017</v>
      </c>
      <c r="AA20" s="81">
        <v>1266074865</v>
      </c>
      <c r="AB20" s="81">
        <v>4961168854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1701</v>
      </c>
      <c r="B21" s="80">
        <v>13</v>
      </c>
      <c r="C21" s="80">
        <v>18</v>
      </c>
      <c r="D21" s="80">
        <v>13</v>
      </c>
      <c r="E21" s="80">
        <v>2022</v>
      </c>
      <c r="F21" s="80" t="s">
        <v>568</v>
      </c>
      <c r="G21" s="182" t="s">
        <v>1698</v>
      </c>
      <c r="H21" s="80" t="s">
        <v>1699</v>
      </c>
      <c r="I21" s="173"/>
      <c r="J21" s="83">
        <v>75342</v>
      </c>
      <c r="K21" s="81">
        <v>85706757</v>
      </c>
      <c r="L21" s="81">
        <v>60511</v>
      </c>
      <c r="M21" s="81">
        <v>68915030</v>
      </c>
      <c r="N21" s="81">
        <v>59900</v>
      </c>
      <c r="O21" s="81">
        <v>139924831.99999997</v>
      </c>
      <c r="P21" s="81">
        <v>0</v>
      </c>
      <c r="Q21" s="81">
        <v>0</v>
      </c>
      <c r="R21" s="81">
        <v>0</v>
      </c>
      <c r="S21" s="81">
        <v>0</v>
      </c>
      <c r="T21" s="81">
        <v>0</v>
      </c>
      <c r="U21" s="81">
        <v>0</v>
      </c>
      <c r="V21" s="81">
        <v>0</v>
      </c>
      <c r="W21" s="81">
        <v>0</v>
      </c>
      <c r="X21" s="81">
        <v>0</v>
      </c>
      <c r="Y21" s="81">
        <v>0</v>
      </c>
      <c r="Z21" s="81">
        <v>294546618.99999994</v>
      </c>
      <c r="AA21" s="81">
        <v>208431847</v>
      </c>
      <c r="AB21" s="81">
        <v>722106367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2326</v>
      </c>
      <c r="B22" s="80">
        <v>14</v>
      </c>
      <c r="C22" s="80">
        <v>18</v>
      </c>
      <c r="D22" s="80">
        <v>14</v>
      </c>
      <c r="E22" s="80">
        <v>2022</v>
      </c>
      <c r="F22" s="80" t="s">
        <v>568</v>
      </c>
      <c r="G22" s="182" t="s">
        <v>2323</v>
      </c>
      <c r="H22" s="80" t="s">
        <v>2324</v>
      </c>
      <c r="I22" s="173"/>
      <c r="J22" s="83">
        <v>303262</v>
      </c>
      <c r="K22" s="81">
        <v>356802885</v>
      </c>
      <c r="L22" s="81">
        <v>112217</v>
      </c>
      <c r="M22" s="81">
        <v>132198589</v>
      </c>
      <c r="N22" s="81">
        <v>321400</v>
      </c>
      <c r="O22" s="81">
        <v>997355137</v>
      </c>
      <c r="P22" s="81">
        <v>4403</v>
      </c>
      <c r="Q22" s="81">
        <v>26691066</v>
      </c>
      <c r="R22" s="81">
        <v>0</v>
      </c>
      <c r="S22" s="81">
        <v>0</v>
      </c>
      <c r="T22" s="81">
        <v>0</v>
      </c>
      <c r="U22" s="81">
        <v>0</v>
      </c>
      <c r="V22" s="81">
        <v>0</v>
      </c>
      <c r="W22" s="81">
        <v>0</v>
      </c>
      <c r="X22" s="81">
        <v>0</v>
      </c>
      <c r="Y22" s="81">
        <v>0</v>
      </c>
      <c r="Z22" s="81">
        <v>1513047677.0000002</v>
      </c>
      <c r="AA22" s="81">
        <v>855928570.99999988</v>
      </c>
      <c r="AB22" s="81">
        <v>3609633712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1640</v>
      </c>
      <c r="B23" s="80">
        <v>15</v>
      </c>
      <c r="C23" s="80">
        <v>18</v>
      </c>
      <c r="D23" s="80">
        <v>15</v>
      </c>
      <c r="E23" s="80">
        <v>2022</v>
      </c>
      <c r="F23" s="80" t="s">
        <v>568</v>
      </c>
      <c r="G23" s="182" t="s">
        <v>1637</v>
      </c>
      <c r="H23" s="80" t="s">
        <v>1638</v>
      </c>
      <c r="I23" s="173"/>
      <c r="J23" s="83">
        <v>1166533</v>
      </c>
      <c r="K23" s="81">
        <v>1391431720</v>
      </c>
      <c r="L23" s="81">
        <v>693483</v>
      </c>
      <c r="M23" s="81">
        <v>827955596</v>
      </c>
      <c r="N23" s="81">
        <v>370900</v>
      </c>
      <c r="O23" s="81">
        <v>902975974.00000012</v>
      </c>
      <c r="P23" s="81">
        <v>4652</v>
      </c>
      <c r="Q23" s="81">
        <v>27281037</v>
      </c>
      <c r="R23" s="81">
        <v>213.03010999999998</v>
      </c>
      <c r="S23" s="81">
        <v>1451196.5333199999</v>
      </c>
      <c r="T23" s="81">
        <v>0</v>
      </c>
      <c r="U23" s="81">
        <v>0</v>
      </c>
      <c r="V23" s="81">
        <v>1</v>
      </c>
      <c r="W23" s="81">
        <v>0</v>
      </c>
      <c r="X23" s="81">
        <v>0</v>
      </c>
      <c r="Y23" s="81">
        <v>8830</v>
      </c>
      <c r="Z23" s="81">
        <v>3151104353.5333204</v>
      </c>
      <c r="AA23" s="81">
        <v>4034565275</v>
      </c>
      <c r="AB23" s="81">
        <v>16488519191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1705</v>
      </c>
      <c r="B24" s="80">
        <v>16</v>
      </c>
      <c r="C24" s="80">
        <v>18</v>
      </c>
      <c r="D24" s="80">
        <v>16</v>
      </c>
      <c r="E24" s="80">
        <v>2022</v>
      </c>
      <c r="F24" s="80" t="s">
        <v>568</v>
      </c>
      <c r="G24" s="182" t="s">
        <v>1702</v>
      </c>
      <c r="H24" s="80" t="s">
        <v>1703</v>
      </c>
      <c r="I24" s="173"/>
      <c r="J24" s="83">
        <v>79811</v>
      </c>
      <c r="K24" s="81">
        <v>93582642</v>
      </c>
      <c r="L24" s="81">
        <v>189433</v>
      </c>
      <c r="M24" s="81">
        <v>222454736</v>
      </c>
      <c r="N24" s="81">
        <v>353600</v>
      </c>
      <c r="O24" s="81">
        <v>886022041</v>
      </c>
      <c r="P24" s="81">
        <v>14178</v>
      </c>
      <c r="Q24" s="81">
        <v>86129357</v>
      </c>
      <c r="R24" s="81">
        <v>0</v>
      </c>
      <c r="S24" s="81">
        <v>0</v>
      </c>
      <c r="T24" s="81">
        <v>0</v>
      </c>
      <c r="U24" s="81">
        <v>0</v>
      </c>
      <c r="V24" s="81">
        <v>0</v>
      </c>
      <c r="W24" s="81">
        <v>0</v>
      </c>
      <c r="X24" s="81">
        <v>0</v>
      </c>
      <c r="Y24" s="81">
        <v>0</v>
      </c>
      <c r="Z24" s="81">
        <v>1288188776</v>
      </c>
      <c r="AA24" s="81">
        <v>79329417</v>
      </c>
      <c r="AB24" s="81">
        <v>638473410</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1666</v>
      </c>
      <c r="B25" s="80">
        <v>17</v>
      </c>
      <c r="C25" s="80">
        <v>18</v>
      </c>
      <c r="D25" s="80">
        <v>17</v>
      </c>
      <c r="E25" s="80">
        <v>2022</v>
      </c>
      <c r="F25" s="80" t="s">
        <v>568</v>
      </c>
      <c r="G25" s="182" t="s">
        <v>1664</v>
      </c>
      <c r="H25" s="80" t="s">
        <v>1659</v>
      </c>
      <c r="I25" s="173"/>
      <c r="J25" s="83">
        <v>67999</v>
      </c>
      <c r="K25" s="81">
        <v>80434696</v>
      </c>
      <c r="L25" s="81">
        <v>128508.00000000001</v>
      </c>
      <c r="M25" s="81">
        <v>152245829.99999997</v>
      </c>
      <c r="N25" s="81">
        <v>251700</v>
      </c>
      <c r="O25" s="81">
        <v>738864274</v>
      </c>
      <c r="P25" s="81">
        <v>2975</v>
      </c>
      <c r="Q25" s="81">
        <v>18035363</v>
      </c>
      <c r="R25" s="81">
        <v>0</v>
      </c>
      <c r="S25" s="81">
        <v>0</v>
      </c>
      <c r="T25" s="81">
        <v>0</v>
      </c>
      <c r="U25" s="81">
        <v>0</v>
      </c>
      <c r="V25" s="81">
        <v>0</v>
      </c>
      <c r="W25" s="81">
        <v>0</v>
      </c>
      <c r="X25" s="81">
        <v>0</v>
      </c>
      <c r="Y25" s="81">
        <v>0</v>
      </c>
      <c r="Z25" s="81">
        <v>989580163</v>
      </c>
      <c r="AA25" s="81">
        <v>210545703.00000003</v>
      </c>
      <c r="AB25" s="81">
        <v>780394733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1694</v>
      </c>
      <c r="B26" s="80">
        <v>18</v>
      </c>
      <c r="C26" s="80">
        <v>18</v>
      </c>
      <c r="D26" s="80">
        <v>18</v>
      </c>
      <c r="E26" s="80">
        <v>2022</v>
      </c>
      <c r="F26" s="80" t="s">
        <v>568</v>
      </c>
      <c r="G26" s="182" t="s">
        <v>1691</v>
      </c>
      <c r="H26" s="80" t="s">
        <v>1692</v>
      </c>
      <c r="I26" s="173"/>
      <c r="J26" s="83">
        <v>135297</v>
      </c>
      <c r="K26" s="81">
        <v>159497010.00000003</v>
      </c>
      <c r="L26" s="81">
        <v>267498</v>
      </c>
      <c r="M26" s="81">
        <v>315591829</v>
      </c>
      <c r="N26" s="81">
        <v>139400</v>
      </c>
      <c r="O26" s="81">
        <v>420552819</v>
      </c>
      <c r="P26" s="81">
        <v>903</v>
      </c>
      <c r="Q26" s="81">
        <v>5470970</v>
      </c>
      <c r="R26" s="81">
        <v>0</v>
      </c>
      <c r="S26" s="81">
        <v>0</v>
      </c>
      <c r="T26" s="81">
        <v>0</v>
      </c>
      <c r="U26" s="81">
        <v>0</v>
      </c>
      <c r="V26" s="81">
        <v>0</v>
      </c>
      <c r="W26" s="81">
        <v>0</v>
      </c>
      <c r="X26" s="81">
        <v>0</v>
      </c>
      <c r="Y26" s="81">
        <v>0</v>
      </c>
      <c r="Z26" s="81">
        <v>901112628</v>
      </c>
      <c r="AA26" s="81">
        <v>96414494</v>
      </c>
      <c r="AB26" s="81">
        <v>957341659.00000012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1242</v>
      </c>
      <c r="B27" s="80">
        <v>19</v>
      </c>
      <c r="C27" s="80">
        <v>18</v>
      </c>
      <c r="D27" s="80">
        <v>19</v>
      </c>
      <c r="E27" s="80">
        <v>2022</v>
      </c>
      <c r="F27" s="80" t="s">
        <v>568</v>
      </c>
      <c r="G27" s="182" t="s">
        <v>564</v>
      </c>
      <c r="H27" s="80" t="s">
        <v>564</v>
      </c>
      <c r="I27" s="173"/>
      <c r="J27" s="83"/>
      <c r="K27" s="81"/>
      <c r="L27" s="81"/>
      <c r="M27" s="81"/>
      <c r="N27" s="81"/>
      <c r="O27" s="81"/>
      <c r="P27" s="81"/>
      <c r="Q27" s="81"/>
      <c r="R27" s="81"/>
      <c r="S27" s="81"/>
      <c r="T27" s="81"/>
      <c r="U27" s="81"/>
      <c r="V27" s="81"/>
      <c r="W27" s="81"/>
      <c r="X27" s="81"/>
      <c r="Y27" s="81"/>
      <c r="Z27" s="81"/>
      <c r="AA27" s="81"/>
      <c r="AB27" s="81"/>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1242</v>
      </c>
      <c r="B28" s="80">
        <v>20</v>
      </c>
      <c r="C28" s="80">
        <v>18</v>
      </c>
      <c r="D28" s="80">
        <v>20</v>
      </c>
      <c r="E28" s="80">
        <v>2022</v>
      </c>
      <c r="F28" s="80" t="s">
        <v>568</v>
      </c>
      <c r="G28" s="182" t="s">
        <v>564</v>
      </c>
      <c r="H28" s="80" t="s">
        <v>564</v>
      </c>
      <c r="I28" s="173"/>
      <c r="J28" s="83"/>
      <c r="K28" s="81"/>
      <c r="L28" s="81"/>
      <c r="M28" s="81"/>
      <c r="N28" s="81"/>
      <c r="O28" s="81"/>
      <c r="P28" s="81"/>
      <c r="Q28" s="81"/>
      <c r="R28" s="81"/>
      <c r="S28" s="81"/>
      <c r="T28" s="81"/>
      <c r="U28" s="81"/>
      <c r="V28" s="81"/>
      <c r="W28" s="81"/>
      <c r="X28" s="81"/>
      <c r="Y28" s="81"/>
      <c r="Z28" s="81"/>
      <c r="AA28" s="81"/>
      <c r="AB28" s="81"/>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1689</v>
      </c>
      <c r="B190" s="80">
        <v>182</v>
      </c>
      <c r="C190" s="80">
        <v>16</v>
      </c>
      <c r="D190" s="80">
        <v>2</v>
      </c>
      <c r="E190" s="80">
        <v>2021</v>
      </c>
      <c r="F190" s="80" t="s">
        <v>75</v>
      </c>
      <c r="G190" s="182" t="s">
        <v>1687</v>
      </c>
      <c r="H190" s="80" t="s">
        <v>1688</v>
      </c>
      <c r="I190" s="173"/>
      <c r="J190" s="83"/>
      <c r="K190" s="81"/>
      <c r="L190" s="81"/>
      <c r="M190" s="81"/>
      <c r="N190" s="81"/>
      <c r="O190" s="81"/>
      <c r="P190" s="81"/>
      <c r="Q190" s="81"/>
      <c r="R190" s="81"/>
      <c r="S190" s="81"/>
      <c r="T190" s="81"/>
      <c r="U190" s="81"/>
      <c r="V190" s="81"/>
      <c r="W190" s="81"/>
      <c r="X190" s="81"/>
      <c r="Y190" s="81"/>
      <c r="Z190" s="81"/>
      <c r="AA190" s="81"/>
      <c r="AB190" s="81"/>
      <c r="AC190" s="82"/>
      <c r="AD190" s="81">
        <v>144394360.93378264</v>
      </c>
      <c r="AE190" s="81">
        <v>1083463.9355193421</v>
      </c>
      <c r="AF190" s="81">
        <v>2670416.4469741359</v>
      </c>
      <c r="AG190" s="81">
        <v>51290608.2102696</v>
      </c>
      <c r="AH190" s="81">
        <v>80491217.543133438</v>
      </c>
      <c r="AI190" s="81">
        <v>0</v>
      </c>
      <c r="AJ190" s="81">
        <v>0</v>
      </c>
      <c r="AK190" s="81">
        <v>3576153.3594357828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1696</v>
      </c>
      <c r="B191" s="80">
        <v>183</v>
      </c>
      <c r="C191" s="80">
        <v>16</v>
      </c>
      <c r="D191" s="80">
        <v>3</v>
      </c>
      <c r="E191" s="80">
        <v>2021</v>
      </c>
      <c r="F191" s="80" t="s">
        <v>75</v>
      </c>
      <c r="G191" s="182" t="s">
        <v>1695</v>
      </c>
      <c r="H191" s="80" t="s">
        <v>1658</v>
      </c>
      <c r="I191" s="173"/>
      <c r="J191" s="83"/>
      <c r="K191" s="81"/>
      <c r="L191" s="81"/>
      <c r="M191" s="81"/>
      <c r="N191" s="81"/>
      <c r="O191" s="81"/>
      <c r="P191" s="81"/>
      <c r="Q191" s="81"/>
      <c r="R191" s="81"/>
      <c r="S191" s="81"/>
      <c r="T191" s="81"/>
      <c r="U191" s="81"/>
      <c r="V191" s="81"/>
      <c r="W191" s="81"/>
      <c r="X191" s="81"/>
      <c r="Y191" s="81"/>
      <c r="Z191" s="81"/>
      <c r="AA191" s="81"/>
      <c r="AB191" s="81"/>
      <c r="AC191" s="82"/>
      <c r="AD191" s="81">
        <v>1581875.4036308567</v>
      </c>
      <c r="AE191" s="81">
        <v>191015.31811179148</v>
      </c>
      <c r="AF191" s="81">
        <v>654467.00042121031</v>
      </c>
      <c r="AG191" s="81">
        <v>3944451.0476030419</v>
      </c>
      <c r="AH191" s="81">
        <v>7168749.0624353224</v>
      </c>
      <c r="AI191" s="81">
        <v>0</v>
      </c>
      <c r="AJ191" s="81">
        <v>0</v>
      </c>
      <c r="AK191" s="81">
        <v>314639.53907530365</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1673</v>
      </c>
      <c r="B192" s="80">
        <v>184</v>
      </c>
      <c r="C192" s="80">
        <v>16</v>
      </c>
      <c r="D192" s="80">
        <v>4</v>
      </c>
      <c r="E192" s="80">
        <v>2021</v>
      </c>
      <c r="F192" s="80" t="s">
        <v>75</v>
      </c>
      <c r="G192" s="182" t="s">
        <v>1671</v>
      </c>
      <c r="H192" s="80" t="s">
        <v>1672</v>
      </c>
      <c r="I192" s="173"/>
      <c r="J192" s="83"/>
      <c r="K192" s="81"/>
      <c r="L192" s="81"/>
      <c r="M192" s="81"/>
      <c r="N192" s="81"/>
      <c r="O192" s="81"/>
      <c r="P192" s="81"/>
      <c r="Q192" s="81"/>
      <c r="R192" s="81"/>
      <c r="S192" s="81"/>
      <c r="T192" s="81"/>
      <c r="U192" s="81"/>
      <c r="V192" s="81"/>
      <c r="W192" s="81"/>
      <c r="X192" s="81"/>
      <c r="Y192" s="81"/>
      <c r="Z192" s="81"/>
      <c r="AA192" s="81"/>
      <c r="AB192" s="81"/>
      <c r="AC192" s="82"/>
      <c r="AD192" s="81">
        <v>19438256.267386325</v>
      </c>
      <c r="AE192" s="81">
        <v>987956.27646344621</v>
      </c>
      <c r="AF192" s="81">
        <v>1380590.9716914585</v>
      </c>
      <c r="AG192" s="81">
        <v>40859160.124766894</v>
      </c>
      <c r="AH192" s="81">
        <v>51022313.776609302</v>
      </c>
      <c r="AI192" s="81">
        <v>0</v>
      </c>
      <c r="AJ192" s="81">
        <v>0</v>
      </c>
      <c r="AK192" s="81">
        <v>2382308.299823815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2321</v>
      </c>
      <c r="B193" s="80">
        <v>185</v>
      </c>
      <c r="C193" s="80">
        <v>16</v>
      </c>
      <c r="D193" s="80">
        <v>5</v>
      </c>
      <c r="E193" s="80">
        <v>2021</v>
      </c>
      <c r="F193" s="80" t="s">
        <v>75</v>
      </c>
      <c r="G193" s="182" t="s">
        <v>2319</v>
      </c>
      <c r="H193" s="80" t="s">
        <v>2320</v>
      </c>
      <c r="I193" s="173"/>
      <c r="J193" s="83"/>
      <c r="K193" s="81"/>
      <c r="L193" s="81"/>
      <c r="M193" s="81"/>
      <c r="N193" s="81"/>
      <c r="O193" s="81"/>
      <c r="P193" s="81"/>
      <c r="Q193" s="81"/>
      <c r="R193" s="81"/>
      <c r="S193" s="81"/>
      <c r="T193" s="81"/>
      <c r="U193" s="81"/>
      <c r="V193" s="81"/>
      <c r="W193" s="81"/>
      <c r="X193" s="81"/>
      <c r="Y193" s="81"/>
      <c r="Z193" s="81"/>
      <c r="AA193" s="81"/>
      <c r="AB193" s="81"/>
      <c r="AC193" s="82"/>
      <c r="AD193" s="81">
        <v>661299209.31095409</v>
      </c>
      <c r="AE193" s="81">
        <v>4299410.3568440937</v>
      </c>
      <c r="AF193" s="81">
        <v>2355125.7752383705</v>
      </c>
      <c r="AG193" s="81">
        <v>164583653.7277728</v>
      </c>
      <c r="AH193" s="81">
        <v>247942819.82061118</v>
      </c>
      <c r="AI193" s="81">
        <v>0</v>
      </c>
      <c r="AJ193" s="81">
        <v>0</v>
      </c>
      <c r="AK193" s="81">
        <v>10759438.355829991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1669</v>
      </c>
      <c r="B194" s="80">
        <v>186</v>
      </c>
      <c r="C194" s="80">
        <v>16</v>
      </c>
      <c r="D194" s="80">
        <v>6</v>
      </c>
      <c r="E194" s="80">
        <v>2021</v>
      </c>
      <c r="F194" s="80" t="s">
        <v>75</v>
      </c>
      <c r="G194" s="182" t="s">
        <v>1667</v>
      </c>
      <c r="H194" s="80" t="s">
        <v>1668</v>
      </c>
      <c r="I194" s="173"/>
      <c r="J194" s="83"/>
      <c r="K194" s="81"/>
      <c r="L194" s="81"/>
      <c r="M194" s="81"/>
      <c r="N194" s="81"/>
      <c r="O194" s="81"/>
      <c r="P194" s="81"/>
      <c r="Q194" s="81"/>
      <c r="R194" s="81"/>
      <c r="S194" s="81"/>
      <c r="T194" s="81"/>
      <c r="U194" s="81"/>
      <c r="V194" s="81"/>
      <c r="W194" s="81"/>
      <c r="X194" s="81"/>
      <c r="Y194" s="81"/>
      <c r="Z194" s="81"/>
      <c r="AA194" s="81"/>
      <c r="AB194" s="81"/>
      <c r="AC194" s="82"/>
      <c r="AD194" s="81">
        <v>50259505.524220362</v>
      </c>
      <c r="AE194" s="81">
        <v>966036.48586045369</v>
      </c>
      <c r="AF194" s="81">
        <v>1218168.5044336398</v>
      </c>
      <c r="AG194" s="81">
        <v>28401322.001884911</v>
      </c>
      <c r="AH194" s="81">
        <v>56587526.864552505</v>
      </c>
      <c r="AI194" s="81">
        <v>0</v>
      </c>
      <c r="AJ194" s="81">
        <v>0</v>
      </c>
      <c r="AK194" s="81">
        <v>2701542.0749723916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1677</v>
      </c>
      <c r="B195" s="80">
        <v>187</v>
      </c>
      <c r="C195" s="80">
        <v>16</v>
      </c>
      <c r="D195" s="80">
        <v>7</v>
      </c>
      <c r="E195" s="80">
        <v>2021</v>
      </c>
      <c r="F195" s="80" t="s">
        <v>75</v>
      </c>
      <c r="G195" s="182" t="s">
        <v>1675</v>
      </c>
      <c r="H195" s="80" t="s">
        <v>1676</v>
      </c>
      <c r="I195" s="173"/>
      <c r="J195" s="83"/>
      <c r="K195" s="81"/>
      <c r="L195" s="81"/>
      <c r="M195" s="81"/>
      <c r="N195" s="81"/>
      <c r="O195" s="81"/>
      <c r="P195" s="81"/>
      <c r="Q195" s="81"/>
      <c r="R195" s="81"/>
      <c r="S195" s="81"/>
      <c r="T195" s="81"/>
      <c r="U195" s="81"/>
      <c r="V195" s="81"/>
      <c r="W195" s="81"/>
      <c r="X195" s="81"/>
      <c r="Y195" s="81"/>
      <c r="Z195" s="81"/>
      <c r="AA195" s="81"/>
      <c r="AB195" s="81"/>
      <c r="AC195" s="82"/>
      <c r="AD195" s="81">
        <v>3100693.7425930281</v>
      </c>
      <c r="AE195" s="81">
        <v>1667469.7851562125</v>
      </c>
      <c r="AF195" s="81">
        <v>678352.65737088956</v>
      </c>
      <c r="AG195" s="81">
        <v>19894307.222320996</v>
      </c>
      <c r="AH195" s="81">
        <v>25735180.296505757</v>
      </c>
      <c r="AI195" s="81">
        <v>0</v>
      </c>
      <c r="AJ195" s="81">
        <v>0</v>
      </c>
      <c r="AK195" s="81">
        <v>1063893.8106822427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1662</v>
      </c>
      <c r="B196" s="80">
        <v>188</v>
      </c>
      <c r="C196" s="80">
        <v>16</v>
      </c>
      <c r="D196" s="80">
        <v>8</v>
      </c>
      <c r="E196" s="80">
        <v>2021</v>
      </c>
      <c r="F196" s="80" t="s">
        <v>75</v>
      </c>
      <c r="G196" s="182" t="s">
        <v>1660</v>
      </c>
      <c r="H196" s="80" t="s">
        <v>1661</v>
      </c>
      <c r="I196" s="173"/>
      <c r="J196" s="83"/>
      <c r="K196" s="81"/>
      <c r="L196" s="81"/>
      <c r="M196" s="81"/>
      <c r="N196" s="81"/>
      <c r="O196" s="81"/>
      <c r="P196" s="81"/>
      <c r="Q196" s="81"/>
      <c r="R196" s="81"/>
      <c r="S196" s="81"/>
      <c r="T196" s="81"/>
      <c r="U196" s="81"/>
      <c r="V196" s="81"/>
      <c r="W196" s="81"/>
      <c r="X196" s="81"/>
      <c r="Y196" s="81"/>
      <c r="Z196" s="81"/>
      <c r="AA196" s="81"/>
      <c r="AB196" s="81"/>
      <c r="AC196" s="82"/>
      <c r="AD196" s="81">
        <v>57392730.996991448</v>
      </c>
      <c r="AE196" s="81">
        <v>2512947.4227002077</v>
      </c>
      <c r="AF196" s="81">
        <v>3783488.0608291868</v>
      </c>
      <c r="AG196" s="81">
        <v>54852721.514970899</v>
      </c>
      <c r="AH196" s="81">
        <v>91401550.54605037</v>
      </c>
      <c r="AI196" s="81">
        <v>0</v>
      </c>
      <c r="AJ196" s="81">
        <v>0</v>
      </c>
      <c r="AK196" s="81">
        <v>4150826.6602583444</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1685</v>
      </c>
      <c r="B197" s="80">
        <v>189</v>
      </c>
      <c r="C197" s="80">
        <v>16</v>
      </c>
      <c r="D197" s="80">
        <v>9</v>
      </c>
      <c r="E197" s="80">
        <v>2021</v>
      </c>
      <c r="F197" s="80" t="s">
        <v>75</v>
      </c>
      <c r="G197" s="182" t="s">
        <v>1683</v>
      </c>
      <c r="H197" s="80" t="s">
        <v>1684</v>
      </c>
      <c r="I197" s="173"/>
      <c r="J197" s="83"/>
      <c r="K197" s="81"/>
      <c r="L197" s="81"/>
      <c r="M197" s="81"/>
      <c r="N197" s="81"/>
      <c r="O197" s="81"/>
      <c r="P197" s="81"/>
      <c r="Q197" s="81"/>
      <c r="R197" s="81"/>
      <c r="S197" s="81"/>
      <c r="T197" s="81"/>
      <c r="U197" s="81"/>
      <c r="V197" s="81"/>
      <c r="W197" s="81"/>
      <c r="X197" s="81"/>
      <c r="Y197" s="81"/>
      <c r="Z197" s="81"/>
      <c r="AA197" s="81"/>
      <c r="AB197" s="81"/>
      <c r="AC197" s="82"/>
      <c r="AD197" s="81">
        <v>41395474.319688253</v>
      </c>
      <c r="AE197" s="81">
        <v>1661206.987841072</v>
      </c>
      <c r="AF197" s="81">
        <v>2259583.1474396531</v>
      </c>
      <c r="AG197" s="81">
        <v>73020136.598518983</v>
      </c>
      <c r="AH197" s="81">
        <v>95103832.134215996</v>
      </c>
      <c r="AI197" s="81">
        <v>0</v>
      </c>
      <c r="AJ197" s="81">
        <v>0</v>
      </c>
      <c r="AK197" s="81">
        <v>3757034.9968349352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1708</v>
      </c>
      <c r="B198" s="80">
        <v>190</v>
      </c>
      <c r="C198" s="80">
        <v>16</v>
      </c>
      <c r="D198" s="80">
        <v>10</v>
      </c>
      <c r="E198" s="80">
        <v>2021</v>
      </c>
      <c r="F198" s="80" t="s">
        <v>75</v>
      </c>
      <c r="G198" s="182" t="s">
        <v>1706</v>
      </c>
      <c r="H198" s="80" t="s">
        <v>1707</v>
      </c>
      <c r="I198" s="173"/>
      <c r="J198" s="83"/>
      <c r="K198" s="81"/>
      <c r="L198" s="81"/>
      <c r="M198" s="81"/>
      <c r="N198" s="81"/>
      <c r="O198" s="81"/>
      <c r="P198" s="81"/>
      <c r="Q198" s="81"/>
      <c r="R198" s="81"/>
      <c r="S198" s="81"/>
      <c r="T198" s="81"/>
      <c r="U198" s="81"/>
      <c r="V198" s="81"/>
      <c r="W198" s="81"/>
      <c r="X198" s="81"/>
      <c r="Y198" s="81"/>
      <c r="Z198" s="81"/>
      <c r="AA198" s="81"/>
      <c r="AB198" s="81"/>
      <c r="AC198" s="82"/>
      <c r="AD198" s="81">
        <v>59411568.574993335</v>
      </c>
      <c r="AE198" s="81">
        <v>1177405.8952464524</v>
      </c>
      <c r="AF198" s="81">
        <v>1695881.6434272239</v>
      </c>
      <c r="AG198" s="81">
        <v>35914258.649904266</v>
      </c>
      <c r="AH198" s="81">
        <v>61854042.074894249</v>
      </c>
      <c r="AI198" s="81">
        <v>0</v>
      </c>
      <c r="AJ198" s="81">
        <v>0</v>
      </c>
      <c r="AK198" s="81">
        <v>2906707.5316159879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2128</v>
      </c>
      <c r="B199" s="80">
        <v>191</v>
      </c>
      <c r="C199" s="80">
        <v>16</v>
      </c>
      <c r="D199" s="80">
        <v>11</v>
      </c>
      <c r="E199" s="80">
        <v>2021</v>
      </c>
      <c r="F199" s="80" t="s">
        <v>75</v>
      </c>
      <c r="G199" s="182" t="s">
        <v>2110</v>
      </c>
      <c r="H199" s="80" t="s">
        <v>2111</v>
      </c>
      <c r="I199" s="173"/>
      <c r="J199" s="83"/>
      <c r="K199" s="81"/>
      <c r="L199" s="81"/>
      <c r="M199" s="81"/>
      <c r="N199" s="81"/>
      <c r="O199" s="81"/>
      <c r="P199" s="81"/>
      <c r="Q199" s="81"/>
      <c r="R199" s="81"/>
      <c r="S199" s="81"/>
      <c r="T199" s="81"/>
      <c r="U199" s="81"/>
      <c r="V199" s="81"/>
      <c r="W199" s="81"/>
      <c r="X199" s="81"/>
      <c r="Y199" s="81"/>
      <c r="Z199" s="81"/>
      <c r="AA199" s="81"/>
      <c r="AB199" s="81"/>
      <c r="AC199" s="82"/>
      <c r="AD199" s="81">
        <v>326350883.93938303</v>
      </c>
      <c r="AE199" s="81">
        <v>4088040.9474580954</v>
      </c>
      <c r="AF199" s="81">
        <v>3592402.8052317537</v>
      </c>
      <c r="AG199" s="81">
        <v>156809452.95543724</v>
      </c>
      <c r="AH199" s="81">
        <v>255732546.04963905</v>
      </c>
      <c r="AI199" s="81">
        <v>0</v>
      </c>
      <c r="AJ199" s="81">
        <v>0</v>
      </c>
      <c r="AK199" s="81">
        <v>11808630.611077758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1681</v>
      </c>
      <c r="B200" s="80">
        <v>192</v>
      </c>
      <c r="C200" s="80">
        <v>16</v>
      </c>
      <c r="D200" s="80">
        <v>12</v>
      </c>
      <c r="E200" s="80">
        <v>2021</v>
      </c>
      <c r="F200" s="80" t="s">
        <v>75</v>
      </c>
      <c r="G200" s="182" t="s">
        <v>1679</v>
      </c>
      <c r="H200" s="80" t="s">
        <v>1680</v>
      </c>
      <c r="I200" s="173"/>
      <c r="J200" s="83"/>
      <c r="K200" s="81"/>
      <c r="L200" s="81"/>
      <c r="M200" s="81"/>
      <c r="N200" s="81"/>
      <c r="O200" s="81"/>
      <c r="P200" s="81"/>
      <c r="Q200" s="81"/>
      <c r="R200" s="81"/>
      <c r="S200" s="81"/>
      <c r="T200" s="81"/>
      <c r="U200" s="81"/>
      <c r="V200" s="81"/>
      <c r="W200" s="81"/>
      <c r="X200" s="81"/>
      <c r="Y200" s="81"/>
      <c r="Z200" s="81"/>
      <c r="AA200" s="81"/>
      <c r="AB200" s="81"/>
      <c r="AC200" s="82"/>
      <c r="AD200" s="81">
        <v>218102878.39298052</v>
      </c>
      <c r="AE200" s="81">
        <v>2465976.4428366525</v>
      </c>
      <c r="AF200" s="81">
        <v>1055746.0371758211</v>
      </c>
      <c r="AG200" s="81">
        <v>119958466.83542368</v>
      </c>
      <c r="AH200" s="81">
        <v>199357251.88759285</v>
      </c>
      <c r="AI200" s="81">
        <v>0</v>
      </c>
      <c r="AJ200" s="81">
        <v>0</v>
      </c>
      <c r="AK200" s="81">
        <v>9109713.8138615228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1700</v>
      </c>
      <c r="B201" s="80">
        <v>193</v>
      </c>
      <c r="C201" s="80">
        <v>16</v>
      </c>
      <c r="D201" s="80">
        <v>13</v>
      </c>
      <c r="E201" s="80">
        <v>2021</v>
      </c>
      <c r="F201" s="80" t="s">
        <v>75</v>
      </c>
      <c r="G201" s="182" t="s">
        <v>1698</v>
      </c>
      <c r="H201" s="80" t="s">
        <v>1699</v>
      </c>
      <c r="I201" s="173"/>
      <c r="J201" s="83"/>
      <c r="K201" s="81"/>
      <c r="L201" s="81"/>
      <c r="M201" s="81"/>
      <c r="N201" s="81"/>
      <c r="O201" s="81"/>
      <c r="P201" s="81"/>
      <c r="Q201" s="81"/>
      <c r="R201" s="81"/>
      <c r="S201" s="81"/>
      <c r="T201" s="81"/>
      <c r="U201" s="81"/>
      <c r="V201" s="81"/>
      <c r="W201" s="81"/>
      <c r="X201" s="81"/>
      <c r="Y201" s="81"/>
      <c r="Z201" s="81"/>
      <c r="AA201" s="81"/>
      <c r="AB201" s="81"/>
      <c r="AC201" s="82"/>
      <c r="AD201" s="81">
        <v>6557457.5988433398</v>
      </c>
      <c r="AE201" s="81">
        <v>1925810.1744057667</v>
      </c>
      <c r="AF201" s="81">
        <v>1457025.0739304319</v>
      </c>
      <c r="AG201" s="81">
        <v>23660333.989903223</v>
      </c>
      <c r="AH201" s="81">
        <v>33713557.816650331</v>
      </c>
      <c r="AI201" s="81">
        <v>0</v>
      </c>
      <c r="AJ201" s="81">
        <v>0</v>
      </c>
      <c r="AK201" s="81">
        <v>1319070.8085806116</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2325</v>
      </c>
      <c r="B202" s="80">
        <v>194</v>
      </c>
      <c r="C202" s="80">
        <v>16</v>
      </c>
      <c r="D202" s="80">
        <v>14</v>
      </c>
      <c r="E202" s="80">
        <v>2021</v>
      </c>
      <c r="F202" s="80" t="s">
        <v>75</v>
      </c>
      <c r="G202" s="182" t="s">
        <v>2323</v>
      </c>
      <c r="H202" s="80" t="s">
        <v>2324</v>
      </c>
      <c r="I202" s="173"/>
      <c r="J202" s="83"/>
      <c r="K202" s="81"/>
      <c r="L202" s="81"/>
      <c r="M202" s="81"/>
      <c r="N202" s="81"/>
      <c r="O202" s="81"/>
      <c r="P202" s="81"/>
      <c r="Q202" s="81"/>
      <c r="R202" s="81"/>
      <c r="S202" s="81"/>
      <c r="T202" s="81"/>
      <c r="U202" s="81"/>
      <c r="V202" s="81"/>
      <c r="W202" s="81"/>
      <c r="X202" s="81"/>
      <c r="Y202" s="81"/>
      <c r="Z202" s="81"/>
      <c r="AA202" s="81"/>
      <c r="AB202" s="81"/>
      <c r="AC202" s="82"/>
      <c r="AD202" s="81">
        <v>138089227.01895404</v>
      </c>
      <c r="AE202" s="81">
        <v>6223654.8319210745</v>
      </c>
      <c r="AF202" s="81">
        <v>988866.19771671935</v>
      </c>
      <c r="AG202" s="81">
        <v>167884502.90815791</v>
      </c>
      <c r="AH202" s="81">
        <v>228464574.01280996</v>
      </c>
      <c r="AI202" s="81">
        <v>0</v>
      </c>
      <c r="AJ202" s="81">
        <v>0</v>
      </c>
      <c r="AK202" s="81">
        <v>8444599.6943393853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1639</v>
      </c>
      <c r="B203" s="80">
        <v>195</v>
      </c>
      <c r="C203" s="80">
        <v>16</v>
      </c>
      <c r="D203" s="80">
        <v>15</v>
      </c>
      <c r="E203" s="80">
        <v>2021</v>
      </c>
      <c r="F203" s="80" t="s">
        <v>75</v>
      </c>
      <c r="G203" s="182" t="s">
        <v>1637</v>
      </c>
      <c r="H203" s="80" t="s">
        <v>1638</v>
      </c>
      <c r="I203" s="173"/>
      <c r="J203" s="83"/>
      <c r="K203" s="81"/>
      <c r="L203" s="81"/>
      <c r="M203" s="81"/>
      <c r="N203" s="81"/>
      <c r="O203" s="81"/>
      <c r="P203" s="81"/>
      <c r="Q203" s="81"/>
      <c r="R203" s="81"/>
      <c r="S203" s="81"/>
      <c r="T203" s="81"/>
      <c r="U203" s="81"/>
      <c r="V203" s="81"/>
      <c r="W203" s="81"/>
      <c r="X203" s="81"/>
      <c r="Y203" s="81"/>
      <c r="Z203" s="81"/>
      <c r="AA203" s="81"/>
      <c r="AB203" s="81"/>
      <c r="AC203" s="82"/>
      <c r="AD203" s="81">
        <v>461999855.99384934</v>
      </c>
      <c r="AE203" s="81">
        <v>17704928.009902772</v>
      </c>
      <c r="AF203" s="81">
        <v>6286704.9091555681</v>
      </c>
      <c r="AG203" s="81">
        <v>828423932.13664925</v>
      </c>
      <c r="AH203" s="81">
        <v>831645635.47666621</v>
      </c>
      <c r="AI203" s="81">
        <v>0</v>
      </c>
      <c r="AJ203" s="81">
        <v>0</v>
      </c>
      <c r="AK203" s="81">
        <v>34081618.358193569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1704</v>
      </c>
      <c r="B204" s="80">
        <v>196</v>
      </c>
      <c r="C204" s="80">
        <v>16</v>
      </c>
      <c r="D204" s="80">
        <v>16</v>
      </c>
      <c r="E204" s="80">
        <v>2021</v>
      </c>
      <c r="F204" s="80" t="s">
        <v>75</v>
      </c>
      <c r="G204" s="182" t="s">
        <v>1702</v>
      </c>
      <c r="H204" s="80" t="s">
        <v>1703</v>
      </c>
      <c r="I204" s="173"/>
      <c r="J204" s="83"/>
      <c r="K204" s="81"/>
      <c r="L204" s="81"/>
      <c r="M204" s="81"/>
      <c r="N204" s="81"/>
      <c r="O204" s="81"/>
      <c r="P204" s="81"/>
      <c r="Q204" s="81"/>
      <c r="R204" s="81"/>
      <c r="S204" s="81"/>
      <c r="T204" s="81"/>
      <c r="U204" s="81"/>
      <c r="V204" s="81"/>
      <c r="W204" s="81"/>
      <c r="X204" s="81"/>
      <c r="Y204" s="81"/>
      <c r="Z204" s="81"/>
      <c r="AA204" s="81"/>
      <c r="AB204" s="81"/>
      <c r="AC204" s="82"/>
      <c r="AD204" s="81">
        <v>9910083.781557126</v>
      </c>
      <c r="AE204" s="81">
        <v>497892.38655368605</v>
      </c>
      <c r="AF204" s="81">
        <v>1294602.6066726132</v>
      </c>
      <c r="AG204" s="81">
        <v>12642634.698617827</v>
      </c>
      <c r="AH204" s="81">
        <v>26733460.045331724</v>
      </c>
      <c r="AI204" s="81">
        <v>0</v>
      </c>
      <c r="AJ204" s="81">
        <v>0</v>
      </c>
      <c r="AK204" s="81">
        <v>1323533.7807660766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1665</v>
      </c>
      <c r="B205" s="80">
        <v>197</v>
      </c>
      <c r="C205" s="80">
        <v>16</v>
      </c>
      <c r="D205" s="80">
        <v>17</v>
      </c>
      <c r="E205" s="80">
        <v>2021</v>
      </c>
      <c r="F205" s="80" t="s">
        <v>75</v>
      </c>
      <c r="G205" s="182" t="s">
        <v>1664</v>
      </c>
      <c r="H205" s="80" t="s">
        <v>1659</v>
      </c>
      <c r="I205" s="173"/>
      <c r="J205" s="83"/>
      <c r="K205" s="81"/>
      <c r="L205" s="81"/>
      <c r="M205" s="81"/>
      <c r="N205" s="81"/>
      <c r="O205" s="81"/>
      <c r="P205" s="81"/>
      <c r="Q205" s="81"/>
      <c r="R205" s="81"/>
      <c r="S205" s="81"/>
      <c r="T205" s="81"/>
      <c r="U205" s="81"/>
      <c r="V205" s="81"/>
      <c r="W205" s="81"/>
      <c r="X205" s="81"/>
      <c r="Y205" s="81"/>
      <c r="Z205" s="81"/>
      <c r="AA205" s="81"/>
      <c r="AB205" s="81"/>
      <c r="AC205" s="82"/>
      <c r="AD205" s="81">
        <v>5255035.3033877956</v>
      </c>
      <c r="AE205" s="81">
        <v>1528122.5448943318</v>
      </c>
      <c r="AF205" s="81">
        <v>750009.6282199272</v>
      </c>
      <c r="AG205" s="81">
        <v>25591139.591557056</v>
      </c>
      <c r="AH205" s="81">
        <v>28777182.365762848</v>
      </c>
      <c r="AI205" s="81">
        <v>0</v>
      </c>
      <c r="AJ205" s="81">
        <v>0</v>
      </c>
      <c r="AK205" s="81">
        <v>1198439.2956852408</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1693</v>
      </c>
      <c r="B206" s="80">
        <v>198</v>
      </c>
      <c r="C206" s="80">
        <v>16</v>
      </c>
      <c r="D206" s="80">
        <v>18</v>
      </c>
      <c r="E206" s="80">
        <v>2021</v>
      </c>
      <c r="F206" s="80" t="s">
        <v>75</v>
      </c>
      <c r="G206" s="182" t="s">
        <v>1691</v>
      </c>
      <c r="H206" s="80" t="s">
        <v>1692</v>
      </c>
      <c r="I206" s="173"/>
      <c r="J206" s="83"/>
      <c r="K206" s="81"/>
      <c r="L206" s="81"/>
      <c r="M206" s="81"/>
      <c r="N206" s="81"/>
      <c r="O206" s="81"/>
      <c r="P206" s="81"/>
      <c r="Q206" s="81"/>
      <c r="R206" s="81"/>
      <c r="S206" s="81"/>
      <c r="T206" s="81"/>
      <c r="U206" s="81"/>
      <c r="V206" s="81"/>
      <c r="W206" s="81"/>
      <c r="X206" s="81"/>
      <c r="Y206" s="81"/>
      <c r="Z206" s="81"/>
      <c r="AA206" s="81"/>
      <c r="AB206" s="81"/>
      <c r="AC206" s="82"/>
      <c r="AD206" s="81">
        <v>81155425.109600484</v>
      </c>
      <c r="AE206" s="81">
        <v>834517.74224249891</v>
      </c>
      <c r="AF206" s="81">
        <v>2211811.8335402948</v>
      </c>
      <c r="AG206" s="81">
        <v>25642117.957277291</v>
      </c>
      <c r="AH206" s="81">
        <v>39058677.731624037</v>
      </c>
      <c r="AI206" s="81">
        <v>0</v>
      </c>
      <c r="AJ206" s="81">
        <v>0</v>
      </c>
      <c r="AK206" s="81">
        <v>1854889.998612063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1598</v>
      </c>
      <c r="B207" s="80">
        <v>199</v>
      </c>
      <c r="C207" s="80">
        <v>16</v>
      </c>
      <c r="D207" s="80">
        <v>19</v>
      </c>
      <c r="E207" s="80">
        <v>2021</v>
      </c>
      <c r="F207" s="80" t="s">
        <v>75</v>
      </c>
      <c r="G207" s="182" t="s">
        <v>564</v>
      </c>
      <c r="H207" s="80" t="s">
        <v>564</v>
      </c>
      <c r="I207" s="173"/>
      <c r="J207" s="83"/>
      <c r="K207" s="81"/>
      <c r="L207" s="81"/>
      <c r="M207" s="81"/>
      <c r="N207" s="81"/>
      <c r="O207" s="81"/>
      <c r="P207" s="81"/>
      <c r="Q207" s="81"/>
      <c r="R207" s="81"/>
      <c r="S207" s="81"/>
      <c r="T207" s="81"/>
      <c r="U207" s="81"/>
      <c r="V207" s="81"/>
      <c r="W207" s="81"/>
      <c r="X207" s="81"/>
      <c r="Y207" s="81"/>
      <c r="Z207" s="81"/>
      <c r="AA207" s="81"/>
      <c r="AB207" s="81"/>
      <c r="AC207" s="82"/>
      <c r="AD207" s="81"/>
      <c r="AE207" s="81"/>
      <c r="AF207" s="81"/>
      <c r="AG207" s="81"/>
      <c r="AH207" s="81"/>
      <c r="AI207" s="81"/>
      <c r="AJ207" s="81"/>
      <c r="AK207" s="81"/>
      <c r="AL207" s="81"/>
      <c r="AM207" s="81"/>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1598</v>
      </c>
      <c r="B208" s="80">
        <v>200</v>
      </c>
      <c r="C208" s="80">
        <v>16</v>
      </c>
      <c r="D208" s="80">
        <v>20</v>
      </c>
      <c r="E208" s="80">
        <v>2021</v>
      </c>
      <c r="F208" s="80" t="s">
        <v>75</v>
      </c>
      <c r="G208" s="182" t="s">
        <v>564</v>
      </c>
      <c r="H208" s="80" t="s">
        <v>564</v>
      </c>
      <c r="I208" s="173"/>
      <c r="J208" s="83"/>
      <c r="K208" s="81"/>
      <c r="L208" s="81"/>
      <c r="M208" s="81"/>
      <c r="N208" s="81"/>
      <c r="O208" s="81"/>
      <c r="P208" s="81"/>
      <c r="Q208" s="81"/>
      <c r="R208" s="81"/>
      <c r="S208" s="81"/>
      <c r="T208" s="81"/>
      <c r="U208" s="81"/>
      <c r="V208" s="81"/>
      <c r="W208" s="81"/>
      <c r="X208" s="81"/>
      <c r="Y208" s="81"/>
      <c r="Z208" s="81"/>
      <c r="AA208" s="81"/>
      <c r="AB208" s="81"/>
      <c r="AC208" s="82"/>
      <c r="AD208" s="81"/>
      <c r="AE208" s="81"/>
      <c r="AF208" s="81"/>
      <c r="AG208" s="81"/>
      <c r="AH208" s="81"/>
      <c r="AI208" s="81"/>
      <c r="AJ208" s="81"/>
      <c r="AK208" s="81"/>
      <c r="AL208" s="81"/>
      <c r="AM208" s="81"/>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2110</v>
      </c>
      <c r="H6" s="87" t="s">
        <v>2111</v>
      </c>
      <c r="I6" s="87" t="s">
        <v>2328</v>
      </c>
      <c r="J6" s="87" t="s">
        <v>2329</v>
      </c>
      <c r="K6" s="87">
        <v>11</v>
      </c>
      <c r="L6" s="87">
        <v>21</v>
      </c>
      <c r="M6" s="18"/>
      <c r="N6" s="87">
        <v>1</v>
      </c>
      <c r="O6" s="87" t="s">
        <v>1719</v>
      </c>
      <c r="P6" s="87" t="s">
        <v>1720</v>
      </c>
      <c r="Q6" s="87" t="s">
        <v>1247</v>
      </c>
      <c r="R6" s="18"/>
      <c r="S6" s="87">
        <v>1</v>
      </c>
      <c r="T6" s="87" t="s">
        <v>2110</v>
      </c>
      <c r="U6" s="87" t="s">
        <v>2111</v>
      </c>
      <c r="V6" s="87" t="s">
        <v>1247</v>
      </c>
      <c r="W6" s="18"/>
      <c r="X6" s="87">
        <v>1</v>
      </c>
      <c r="Y6" s="769" t="s">
        <v>1719</v>
      </c>
      <c r="Z6" s="87" t="s">
        <v>1720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1740</v>
      </c>
      <c r="P7" s="87" t="s">
        <v>1741</v>
      </c>
      <c r="Q7" s="87" t="s">
        <v>1247</v>
      </c>
      <c r="R7" s="18"/>
      <c r="S7" s="87">
        <v>2</v>
      </c>
      <c r="T7" s="86" t="s">
        <v>570</v>
      </c>
      <c r="U7" s="87" t="s">
        <v>1592</v>
      </c>
      <c r="V7" s="87" t="s">
        <v>1592</v>
      </c>
      <c r="W7" s="18"/>
      <c r="X7" s="87">
        <v>2</v>
      </c>
      <c r="Y7" s="769" t="s">
        <v>1740</v>
      </c>
      <c r="Z7" s="87" t="s">
        <v>1741</v>
      </c>
      <c r="AA7" s="87" t="s">
        <v>1247</v>
      </c>
      <c r="AB7" s="18"/>
      <c r="AC7" s="87">
        <v>2</v>
      </c>
      <c r="AD7" s="87" t="s">
        <v>1687</v>
      </c>
      <c r="AE7" s="87" t="s">
        <v>1688</v>
      </c>
      <c r="AF7" s="87" t="s">
        <v>1247</v>
      </c>
    </row>
    <row r="8" spans="1:32" ht="12">
      <c r="A8" s="18"/>
      <c r="B8" s="18"/>
      <c r="C8" s="18"/>
      <c r="D8" s="18"/>
      <c r="F8" s="18"/>
      <c r="G8" s="18"/>
      <c r="H8" s="18"/>
      <c r="I8" s="18"/>
      <c r="J8" s="18"/>
      <c r="K8" s="18"/>
      <c r="L8" s="18"/>
      <c r="M8" s="18"/>
      <c r="N8" s="87">
        <v>3</v>
      </c>
      <c r="O8" s="87" t="s">
        <v>1761</v>
      </c>
      <c r="P8" s="87" t="s">
        <v>1762</v>
      </c>
      <c r="Q8" s="87" t="s">
        <v>1247</v>
      </c>
      <c r="R8" s="18"/>
      <c r="S8" s="18"/>
      <c r="T8" s="18"/>
      <c r="U8" s="18"/>
      <c r="V8" s="18"/>
      <c r="W8" s="18"/>
      <c r="X8" s="87">
        <v>3</v>
      </c>
      <c r="Y8" s="769" t="s">
        <v>1761</v>
      </c>
      <c r="Z8" s="87" t="s">
        <v>1762</v>
      </c>
      <c r="AA8" s="87" t="s">
        <v>1247</v>
      </c>
      <c r="AB8" s="18"/>
      <c r="AC8" s="87">
        <v>3</v>
      </c>
      <c r="AD8" s="87" t="s">
        <v>1695</v>
      </c>
      <c r="AE8" s="87" t="s">
        <v>1658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1782</v>
      </c>
      <c r="P9" s="87" t="s">
        <v>1783</v>
      </c>
      <c r="Q9" s="87" t="s">
        <v>1247</v>
      </c>
      <c r="R9" s="18"/>
      <c r="S9" s="18"/>
      <c r="T9" s="18"/>
      <c r="U9" s="18"/>
      <c r="V9" s="18"/>
      <c r="W9" s="18"/>
      <c r="X9" s="87">
        <v>4</v>
      </c>
      <c r="Y9" s="769" t="s">
        <v>1782</v>
      </c>
      <c r="Z9" s="87" t="s">
        <v>1783</v>
      </c>
      <c r="AA9" s="87" t="s">
        <v>1247</v>
      </c>
      <c r="AB9" s="18"/>
      <c r="AC9" s="87">
        <v>4</v>
      </c>
      <c r="AD9" s="87" t="s">
        <v>1671</v>
      </c>
      <c r="AE9" s="87" t="s">
        <v>1672</v>
      </c>
      <c r="AF9" s="87" t="s">
        <v>1247</v>
      </c>
    </row>
    <row r="10" spans="1:32" ht="12">
      <c r="A10" s="18"/>
      <c r="B10" s="18"/>
      <c r="C10" s="18"/>
      <c r="D10" s="18"/>
      <c r="F10" s="85" t="s">
        <v>1247</v>
      </c>
      <c r="G10" s="86" t="s">
        <v>2110</v>
      </c>
      <c r="H10" s="87" t="s">
        <v>2111</v>
      </c>
      <c r="I10" s="87" t="s">
        <v>2328</v>
      </c>
      <c r="J10" s="87" t="s">
        <v>2329</v>
      </c>
      <c r="K10" s="85">
        <v>11</v>
      </c>
      <c r="L10" s="85">
        <v>21</v>
      </c>
      <c r="M10" s="18"/>
      <c r="N10" s="87">
        <v>5</v>
      </c>
      <c r="O10" s="87" t="s">
        <v>1803</v>
      </c>
      <c r="P10" s="87" t="s">
        <v>1804</v>
      </c>
      <c r="Q10" s="87" t="s">
        <v>1247</v>
      </c>
      <c r="R10" s="18"/>
      <c r="S10" s="18"/>
      <c r="T10" s="18"/>
      <c r="U10" s="18"/>
      <c r="V10" s="18"/>
      <c r="W10" s="18"/>
      <c r="X10" s="87">
        <v>5</v>
      </c>
      <c r="Y10" s="769" t="s">
        <v>1803</v>
      </c>
      <c r="Z10" s="87" t="s">
        <v>1804</v>
      </c>
      <c r="AA10" s="87" t="s">
        <v>1247</v>
      </c>
      <c r="AB10" s="18"/>
      <c r="AC10" s="87">
        <v>5</v>
      </c>
      <c r="AD10" s="87" t="s">
        <v>2319</v>
      </c>
      <c r="AE10" s="87" t="s">
        <v>2320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1824</v>
      </c>
      <c r="P11" s="87" t="s">
        <v>1825</v>
      </c>
      <c r="Q11" s="87" t="s">
        <v>1247</v>
      </c>
      <c r="R11" s="18"/>
      <c r="S11" s="18"/>
      <c r="T11" s="18"/>
      <c r="U11" s="18"/>
      <c r="V11" s="18"/>
      <c r="W11" s="18"/>
      <c r="X11" s="87">
        <v>6</v>
      </c>
      <c r="Y11" s="769" t="s">
        <v>1824</v>
      </c>
      <c r="Z11" s="87" t="s">
        <v>1825</v>
      </c>
      <c r="AA11" s="87" t="s">
        <v>1247</v>
      </c>
      <c r="AB11" s="18"/>
      <c r="AC11" s="87">
        <v>6</v>
      </c>
      <c r="AD11" s="87" t="s">
        <v>1667</v>
      </c>
      <c r="AE11" s="87" t="s">
        <v>1668</v>
      </c>
      <c r="AF11" s="87" t="s">
        <v>1247</v>
      </c>
    </row>
    <row r="12" spans="1:32" ht="12">
      <c r="A12" s="18"/>
      <c r="B12" s="18"/>
      <c r="C12" s="18"/>
      <c r="D12" s="18"/>
      <c r="F12" s="85" t="s">
        <v>1636</v>
      </c>
      <c r="G12" s="86" t="s">
        <v>2110</v>
      </c>
      <c r="H12" s="87"/>
      <c r="I12" s="87" t="s">
        <v>2110</v>
      </c>
      <c r="J12" s="87"/>
      <c r="K12" s="85" t="s">
        <v>1244</v>
      </c>
      <c r="L12" s="85"/>
      <c r="M12" s="18"/>
      <c r="N12" s="87">
        <v>7</v>
      </c>
      <c r="O12" s="87" t="s">
        <v>1845</v>
      </c>
      <c r="P12" s="87" t="s">
        <v>1846</v>
      </c>
      <c r="Q12" s="87" t="s">
        <v>1247</v>
      </c>
      <c r="R12" s="18"/>
      <c r="S12" s="18"/>
      <c r="T12" s="18"/>
      <c r="U12" s="18"/>
      <c r="V12" s="18"/>
      <c r="W12" s="18"/>
      <c r="X12" s="87">
        <v>7</v>
      </c>
      <c r="Y12" s="769" t="s">
        <v>1845</v>
      </c>
      <c r="Z12" s="87" t="s">
        <v>1846</v>
      </c>
      <c r="AA12" s="87" t="s">
        <v>1247</v>
      </c>
      <c r="AB12" s="18"/>
      <c r="AC12" s="87">
        <v>7</v>
      </c>
      <c r="AD12" s="87" t="s">
        <v>1675</v>
      </c>
      <c r="AE12" s="87" t="s">
        <v>1676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1866</v>
      </c>
      <c r="P13" s="87" t="s">
        <v>1867</v>
      </c>
      <c r="Q13" s="87" t="s">
        <v>1247</v>
      </c>
      <c r="R13" s="18"/>
      <c r="S13" s="18"/>
      <c r="T13" s="18"/>
      <c r="U13" s="18"/>
      <c r="V13" s="18"/>
      <c r="W13" s="18"/>
      <c r="X13" s="87">
        <v>8</v>
      </c>
      <c r="Y13" s="769" t="s">
        <v>1866</v>
      </c>
      <c r="Z13" s="87" t="s">
        <v>1867</v>
      </c>
      <c r="AA13" s="87" t="s">
        <v>1247</v>
      </c>
      <c r="AB13" s="18"/>
      <c r="AC13" s="87">
        <v>8</v>
      </c>
      <c r="AD13" s="87" t="s">
        <v>1660</v>
      </c>
      <c r="AE13" s="87" t="s">
        <v>1661</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1887</v>
      </c>
      <c r="P14" s="87" t="s">
        <v>1888</v>
      </c>
      <c r="Q14" s="87" t="s">
        <v>1247</v>
      </c>
      <c r="R14" s="18"/>
      <c r="S14" s="18"/>
      <c r="T14" s="18"/>
      <c r="U14" s="18"/>
      <c r="V14" s="18"/>
      <c r="W14" s="18"/>
      <c r="X14" s="87">
        <v>9</v>
      </c>
      <c r="Y14" s="769" t="s">
        <v>1887</v>
      </c>
      <c r="Z14" s="87" t="s">
        <v>1888</v>
      </c>
      <c r="AA14" s="87" t="s">
        <v>1247</v>
      </c>
      <c r="AB14" s="18"/>
      <c r="AC14" s="87">
        <v>9</v>
      </c>
      <c r="AD14" s="87" t="s">
        <v>1683</v>
      </c>
      <c r="AE14" s="87" t="s">
        <v>1684</v>
      </c>
      <c r="AF14" s="87" t="s">
        <v>1247</v>
      </c>
    </row>
    <row r="15" spans="1:32" ht="12">
      <c r="A15" s="18"/>
      <c r="B15" s="18"/>
      <c r="C15" s="18"/>
      <c r="D15" s="18"/>
      <c r="E15" s="18"/>
      <c r="F15" s="18"/>
      <c r="G15" s="18"/>
      <c r="H15" s="18"/>
      <c r="I15" s="18"/>
      <c r="J15" s="18"/>
      <c r="K15" s="18"/>
      <c r="L15" s="18"/>
      <c r="M15" s="18"/>
      <c r="N15" s="87">
        <v>10</v>
      </c>
      <c r="O15" s="87" t="s">
        <v>1908</v>
      </c>
      <c r="P15" s="87" t="s">
        <v>1909</v>
      </c>
      <c r="Q15" s="87" t="s">
        <v>1247</v>
      </c>
      <c r="R15" s="18"/>
      <c r="S15" s="18"/>
      <c r="T15" s="18"/>
      <c r="U15" s="18"/>
      <c r="V15" s="18"/>
      <c r="W15" s="18"/>
      <c r="X15" s="87">
        <v>10</v>
      </c>
      <c r="Y15" s="769" t="s">
        <v>1908</v>
      </c>
      <c r="Z15" s="87" t="s">
        <v>1909</v>
      </c>
      <c r="AA15" s="87" t="s">
        <v>1247</v>
      </c>
      <c r="AB15" s="18"/>
      <c r="AC15" s="87">
        <v>10</v>
      </c>
      <c r="AD15" s="87" t="s">
        <v>1706</v>
      </c>
      <c r="AE15" s="87" t="s">
        <v>1707</v>
      </c>
      <c r="AF15" s="87" t="s">
        <v>1247</v>
      </c>
    </row>
    <row r="16" spans="1:32" ht="12">
      <c r="A16" s="18"/>
      <c r="B16" s="18"/>
      <c r="C16" s="18"/>
      <c r="D16" s="18"/>
      <c r="E16" s="18"/>
      <c r="F16" s="18"/>
      <c r="G16" s="18"/>
      <c r="H16" s="18"/>
      <c r="I16" s="18"/>
      <c r="J16" s="18"/>
      <c r="K16" s="18"/>
      <c r="L16" s="18"/>
      <c r="M16" s="18"/>
      <c r="N16" s="87">
        <v>11</v>
      </c>
      <c r="O16" s="87" t="s">
        <v>1929</v>
      </c>
      <c r="P16" s="87" t="s">
        <v>1930</v>
      </c>
      <c r="Q16" s="87" t="s">
        <v>1247</v>
      </c>
      <c r="R16" s="18"/>
      <c r="S16" s="18"/>
      <c r="T16" s="18"/>
      <c r="U16" s="18"/>
      <c r="V16" s="18"/>
      <c r="W16" s="18"/>
      <c r="X16" s="87">
        <v>11</v>
      </c>
      <c r="Y16" s="769" t="s">
        <v>1929</v>
      </c>
      <c r="Z16" s="87" t="s">
        <v>1930</v>
      </c>
      <c r="AA16" s="87" t="s">
        <v>1247</v>
      </c>
      <c r="AB16" s="18"/>
      <c r="AC16" s="87">
        <v>11</v>
      </c>
      <c r="AD16" s="87" t="s">
        <v>2110</v>
      </c>
      <c r="AE16" s="87" t="s">
        <v>2111</v>
      </c>
      <c r="AF16" s="87" t="s">
        <v>1247</v>
      </c>
    </row>
    <row r="17" spans="1:32" ht="12">
      <c r="A17" s="18"/>
      <c r="B17" s="18"/>
      <c r="C17" s="18"/>
      <c r="D17" s="18"/>
      <c r="E17" s="18"/>
      <c r="F17" s="18"/>
      <c r="G17" s="18"/>
      <c r="H17" s="18"/>
      <c r="I17" s="18"/>
      <c r="J17" s="18"/>
      <c r="K17" s="18"/>
      <c r="L17" s="18"/>
      <c r="M17" s="18"/>
      <c r="N17" s="87">
        <v>12</v>
      </c>
      <c r="O17" s="87" t="s">
        <v>1950</v>
      </c>
      <c r="P17" s="87" t="s">
        <v>1951</v>
      </c>
      <c r="Q17" s="87" t="s">
        <v>1247</v>
      </c>
      <c r="R17" s="18"/>
      <c r="S17" s="18"/>
      <c r="T17" s="18"/>
      <c r="U17" s="18"/>
      <c r="V17" s="18"/>
      <c r="W17" s="18"/>
      <c r="X17" s="87">
        <v>12</v>
      </c>
      <c r="Y17" s="769" t="s">
        <v>1950</v>
      </c>
      <c r="Z17" s="87" t="s">
        <v>1951</v>
      </c>
      <c r="AA17" s="87" t="s">
        <v>1247</v>
      </c>
      <c r="AB17" s="18"/>
      <c r="AC17" s="87">
        <v>12</v>
      </c>
      <c r="AD17" s="87" t="s">
        <v>1679</v>
      </c>
      <c r="AE17" s="87" t="s">
        <v>1680</v>
      </c>
      <c r="AF17" s="87" t="s">
        <v>1247</v>
      </c>
    </row>
    <row r="18" spans="1:32" ht="12">
      <c r="A18" s="18"/>
      <c r="B18" s="18"/>
      <c r="C18" s="18"/>
      <c r="D18" s="18"/>
      <c r="E18" s="18"/>
      <c r="F18" s="18"/>
      <c r="G18" s="18"/>
      <c r="H18" s="18"/>
      <c r="I18" s="18"/>
      <c r="J18" s="18"/>
      <c r="K18" s="18"/>
      <c r="L18" s="18"/>
      <c r="M18" s="18"/>
      <c r="N18" s="87">
        <v>13</v>
      </c>
      <c r="O18" s="87" t="s">
        <v>1971</v>
      </c>
      <c r="P18" s="87" t="s">
        <v>1972</v>
      </c>
      <c r="Q18" s="87" t="s">
        <v>1247</v>
      </c>
      <c r="R18" s="18"/>
      <c r="S18" s="18"/>
      <c r="T18" s="18"/>
      <c r="U18" s="18"/>
      <c r="V18" s="18"/>
      <c r="W18" s="18"/>
      <c r="X18" s="87">
        <v>13</v>
      </c>
      <c r="Y18" s="769" t="s">
        <v>1971</v>
      </c>
      <c r="Z18" s="87" t="s">
        <v>1972</v>
      </c>
      <c r="AA18" s="87" t="s">
        <v>1247</v>
      </c>
      <c r="AB18" s="18"/>
      <c r="AC18" s="87">
        <v>13</v>
      </c>
      <c r="AD18" s="87" t="s">
        <v>1698</v>
      </c>
      <c r="AE18" s="87" t="s">
        <v>1699</v>
      </c>
      <c r="AF18" s="87" t="s">
        <v>1247</v>
      </c>
    </row>
    <row r="19" spans="1:32" ht="12">
      <c r="A19" s="18"/>
      <c r="B19" s="18"/>
      <c r="C19" s="18"/>
      <c r="D19" s="18"/>
      <c r="E19" s="18"/>
      <c r="F19" s="18"/>
      <c r="G19" s="18"/>
      <c r="H19" s="18"/>
      <c r="I19" s="18"/>
      <c r="J19" s="18"/>
      <c r="K19" s="18"/>
      <c r="L19" s="18"/>
      <c r="M19" s="18"/>
      <c r="N19" s="87">
        <v>14</v>
      </c>
      <c r="O19" s="87" t="s">
        <v>1714</v>
      </c>
      <c r="P19" s="87" t="s">
        <v>1715</v>
      </c>
      <c r="Q19" s="87" t="s">
        <v>1247</v>
      </c>
      <c r="R19" s="18"/>
      <c r="S19" s="18"/>
      <c r="T19" s="18"/>
      <c r="U19" s="18"/>
      <c r="V19" s="18"/>
      <c r="W19" s="18"/>
      <c r="X19" s="87">
        <v>14</v>
      </c>
      <c r="Y19" s="769" t="s">
        <v>1714</v>
      </c>
      <c r="Z19" s="87" t="s">
        <v>1715</v>
      </c>
      <c r="AA19" s="87" t="s">
        <v>1247</v>
      </c>
      <c r="AB19" s="18"/>
      <c r="AC19" s="87">
        <v>14</v>
      </c>
      <c r="AD19" s="87" t="s">
        <v>2323</v>
      </c>
      <c r="AE19" s="87" t="s">
        <v>2324</v>
      </c>
      <c r="AF19" s="87" t="s">
        <v>1247</v>
      </c>
    </row>
    <row r="20" spans="1:32" ht="12">
      <c r="A20" s="18"/>
      <c r="B20" s="18"/>
      <c r="C20" s="18"/>
      <c r="D20" s="18"/>
      <c r="E20" s="18"/>
      <c r="F20" s="18"/>
      <c r="G20" s="18"/>
      <c r="H20" s="18"/>
      <c r="I20" s="18"/>
      <c r="J20" s="18"/>
      <c r="K20" s="18"/>
      <c r="L20" s="18"/>
      <c r="M20" s="18"/>
      <c r="N20" s="87">
        <v>15</v>
      </c>
      <c r="O20" s="87" t="s">
        <v>2009</v>
      </c>
      <c r="P20" s="87" t="s">
        <v>2010</v>
      </c>
      <c r="Q20" s="87" t="s">
        <v>1247</v>
      </c>
      <c r="R20" s="18"/>
      <c r="S20" s="18"/>
      <c r="T20" s="18"/>
      <c r="U20" s="18"/>
      <c r="V20" s="18"/>
      <c r="W20" s="18"/>
      <c r="X20" s="87">
        <v>15</v>
      </c>
      <c r="Y20" s="769" t="s">
        <v>2009</v>
      </c>
      <c r="Z20" s="87" t="s">
        <v>2010</v>
      </c>
      <c r="AA20" s="87" t="s">
        <v>1247</v>
      </c>
      <c r="AB20" s="18"/>
      <c r="AC20" s="87">
        <v>15</v>
      </c>
      <c r="AD20" s="87" t="s">
        <v>1637</v>
      </c>
      <c r="AE20" s="87" t="s">
        <v>1638</v>
      </c>
      <c r="AF20" s="87" t="s">
        <v>1247</v>
      </c>
    </row>
    <row r="21" spans="1:32" ht="12">
      <c r="A21" s="18"/>
      <c r="B21" s="18"/>
      <c r="C21" s="18"/>
      <c r="D21" s="18"/>
      <c r="E21" s="18"/>
      <c r="F21" s="18"/>
      <c r="G21" s="18"/>
      <c r="H21" s="18"/>
      <c r="I21" s="18"/>
      <c r="J21" s="18"/>
      <c r="K21" s="18"/>
      <c r="L21" s="18"/>
      <c r="M21" s="18"/>
      <c r="N21" s="87">
        <v>16</v>
      </c>
      <c r="O21" s="87" t="s">
        <v>2030</v>
      </c>
      <c r="P21" s="87" t="s">
        <v>2031</v>
      </c>
      <c r="Q21" s="87" t="s">
        <v>1247</v>
      </c>
      <c r="R21" s="18"/>
      <c r="S21" s="18"/>
      <c r="T21" s="18"/>
      <c r="U21" s="18"/>
      <c r="V21" s="18"/>
      <c r="W21" s="18"/>
      <c r="X21" s="87">
        <v>16</v>
      </c>
      <c r="Y21" s="769" t="s">
        <v>2030</v>
      </c>
      <c r="Z21" s="87" t="s">
        <v>2031</v>
      </c>
      <c r="AA21" s="87" t="s">
        <v>1247</v>
      </c>
      <c r="AB21" s="18"/>
      <c r="AC21" s="87">
        <v>16</v>
      </c>
      <c r="AD21" s="87" t="s">
        <v>1702</v>
      </c>
      <c r="AE21" s="87" t="s">
        <v>1703</v>
      </c>
      <c r="AF21" s="87" t="s">
        <v>1247</v>
      </c>
    </row>
    <row r="22" spans="1:32" ht="12">
      <c r="A22" s="18"/>
      <c r="B22" s="18"/>
      <c r="C22" s="18"/>
      <c r="D22" s="18"/>
      <c r="E22" s="18"/>
      <c r="F22" s="18"/>
      <c r="G22" s="18"/>
      <c r="H22" s="18"/>
      <c r="I22" s="18"/>
      <c r="J22" s="18"/>
      <c r="K22" s="18"/>
      <c r="L22" s="18"/>
      <c r="M22" s="18"/>
      <c r="N22" s="87">
        <v>17</v>
      </c>
      <c r="O22" s="87" t="s">
        <v>1711</v>
      </c>
      <c r="P22" s="87" t="s">
        <v>1712</v>
      </c>
      <c r="Q22" s="87" t="s">
        <v>1247</v>
      </c>
      <c r="R22" s="18"/>
      <c r="S22" s="18"/>
      <c r="T22" s="18"/>
      <c r="U22" s="18"/>
      <c r="V22" s="18"/>
      <c r="W22" s="18"/>
      <c r="X22" s="87">
        <v>17</v>
      </c>
      <c r="Y22" s="769" t="s">
        <v>1711</v>
      </c>
      <c r="Z22" s="87" t="s">
        <v>1712</v>
      </c>
      <c r="AA22" s="87" t="s">
        <v>1247</v>
      </c>
      <c r="AB22" s="18"/>
      <c r="AC22" s="87">
        <v>17</v>
      </c>
      <c r="AD22" s="87" t="s">
        <v>1664</v>
      </c>
      <c r="AE22" s="87" t="s">
        <v>1659</v>
      </c>
      <c r="AF22" s="87" t="s">
        <v>1247</v>
      </c>
    </row>
    <row r="23" spans="1:32" ht="12">
      <c r="A23" s="18"/>
      <c r="B23" s="18"/>
      <c r="C23" s="18"/>
      <c r="D23" s="18"/>
      <c r="E23" s="18"/>
      <c r="F23" s="18"/>
      <c r="G23" s="18"/>
      <c r="H23" s="18"/>
      <c r="I23" s="18"/>
      <c r="J23" s="18"/>
      <c r="K23" s="18"/>
      <c r="L23" s="18"/>
      <c r="M23" s="18"/>
      <c r="N23" s="87">
        <v>18</v>
      </c>
      <c r="O23" s="87" t="s">
        <v>2068</v>
      </c>
      <c r="P23" s="87" t="s">
        <v>2069</v>
      </c>
      <c r="Q23" s="87" t="s">
        <v>1247</v>
      </c>
      <c r="R23" s="18"/>
      <c r="S23" s="18"/>
      <c r="T23" s="18"/>
      <c r="U23" s="18"/>
      <c r="V23" s="18"/>
      <c r="W23" s="18"/>
      <c r="X23" s="87">
        <v>18</v>
      </c>
      <c r="Y23" s="769" t="s">
        <v>2068</v>
      </c>
      <c r="Z23" s="87" t="s">
        <v>2069</v>
      </c>
      <c r="AA23" s="87" t="s">
        <v>1247</v>
      </c>
      <c r="AB23" s="18"/>
      <c r="AC23" s="87">
        <v>18</v>
      </c>
      <c r="AD23" s="87" t="s">
        <v>1691</v>
      </c>
      <c r="AE23" s="87" t="s">
        <v>1692</v>
      </c>
      <c r="AF23" s="87" t="s">
        <v>1247</v>
      </c>
    </row>
    <row r="24" spans="1:32" ht="12">
      <c r="A24" s="18"/>
      <c r="B24" s="18"/>
      <c r="C24" s="18"/>
      <c r="D24" s="18"/>
      <c r="E24" s="18"/>
      <c r="F24" s="18"/>
      <c r="G24" s="18"/>
      <c r="H24" s="18"/>
      <c r="I24" s="18"/>
      <c r="J24" s="18"/>
      <c r="K24" s="18"/>
      <c r="L24" s="18"/>
      <c r="M24" s="18"/>
      <c r="N24" s="87">
        <v>19</v>
      </c>
      <c r="O24" s="87" t="s">
        <v>2089</v>
      </c>
      <c r="P24" s="87" t="s">
        <v>2090</v>
      </c>
      <c r="Q24" s="87" t="s">
        <v>1247</v>
      </c>
      <c r="R24" s="18"/>
      <c r="S24" s="18"/>
      <c r="T24" s="18"/>
      <c r="U24" s="18"/>
      <c r="V24" s="18"/>
      <c r="W24" s="18"/>
      <c r="X24" s="87">
        <v>19</v>
      </c>
      <c r="Y24" s="769" t="s">
        <v>2089</v>
      </c>
      <c r="Z24" s="87" t="s">
        <v>2090</v>
      </c>
      <c r="AA24" s="87" t="s">
        <v>1247</v>
      </c>
      <c r="AB24" s="18"/>
      <c r="AC24" s="87">
        <v>19</v>
      </c>
      <c r="AD24" s="87"/>
      <c r="AE24" s="87"/>
      <c r="AF24" s="87" t="s">
        <v>1247</v>
      </c>
    </row>
    <row r="25" spans="1:32" ht="12">
      <c r="A25" s="18"/>
      <c r="B25" s="18"/>
      <c r="C25" s="18"/>
      <c r="D25" s="18"/>
      <c r="E25" s="18"/>
      <c r="F25" s="18"/>
      <c r="G25" s="18"/>
      <c r="H25" s="18"/>
      <c r="I25" s="18"/>
      <c r="J25" s="18"/>
      <c r="K25" s="18"/>
      <c r="L25" s="18"/>
      <c r="M25" s="18"/>
      <c r="N25" s="87">
        <v>20</v>
      </c>
      <c r="O25" s="87" t="s">
        <v>2110</v>
      </c>
      <c r="P25" s="87" t="s">
        <v>2111</v>
      </c>
      <c r="Q25" s="87" t="s">
        <v>1247</v>
      </c>
      <c r="R25" s="18"/>
      <c r="S25" s="18"/>
      <c r="T25" s="18"/>
      <c r="U25" s="18"/>
      <c r="V25" s="18"/>
      <c r="W25" s="18"/>
      <c r="X25" s="87">
        <v>20</v>
      </c>
      <c r="Y25" s="769" t="s">
        <v>2110</v>
      </c>
      <c r="Z25" s="87" t="s">
        <v>2111</v>
      </c>
      <c r="AA25" s="87" t="s">
        <v>1247</v>
      </c>
      <c r="AB25" s="18"/>
      <c r="AC25" s="87">
        <v>20</v>
      </c>
      <c r="AD25" s="87"/>
      <c r="AE25" s="87"/>
      <c r="AF25" s="87" t="s">
        <v>1247</v>
      </c>
    </row>
    <row r="26" spans="1:32" ht="12">
      <c r="A26" s="18"/>
      <c r="B26" s="18"/>
      <c r="C26" s="18"/>
      <c r="D26" s="18"/>
      <c r="E26" s="18"/>
      <c r="F26" s="18"/>
      <c r="G26" s="18"/>
      <c r="H26" s="18"/>
      <c r="I26" s="18"/>
      <c r="J26" s="18"/>
      <c r="K26" s="18"/>
      <c r="L26" s="18"/>
      <c r="M26" s="18"/>
      <c r="N26" s="87">
        <v>21</v>
      </c>
      <c r="O26" s="87" t="s">
        <v>2131</v>
      </c>
      <c r="P26" s="87" t="s">
        <v>2132</v>
      </c>
      <c r="Q26" s="87" t="s">
        <v>1247</v>
      </c>
      <c r="R26" s="18"/>
      <c r="S26" s="18"/>
      <c r="T26" s="18"/>
      <c r="U26" s="18"/>
      <c r="V26" s="18"/>
      <c r="W26" s="18"/>
      <c r="X26" s="87">
        <v>21</v>
      </c>
      <c r="Y26" s="769" t="s">
        <v>2131</v>
      </c>
      <c r="Z26" s="87" t="s">
        <v>2132</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2152</v>
      </c>
      <c r="P27" s="87" t="s">
        <v>2153</v>
      </c>
      <c r="Q27" s="87" t="s">
        <v>1247</v>
      </c>
      <c r="R27" s="18"/>
      <c r="S27" s="18"/>
      <c r="T27" s="18"/>
      <c r="U27" s="18"/>
      <c r="V27" s="18"/>
      <c r="W27" s="18"/>
      <c r="X27" s="87">
        <v>22</v>
      </c>
      <c r="Y27" s="769" t="s">
        <v>2152</v>
      </c>
      <c r="Z27" s="87" t="s">
        <v>2153</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2173</v>
      </c>
      <c r="P28" s="87" t="s">
        <v>2174</v>
      </c>
      <c r="Q28" s="87" t="s">
        <v>1247</v>
      </c>
      <c r="R28" s="18"/>
      <c r="S28" s="18"/>
      <c r="T28" s="18"/>
      <c r="U28" s="18"/>
      <c r="V28" s="18"/>
      <c r="W28" s="18"/>
      <c r="X28" s="87">
        <v>23</v>
      </c>
      <c r="Y28" s="769" t="s">
        <v>2173</v>
      </c>
      <c r="Z28" s="87" t="s">
        <v>2174</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2194</v>
      </c>
      <c r="P29" s="87" t="s">
        <v>2195</v>
      </c>
      <c r="Q29" s="87" t="s">
        <v>1247</v>
      </c>
      <c r="R29" s="18"/>
      <c r="S29" s="18"/>
      <c r="T29" s="18"/>
      <c r="U29" s="18"/>
      <c r="V29" s="18"/>
      <c r="W29" s="18"/>
      <c r="X29" s="87">
        <v>24</v>
      </c>
      <c r="Y29" s="769" t="s">
        <v>2194</v>
      </c>
      <c r="Z29" s="87" t="s">
        <v>2195</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2215</v>
      </c>
      <c r="P30" s="87" t="s">
        <v>2216</v>
      </c>
      <c r="Q30" s="87" t="s">
        <v>1247</v>
      </c>
      <c r="R30" s="18"/>
      <c r="S30" s="18"/>
      <c r="T30" s="18"/>
      <c r="U30" s="18"/>
      <c r="V30" s="18"/>
      <c r="W30" s="18"/>
      <c r="X30" s="87">
        <v>25</v>
      </c>
      <c r="Y30" s="769" t="s">
        <v>2215</v>
      </c>
      <c r="Z30" s="87" t="s">
        <v>2216</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2236</v>
      </c>
      <c r="P31" s="87" t="s">
        <v>2237</v>
      </c>
      <c r="Q31" s="87" t="s">
        <v>1247</v>
      </c>
      <c r="R31" s="18"/>
      <c r="S31" s="18"/>
      <c r="T31" s="18"/>
      <c r="U31" s="18"/>
      <c r="V31" s="18"/>
      <c r="W31" s="18"/>
      <c r="X31" s="87">
        <v>26</v>
      </c>
      <c r="Y31" s="769" t="s">
        <v>2236</v>
      </c>
      <c r="Z31" s="87" t="s">
        <v>2237</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2257</v>
      </c>
      <c r="P32" s="87" t="s">
        <v>2258</v>
      </c>
      <c r="Q32" s="87" t="s">
        <v>1247</v>
      </c>
      <c r="R32" s="18"/>
      <c r="S32" s="18"/>
      <c r="T32" s="18"/>
      <c r="U32" s="18"/>
      <c r="V32" s="18"/>
      <c r="W32" s="18"/>
      <c r="X32" s="87">
        <v>27</v>
      </c>
      <c r="Y32" s="769" t="s">
        <v>2257</v>
      </c>
      <c r="Z32" s="87" t="s">
        <v>2258</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2278</v>
      </c>
      <c r="P33" s="87" t="s">
        <v>2279</v>
      </c>
      <c r="Q33" s="87" t="s">
        <v>1247</v>
      </c>
      <c r="R33" s="18"/>
      <c r="S33" s="18"/>
      <c r="T33" s="18"/>
      <c r="U33" s="18"/>
      <c r="V33" s="18"/>
      <c r="W33" s="18"/>
      <c r="X33" s="87">
        <v>28</v>
      </c>
      <c r="Y33" s="769" t="s">
        <v>2278</v>
      </c>
      <c r="Z33" s="87" t="s">
        <v>2279</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2299</v>
      </c>
      <c r="P34" s="87" t="s">
        <v>2300</v>
      </c>
      <c r="Q34" s="87" t="s">
        <v>1247</v>
      </c>
      <c r="R34" s="18"/>
      <c r="S34" s="18"/>
      <c r="T34" s="18"/>
      <c r="U34" s="18"/>
      <c r="V34" s="18"/>
      <c r="W34" s="18"/>
      <c r="X34" s="87">
        <v>29</v>
      </c>
      <c r="Y34" s="769" t="s">
        <v>2299</v>
      </c>
      <c r="Z34" s="87" t="s">
        <v>2300</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2328</v>
      </c>
      <c r="P36" s="87" t="s">
        <v>2329</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18</v>
      </c>
      <c r="I4" s="80" t="str">
        <f>HLOOKUP(I3,比較地域マスタ!$E$5:$L$6,2,0)</f>
        <v>福井県</v>
      </c>
      <c r="J4" s="80" t="str">
        <f>HLOOKUP(J3,比較地域マスタ!$E$5:$L$6,2,0)</f>
        <v>坂井市</v>
      </c>
      <c r="K4" s="80" t="str">
        <f>HLOOKUP(K3,比較地域マスタ!$E$5:$L$6,2,0)</f>
        <v>18210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2024-03-14T13:31:35Z</dcterms:created>
  <dcterms:modified xsi:type="dcterms:W3CDTF">2024-03-14T13:31:35Z</dcterms:modified>
  <cp:category/>
  <cp:contentStatus/>
</cp:coreProperties>
</file>