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DEE60B88-A9A7-496F-866E-5681EEE818B3}"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<sst xmlns="http://schemas.openxmlformats.org/spreadsheetml/2006/main" count="24463" uniqueCount="2400">
  <si>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</si>
  <si>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</si>
  <si>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</si>
  <si>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</si>
  <si>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</si>
  <si>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</si>
  <si>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</si>
  <si>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</si>
  <si>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</si>
  <si>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</si>
  <si>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</si>
  <si>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</si>
  <si>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</si>
  <si>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</si>
  <si>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</si>
  <si>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</si>
  <si>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</si>
  <si>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</si>
  <si>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</si>
  <si>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</si>
  <si>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</si>
  <si>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</si>
  <si>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</si>
  <si>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</si>
  <si>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</si>
  <si>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</si>
  <si>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</si>
  <si>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</si>
  <si>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</si>
  <si>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</si>
  <si>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</si>
  <si>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</si>
  <si>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</si>
  <si>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</si>
  <si>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</si>
  <si>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</si>
  <si>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</si>
  <si>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</si>
  <si>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</si>
  <si>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</si>
  <si>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</si>
  <si>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</si>
  <si>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</si>
  <si>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</si>
  <si>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</si>
  <si>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</si>
  <si>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</si>
  <si>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</si>
  <si>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</si>
  <si>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</si>
  <si>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</si>
  <si>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</si>
  <si>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</si>
  <si>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</si>
  <si>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</si>
  <si>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</si>
  <si>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</si>
  <si>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</si>
  <si>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</si>
  <si>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</si>
  <si>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</si>
  <si>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</si>
  <si>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</si>
  <si>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</si>
  <si>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</si>
  <si>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</si>
  <si>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</si>
  <si>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</si>
  <si>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</si>
  <si>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</si>
  <si>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</si>
  <si>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</si>
  <si>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</si>
  <si>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</si>
  <si>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</si>
  <si>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</si>
  <si>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</si>
  <si>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</si>
  <si>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</si>
  <si>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</si>
  <si>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</si>
  <si>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</si>
  <si>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</si>
  <si>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</si>
  <si>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</si>
  <si>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</si>
  <si>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</si>
  <si>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</si>
  <si>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</si>
  <si>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</si>
  <si>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</si>
  <si>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</si>
  <si>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</si>
  <si>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</si>
  <si>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</si>
  <si>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</si>
  <si>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</si>
  <si>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</si>
  <si>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</si>
  <si>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</si>
  <si>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</si>
  <si>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</si>
  <si>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</si>
  <si>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</si>
  <si>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</si>
  <si>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</si>
  <si>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</si>
  <si>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</si>
  <si>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</si>
  <si>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</si>
  <si>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</si>
  <si>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</si>
  <si>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</si>
  <si>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</si>
  <si>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</si>
  <si>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</si>
  <si>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</si>
  <si>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</si>
  <si>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</si>
  <si>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</si>
  <si>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</si>
  <si>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</si>
  <si>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</si>
  <si>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</si>
  <si>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</si>
  <si>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</si>
  <si>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</si>
  <si>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</si>
  <si>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</si>
  <si>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</si>
  <si>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</si>
  <si>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</si>
  <si>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</si>
  <si>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</si>
  <si>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</si>
  <si>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</si>
  <si>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</si>
  <si>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</si>
  <si>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</si>
  <si>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</si>
  <si>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</si>
  <si>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</si>
  <si>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</si>
  <si>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</si>
  <si>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</si>
  <si>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</si>
  <si>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</si>
  <si>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</si>
  <si>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</si>
  <si>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</si>
  <si>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</si>
  <si>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</si>
  <si>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</si>
  <si>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</si>
  <si>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</si>
  <si>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</si>
  <si>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</si>
  <si>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</si>
  <si>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</si>
  <si>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</si>
  <si>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</si>
  <si>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</si>
  <si>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</si>
  <si>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</si>
  <si>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</si>
  <si>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</si>
  <si>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</si>
  <si>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</si>
  <si>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</si>
  <si>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</si>
  <si>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</si>
  <si>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</si>
  <si>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</si>
  <si>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</si>
  <si>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</si>
  <si>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</si>
  <si>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</si>
  <si>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</si>
  <si>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</si>
  <si>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</si>
  <si>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</si>
  <si>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</si>
  <si>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</si>
  <si>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</si>
  <si>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</si>
  <si>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</si>
  <si>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</si>
  <si>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</si>
  <si>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</si>
  <si>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</si>
  <si>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</si>
  <si>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</si>
  <si>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</si>
  <si>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</si>
  <si>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</si>
  <si>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</si>
  <si>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</si>
  <si>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</si>
  <si>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</si>
  <si>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</si>
  <si>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</si>
  <si>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</si>
  <si>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</si>
  <si>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</si>
  <si>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</si>
  <si>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</si>
  <si>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</si>
  <si>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</si>
  <si>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</si>
  <si>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</si>
  <si>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</si>
  <si>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</si>
  <si>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</si>
  <si>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</si>
  <si>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</si>
  <si>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</si>
  <si>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</si>
  <si>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</si>
  <si>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</si>
  <si>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</si>
  <si>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</si>
  <si>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</si>
  <si>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</si>
  <si>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</si>
  <si>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</si>
  <si>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</si>
  <si>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</si>
  <si>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</si>
  <si>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</si>
  <si>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</si>
  <si>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</si>
  <si>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</si>
  <si>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</si>
  <si>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</si>
  <si>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</si>
  <si>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</si>
  <si>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</si>
  <si>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</si>
  <si>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</si>
  <si>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</si>
  <si>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</si>
  <si>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</si>
  <si>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</si>
  <si>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</si>
  <si>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</si>
  <si>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</si>
  <si>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</si>
  <si>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</si>
  <si>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</si>
  <si>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</si>
  <si>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</si>
  <si>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</si>
  <si>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</si>
  <si>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</si>
  <si>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</si>
  <si>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</si>
  <si>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</si>
  <si>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</si>
  <si>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</si>
  <si>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</si>
  <si>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</si>
  <si>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</si>
  <si>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</si>
  <si>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</si>
  <si>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</si>
  <si>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</si>
  <si>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</si>
  <si>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</si>
  <si>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</si>
  <si>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</si>
  <si>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</si>
  <si>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</si>
  <si>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</si>
  <si>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</si>
  <si>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</si>
  <si>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</si>
  <si>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</si>
  <si>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</si>
  <si>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</si>
  <si>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</si>
  <si>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</si>
  <si>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</si>
  <si>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</si>
  <si>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</si>
  <si>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</si>
  <si>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</si>
  <si>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</si>
  <si>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</si>
  <si>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</si>
  <si>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</si>
  <si>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</si>
  <si>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</si>
  <si>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</si>
  <si>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</si>
  <si>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</si>
  <si>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</si>
  <si>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</si>
  <si>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</si>
  <si>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</si>
  <si>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</si>
  <si>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</si>
  <si>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</si>
  <si>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</si>
  <si>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</si>
  <si>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</si>
  <si>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</si>
  <si>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</si>
  <si>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</si>
  <si>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</si>
  <si>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</si>
  <si>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</si>
  <si>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</si>
  <si>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</si>
  <si>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</si>
  <si>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</si>
  <si>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</si>
  <si>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</si>
  <si>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</si>
  <si>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</si>
  <si>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</si>
  <si>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</si>
  <si>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</si>
  <si>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</si>
  <si>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</si>
  <si>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</si>
  <si>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</si>
  <si>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</si>
  <si>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</si>
  <si>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</si>
  <si>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</si>
  <si>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</si>
  <si>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</si>
  <si>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</si>
  <si>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</si>
  <si>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</si>
  <si>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</si>
  <si>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</si>
  <si>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</si>
  <si>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</si>
  <si>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</si>
  <si>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</si>
  <si>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</si>
  <si>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</si>
  <si>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</si>
  <si>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</si>
  <si>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</si>
  <si>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</si>
  <si>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</si>
  <si>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</si>
  <si>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</si>
  <si>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</si>
  <si>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</si>
  <si>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</si>
  <si>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</si>
  <si>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</si>
  <si>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</si>
  <si>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</si>
  <si>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</si>
  <si>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</si>
  <si>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</si>
  <si>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</si>
  <si>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</si>
  <si>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</si>
  <si>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</si>
  <si>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</si>
  <si>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</si>
  <si>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</si>
  <si>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</si>
  <si>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</si>
  <si>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</si>
  <si>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</si>
  <si>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</si>
  <si>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</si>
  <si>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</si>
  <si>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</si>
  <si>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</si>
  <si>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</si>
  <si>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</si>
  <si>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</si>
  <si>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</si>
  <si>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</si>
  <si>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</si>
  <si>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</si>
  <si>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</si>
  <si>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</si>
  <si>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</si>
  <si>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</si>
  <si>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</si>
  <si>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</si>
  <si>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</si>
  <si>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</si>
  <si>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</si>
  <si>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</si>
  <si>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</si>
  <si>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</si>
  <si>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</si>
  <si>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</si>
  <si>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</si>
  <si>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</si>
  <si>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</si>
  <si>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</si>
  <si>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</si>
  <si>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</si>
  <si>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</si>
  <si>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</si>
  <si>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</si>
  <si>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</si>
  <si>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</si>
  <si>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</si>
  <si>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</si>
  <si>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</si>
  <si>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</si>
  <si>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</si>
  <si>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</si>
  <si>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</si>
  <si>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</si>
  <si>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</si>
  <si>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</si>
  <si>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</si>
  <si>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</si>
  <si>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</si>
  <si>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</si>
  <si>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</si>
  <si>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</si>
  <si>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</si>
  <si>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</si>
  <si>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</si>
  <si>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</si>
  <si>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</si>
  <si>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</si>
  <si>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</si>
  <si>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</si>
  <si>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</si>
  <si>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</si>
  <si>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</si>
  <si>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</si>
  <si>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</si>
  <si>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</si>
  <si>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</si>
  <si>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</si>
  <si>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</si>
  <si>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</si>
  <si>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</si>
  <si>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</si>
  <si>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</si>
  <si>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</si>
  <si>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</si>
  <si>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</si>
  <si>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</si>
  <si>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</si>
  <si>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</si>
  <si>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</si>
  <si>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</si>
  <si>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</si>
  <si>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</si>
  <si>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</si>
  <si>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</si>
  <si>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</si>
  <si>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</si>
  <si>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</si>
  <si>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</si>
  <si>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</si>
  <si>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</si>
  <si>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</si>
  <si>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</si>
  <si>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</si>
  <si>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</si>
  <si>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</si>
  <si>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</si>
  <si>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</si>
  <si>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</si>
  <si>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</si>
  <si>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</si>
  <si>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</si>
  <si>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</si>
  <si>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</si>
  <si>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</si>
  <si>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</si>
  <si>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</si>
  <si>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</si>
  <si>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</si>
  <si>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</si>
  <si>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</si>
  <si>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</si>
  <si>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</si>
  <si>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</si>
  <si>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</si>
  <si>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</si>
  <si>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</si>
  <si>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</si>
  <si>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</si>
  <si>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</si>
  <si>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</si>
  <si>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</si>
  <si>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</si>
  <si>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</si>
  <si>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</si>
  <si>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</si>
  <si>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</si>
  <si>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</si>
  <si>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</si>
  <si>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</si>
  <si>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</si>
  <si>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</si>
  <si>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</si>
  <si>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</si>
  <si>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</si>
  <si>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</si>
  <si>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</si>
  <si>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</si>
  <si>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</si>
  <si>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</si>
  <si>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</si>
  <si>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</si>
  <si>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</si>
  <si>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</si>
  <si>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</si>
  <si>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</si>
  <si>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</si>
  <si>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</si>
  <si>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</si>
  <si>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</si>
  <si>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</si>
  <si>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</si>
  <si>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</si>
  <si>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</si>
  <si>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</si>
  <si>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</si>
  <si>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</si>
  <si>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</si>
  <si>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</si>
  <si>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</si>
  <si>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</si>
  <si>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</si>
  <si>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</si>
  <si>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</si>
  <si>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</si>
  <si>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</si>
  <si>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</si>
  <si>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</si>
  <si>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</si>
  <si>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</si>
  <si>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</si>
  <si>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</si>
  <si>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</si>
  <si>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</si>
  <si>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</si>
  <si>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</si>
  <si>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</si>
  <si>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</si>
  <si>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</si>
  <si>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</si>
  <si>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</si>
  <si>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</si>
  <si>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</si>
  <si>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</si>
  <si>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</si>
  <si>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</si>
  <si>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</si>
  <si>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</si>
  <si>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</si>
  <si>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</si>
  <si>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</si>
  <si>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</si>
  <si>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</si>
  <si>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</si>
  <si>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</si>
  <si>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</si>
  <si>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</si>
  <si>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</si>
  <si>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</si>
  <si>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</si>
  <si>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</si>
  <si>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</si>
  <si>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</si>
  <si>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</si>
  <si>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</si>
  <si>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</si>
  <si>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</si>
  <si>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</si>
  <si>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</si>
  <si>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</si>
  <si>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</si>
  <si>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</si>
  <si>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</si>
  <si>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</si>
  <si>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</si>
  <si>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</si>
  <si>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</si>
  <si>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</si>
  <si>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</si>
  <si>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</si>
  <si>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</si>
  <si>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</si>
  <si>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</si>
  <si>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</si>
  <si>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</si>
  <si>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</si>
  <si>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</si>
  <si>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</si>
  <si>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</si>
  <si>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</si>
  <si>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</si>
  <si>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</si>
  <si>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</si>
  <si>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</si>
  <si>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</si>
  <si>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</si>
  <si>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</si>
  <si>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</si>
  <si>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</si>
  <si>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</si>
  <si>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</si>
  <si>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</si>
  <si>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</si>
  <si>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</si>
  <si>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</si>
  <si>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</si>
  <si>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</si>
  <si>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</si>
  <si>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</si>
  <si>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</si>
  <si>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</si>
  <si>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</si>
  <si>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</si>
  <si>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</si>
  <si>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</si>
  <si>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</si>
  <si>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</si>
  <si>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</si>
  <si>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</si>
  <si>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</si>
  <si>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</si>
  <si>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</si>
  <si>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</si>
  <si>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</si>
  <si>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</si>
  <si>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</si>
  <si>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</si>
  <si>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</si>
  <si>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</si>
  <si>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</si>
  <si>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</si>
  <si>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</si>
  <si>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</si>
  <si>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</si>
  <si>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</si>
  <si>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</si>
  <si>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</si>
  <si>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</si>
  <si>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</si>
  <si>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</si>
  <si>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</si>
  <si>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</si>
  <si>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</si>
  <si>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</si>
  <si>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</si>
  <si>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</si>
  <si>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</si>
  <si>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</si>
  <si>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</si>
  <si>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</si>
  <si>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</si>
  <si>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</si>
  <si>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</si>
  <si>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</si>
  <si>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</si>
  <si>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</si>
  <si>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</si>
  <si>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</si>
  <si>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</si>
  <si>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</si>
  <si>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</si>
  <si>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</si>
  <si>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</si>
  <si>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</si>
  <si>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</si>
  <si>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</si>
  <si>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</si>
  <si>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</si>
  <si>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</si>
  <si>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</si>
  <si>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</si>
  <si>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</si>
  <si>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</si>
  <si>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</si>
  <si>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</si>
  <si>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</si>
  <si>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</si>
  <si>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</si>
  <si>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</si>
  <si>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</si>
  <si>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</si>
  <si>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</si>
  <si>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</si>
  <si>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</si>
  <si>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</si>
  <si>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</si>
  <si>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</si>
  <si>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</si>
  <si>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</si>
  <si>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</si>
  <si>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</si>
  <si>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</si>
  <si>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</si>
  <si>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</si>
  <si>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</si>
  <si>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</si>
  <si>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</si>
  <si>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</si>
  <si>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</si>
  <si>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</si>
  <si>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</si>
  <si>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</si>
  <si>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</si>
  <si>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</si>
  <si>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</si>
  <si>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</si>
  <si>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</si>
  <si>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</si>
  <si>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</si>
  <si>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</si>
  <si>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</si>
  <si>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</si>
  <si>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</si>
  <si>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</si>
  <si>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</si>
  <si>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</si>
  <si>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</si>
  <si>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</si>
  <si>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</si>
  <si>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</si>
  <si>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</si>
  <si>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</si>
  <si>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</si>
  <si>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</si>
  <si>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</si>
  <si>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</si>
  <si>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</si>
  <si>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</si>
  <si>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</si>
  <si>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</si>
  <si>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</si>
  <si>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</si>
  <si>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</si>
  <si>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</si>
  <si>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</si>
  <si>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</si>
  <si>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</si>
  <si>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</si>
  <si>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</si>
  <si>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</si>
  <si>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</si>
  <si>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</si>
  <si>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</si>
  <si>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</si>
  <si>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</si>
  <si>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</si>
  <si>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</si>
  <si>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</si>
  <si>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</si>
  <si>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</si>
  <si>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</si>
  <si>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</si>
  <si>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</si>
  <si>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</si>
  <si>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</si>
  <si>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</si>
  <si>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</si>
  <si>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</si>
  <si>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</si>
  <si>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</si>
  <si>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</si>
  <si>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</si>
  <si>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</si>
  <si>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</si>
  <si>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</si>
  <si>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</si>
  <si>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</si>
  <si>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</si>
  <si>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</si>
  <si>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</si>
  <si>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</si>
  <si>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</si>
  <si>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</si>
  <si>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</si>
  <si>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</si>
  <si>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</si>
  <si>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</si>
  <si>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</si>
  <si>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</si>
  <si>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</si>
  <si>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</si>
  <si>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</si>
  <si>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</si>
  <si>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</si>
  <si>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</si>
  <si>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</si>
  <si>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</si>
  <si>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</si>
  <si>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</si>
  <si>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</si>
  <si>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</si>
  <si>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</si>
  <si>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</si>
  <si>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</si>
  <si>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</si>
  <si>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</si>
  <si>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</si>
  <si>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</si>
  <si>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</si>
  <si>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</si>
  <si>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</si>
  <si>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</si>
  <si>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</si>
  <si>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</si>
  <si>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</si>
  <si>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</si>
  <si>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</si>
  <si>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</si>
  <si>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</si>
  <si>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</si>
  <si>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</si>
  <si>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</si>
  <si>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</si>
  <si>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</si>
  <si>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</si>
  <si>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</si>
  <si>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</si>
  <si>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</si>
  <si>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</si>
  <si>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</si>
  <si>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</si>
  <si>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</si>
  <si>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</si>
  <si>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</si>
  <si>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</si>
  <si>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</si>
  <si>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</si>
  <si>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</si>
  <si>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</si>
  <si>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</si>
  <si>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</si>
  <si>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</si>
  <si>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</si>
  <si>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</si>
  <si>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</si>
  <si>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</si>
  <si>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</si>
  <si>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</si>
  <si>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</si>
  <si>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</si>
  <si>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</si>
  <si>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</si>
  <si>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</si>
  <si>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</si>
  <si>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</si>
  <si>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</si>
  <si>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</si>
  <si>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</si>
  <si>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</si>
  <si>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</si>
  <si>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</si>
  <si>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</si>
  <si>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</si>
  <si>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</si>
  <si>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</si>
  <si>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</si>
  <si>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</si>
  <si>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</si>
  <si>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</si>
  <si>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</si>
  <si>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</si>
  <si>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</si>
  <si>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</si>
  <si>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</si>
  <si>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</si>
  <si>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</si>
  <si>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</si>
  <si>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</si>
  <si>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</si>
  <si>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</si>
  <si>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</si>
  <si>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</si>
  <si>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</si>
  <si>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</si>
  <si>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</si>
  <si>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</si>
  <si>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</si>
  <si>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</si>
  <si>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</si>
  <si>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</si>
  <si>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</si>
  <si>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</si>
  <si>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</si>
  <si>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</si>
  <si>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</si>
  <si>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</si>
  <si>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</si>
  <si>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</si>
  <si>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</si>
  <si>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</si>
  <si>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</si>
  <si>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</si>
  <si>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</si>
  <si>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</si>
  <si>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</si>
  <si>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</si>
  <si>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</si>
  <si>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</si>
  <si>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</si>
  <si>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</si>
  <si>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</si>
  <si>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</si>
  <si>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</si>
  <si>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</si>
  <si>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</si>
  <si>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</si>
  <si>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</si>
  <si>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</si>
  <si>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</si>
  <si>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</si>
  <si>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</si>
  <si>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</si>
  <si>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</si>
  <si>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</si>
  <si>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</si>
  <si>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</si>
  <si>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</si>
  <si>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</si>
  <si>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</si>
  <si>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</si>
  <si>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</si>
  <si>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</si>
  <si>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</si>
  <si>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</si>
  <si>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</si>
  <si>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</si>
  <si>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</si>
  <si>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</si>
  <si>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</si>
  <si>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</si>
  <si>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</si>
  <si>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</si>
  <si>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</si>
  <si>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</si>
  <si>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</si>
  <si>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</si>
  <si>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</si>
  <si>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</si>
  <si>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</si>
  <si>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</si>
  <si>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</si>
  <si>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</si>
  <si>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</si>
  <si>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</si>
  <si>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</si>
  <si>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</si>
  <si>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</si>
  <si>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</si>
  <si>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</si>
  <si>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</si>
  <si>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</si>
  <si>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</si>
  <si>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</si>
  <si>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</si>
  <si>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</si>
  <si>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</si>
  <si>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</si>
  <si>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</si>
  <si>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</si>
  <si>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</si>
  <si>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</si>
  <si>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</si>
  <si>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</si>
  <si>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</si>
  <si>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</si>
  <si>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</si>
  <si>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</si>
  <si>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</si>
  <si>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</si>
  <si>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</si>
  <si>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</si>
  <si>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</si>
  <si>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</si>
  <si>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</si>
  <si>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</si>
  <si>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</si>
  <si>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</si>
  <si>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</si>
  <si>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</si>
  <si>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</si>
  <si>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</si>
  <si>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</si>
  <si>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</si>
  <si>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</si>
  <si>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</si>
  <si>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</si>
  <si>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</si>
  <si>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</si>
  <si>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</si>
  <si>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</si>
  <si>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</si>
  <si>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</si>
  <si>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</si>
  <si>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</si>
  <si>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</si>
  <si>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</si>
  <si>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</si>
  <si>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</si>
  <si>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</si>
  <si>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</si>
  <si>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</si>
  <si>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</si>
  <si>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</si>
  <si>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</si>
  <si>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</si>
  <si>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</si>
  <si>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</si>
  <si>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</si>
  <si>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</si>
  <si>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</si>
  <si>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</si>
  <si>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</si>
  <si>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</si>
  <si>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</si>
  <si>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</si>
  <si>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</si>
  <si>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</si>
  <si>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</si>
  <si>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</si>
  <si>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</si>
  <si>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</si>
  <si>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</si>
  <si>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</si>
  <si>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</si>
  <si>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</si>
  <si>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</si>
  <si>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</si>
  <si>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</si>
  <si>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</si>
  <si>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</si>
  <si>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</si>
  <si>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</si>
  <si>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</si>
  <si>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</si>
  <si>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</si>
  <si>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</si>
  <si>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</si>
  <si>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</si>
  <si>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</si>
  <si>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</si>
  <si>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</si>
  <si>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</si>
  <si>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</si>
  <si>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</si>
  <si>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</si>
  <si>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</si>
  <si>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</si>
  <si>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</si>
  <si>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</si>
  <si>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</si>
  <si>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</si>
  <si>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</si>
  <si>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</si>
  <si>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</si>
  <si>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</si>
  <si>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</si>
  <si>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</si>
  <si>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</si>
  <si>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</si>
  <si>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</si>
  <si>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</si>
  <si>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</si>
  <si>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</si>
  <si>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</si>
  <si>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</si>
  <si>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</si>
  <si>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</si>
  <si>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</si>
  <si>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</si>
  <si>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</si>
  <si>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</si>
  <si>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</si>
  <si>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</si>
  <si>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</si>
  <si>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</si>
  <si>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</si>
  <si>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</si>
  <si>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</si>
  <si>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</si>
  <si>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</si>
  <si>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</si>
  <si>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</si>
  <si>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</si>
  <si>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</si>
  <si>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</si>
  <si>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</si>
  <si>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</si>
  <si>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</si>
  <si>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</si>
  <si>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</si>
  <si>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</si>
  <si>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</si>
  <si>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</si>
  <si>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</si>
  <si>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</si>
  <si>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</si>
  <si>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</si>
  <si>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</si>
  <si>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</si>
  <si>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</si>
  <si>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</si>
  <si>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</si>
  <si>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</si>
  <si>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</si>
  <si>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</si>
  <si>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</si>
  <si>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</si>
  <si>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</si>
  <si>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</si>
  <si>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</si>
  <si>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</si>
  <si>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</si>
  <si>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</si>
  <si>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</si>
  <si>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</si>
  <si>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</si>
  <si>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</si>
  <si>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</si>
  <si>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</si>
  <si>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</si>
  <si>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</si>
  <si>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</si>
  <si>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</si>
  <si>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</si>
  <si>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</si>
  <si>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</si>
  <si>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</si>
  <si>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</si>
  <si>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</si>
  <si>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</si>
  <si>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</si>
  <si>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</si>
  <si>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</si>
  <si>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</si>
  <si>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</si>
  <si>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</si>
  <si>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</si>
  <si>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</si>
  <si>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</si>
  <si>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</si>
  <si>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</si>
  <si>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</si>
  <si>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</si>
  <si>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</si>
  <si>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</si>
  <si>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</si>
  <si>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</si>
  <si>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</si>
  <si>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</si>
  <si>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</si>
  <si>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</si>
  <si>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</si>
  <si>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</si>
  <si>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</si>
  <si>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</si>
  <si>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</si>
  <si>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</si>
  <si>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</si>
  <si>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</si>
  <si>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</si>
  <si>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</si>
  <si>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</si>
  <si>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</si>
  <si>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</si>
  <si>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</si>
  <si>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</si>
  <si>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</si>
  <si>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</si>
  <si>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</si>
  <si>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</si>
  <si>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</si>
  <si>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</si>
  <si>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</si>
  <si>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</si>
  <si>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</si>
  <si>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</si>
  <si>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</si>
  <si>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</si>
  <si>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</si>
  <si>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</si>
  <si>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</si>
  <si>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</si>
  <si>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</si>
  <si>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</si>
  <si>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</si>
  <si>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</si>
  <si>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</si>
  <si>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</si>
  <si>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</si>
  <si>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</si>
  <si>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</si>
  <si>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</si>
  <si>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</si>
  <si>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</si>
  <si>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</si>
  <si>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</si>
  <si>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</si>
  <si>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</si>
  <si>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</si>
  <si>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</si>
  <si>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</si>
  <si>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</si>
  <si>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</si>
  <si>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</si>
  <si>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</si>
  <si>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</si>
  <si>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</si>
  <si>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</si>
  <si>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</si>
  <si>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</si>
  <si>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</si>
  <si>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</si>
  <si>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</si>
  <si>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</si>
  <si>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</si>
  <si>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</si>
  <si>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</si>
  <si>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</si>
  <si>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</si>
  <si>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</si>
  <si>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</si>
  <si>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</si>
  <si>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</si>
  <si>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</si>
  <si>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</si>
  <si>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</si>
  <si>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</si>
  <si>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</si>
  <si>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</si>
  <si>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</si>
  <si>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</si>
  <si>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</si>
  <si>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</si>
  <si>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</si>
  <si>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</si>
  <si>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</si>
  <si>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</si>
  <si>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</si>
  <si>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</si>
  <si>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</si>
  <si>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</si>
  <si>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</si>
  <si>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</si>
  <si>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</si>
  <si>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</si>
  <si>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</si>
  <si>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</si>
  <si>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</si>
  <si>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</si>
  <si>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</si>
  <si>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</si>
  <si>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</si>
  <si>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</si>
  <si>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</si>
  <si>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</si>
  <si>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</si>
  <si>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</si>
  <si>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</si>
  <si>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</si>
  <si>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</si>
  <si>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</si>
  <si>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</si>
  <si>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</si>
  <si>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</si>
  <si>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</si>
  <si>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</si>
  <si>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</si>
  <si>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</si>
  <si>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</si>
  <si>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</si>
  <si>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</si>
  <si>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</si>
  <si>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</si>
  <si>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</si>
  <si>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</si>
  <si>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</si>
  <si>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</si>
  <si>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</si>
  <si>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</si>
  <si>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</si>
  <si>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</si>
  <si>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</si>
  <si>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</si>
  <si>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</si>
  <si>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</si>
  <si>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</si>
  <si>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</si>
  <si>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</si>
  <si>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</si>
  <si>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</si>
  <si>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</si>
  <si>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</si>
  <si>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</si>
  <si>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</si>
  <si>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</si>
  <si>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</si>
  <si>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</si>
  <si>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</si>
  <si>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</si>
  <si>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</si>
  <si>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</si>
  <si>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</si>
  <si>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</si>
  <si>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</si>
  <si>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</si>
  <si>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</si>
  <si>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</si>
  <si>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</si>
  <si>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</si>
  <si>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</si>
  <si>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</si>
  <si>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</si>
  <si>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</si>
  <si>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</si>
  <si>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</si>
  <si>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</si>
  <si>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</si>
  <si>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</si>
  <si>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</si>
  <si>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</si>
  <si>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</si>
  <si>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</si>
  <si>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</si>
  <si>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</si>
  <si>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</si>
  <si>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</si>
  <si>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</si>
  <si>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</si>
  <si>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</si>
  <si>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</si>
  <si>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</si>
  <si>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</si>
  <si>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</si>
  <si>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</si>
  <si>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</si>
  <si>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</si>
  <si>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</si>
  <si>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</si>
  <si>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</si>
  <si>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</si>
  <si>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</si>
  <si>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</si>
  <si>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</si>
  <si>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</si>
  <si>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</si>
  <si>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</si>
  <si>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</si>
  <si>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</si>
  <si>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</si>
  <si>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</si>
  <si>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</si>
  <si>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</si>
  <si>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</si>
  <si>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</si>
  <si>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</si>
  <si>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</si>
  <si>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</si>
  <si>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</si>
  <si>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</si>
  <si>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</si>
  <si>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</si>
  <si>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</si>
  <si>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</si>
  <si>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</si>
  <si>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</si>
  <si>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</si>
  <si>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</si>
  <si>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</si>
  <si>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</si>
  <si>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</si>
  <si>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</si>
  <si>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</si>
  <si>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</si>
  <si>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</si>
  <si>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</si>
  <si>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</si>
  <si>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</si>
  <si>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</si>
  <si>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</si>
  <si>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</si>
  <si>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</si>
  <si>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</si>
  <si>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</si>
  <si>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</si>
  <si>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</si>
  <si>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</si>
  <si>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</si>
  <si>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</si>
  <si>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</si>
  <si>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</si>
  <si>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</si>
  <si>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</si>
  <si>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</si>
  <si>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</si>
  <si>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</si>
  <si>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</si>
  <si>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</si>
  <si>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</si>
  <si>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</si>
  <si>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</si>
  <si>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</si>
  <si>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</si>
  <si>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</si>
  <si>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</si>
  <si>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</si>
  <si>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</si>
  <si>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</si>
  <si>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</si>
  <si>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</si>
  <si>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</si>
  <si>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</si>
  <si>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</si>
  <si>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</si>
  <si>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</si>
  <si>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</si>
  <si>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</si>
  <si>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</si>
  <si>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</si>
  <si>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</si>
  <si>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</si>
  <si>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</si>
  <si>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</si>
  <si>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</si>
  <si>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</si>
  <si>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</si>
  <si>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</si>
  <si>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</si>
  <si>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</si>
  <si>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</si>
  <si>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</si>
  <si>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</si>
  <si>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</si>
  <si>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</si>
  <si>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</si>
  <si>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</si>
  <si>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</si>
  <si>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</si>
  <si>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</si>
  <si>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</si>
  <si>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</si>
  <si>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</si>
  <si>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</si>
  <si>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</si>
  <si>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</si>
  <si>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</si>
  <si>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</si>
  <si>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</si>
  <si>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</si>
  <si>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</si>
  <si>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</si>
  <si>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</si>
  <si>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</si>
  <si>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</si>
  <si>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</si>
  <si>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</si>
  <si>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</si>
  <si>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</si>
  <si>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</si>
  <si>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</si>
  <si>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</si>
  <si>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</si>
  <si>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</si>
  <si>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</si>
  <si>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</si>
  <si>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</si>
  <si>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</si>
  <si>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</si>
  <si>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</si>
  <si>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</si>
  <si>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</si>
  <si>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</si>
  <si>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</si>
  <si>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</si>
  <si>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</si>
  <si>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</si>
  <si>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</si>
  <si>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</si>
  <si>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</si>
  <si>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</si>
  <si>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</si>
  <si>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</si>
  <si>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</si>
  <si>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</si>
  <si>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</si>
  <si>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</si>
  <si>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</si>
  <si>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</si>
  <si>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</si>
  <si>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</si>
  <si>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</si>
  <si>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</si>
  <si>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</si>
  <si>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</si>
  <si>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</si>
  <si>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</si>
  <si>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</si>
  <si>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</si>
  <si>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</si>
  <si>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</si>
  <si>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</si>
  <si>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</si>
  <si>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</si>
  <si>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</si>
  <si>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</si>
  <si>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</si>
  <si>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</si>
  <si>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</si>
  <si>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</si>
  <si>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</si>
  <si>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</si>
  <si>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</si>
  <si>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</si>
  <si>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</si>
  <si>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</si>
  <si>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</si>
  <si>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</si>
  <si>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</si>
  <si>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</si>
  <si>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</si>
  <si>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</si>
  <si>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</si>
  <si>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</si>
  <si>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</si>
  <si>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</si>
  <si>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</si>
  <si>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</si>
  <si>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</si>
  <si>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</si>
  <si>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</si>
  <si>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</si>
  <si>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</si>
  <si>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</si>
  <si>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</si>
  <si>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</si>
  <si>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</si>
  <si>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</si>
  <si>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</si>
  <si>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</si>
  <si>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</si>
  <si>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</si>
  <si>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</si>
  <si>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</si>
  <si>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</si>
  <si>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</si>
  <si>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</si>
  <si>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</si>
  <si>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</si>
  <si>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</si>
  <si>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</si>
  <si>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</si>
  <si>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</si>
  <si>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</si>
  <si>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</si>
  <si>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</si>
  <si>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</si>
  <si>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</si>
  <si>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</si>
  <si>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</si>
  <si>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</si>
  <si>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</si>
  <si>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</si>
  <si>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</si>
  <si>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</si>
  <si>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</si>
  <si>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</si>
  <si>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</si>
  <si>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</si>
  <si>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</si>
  <si>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</si>
  <si>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</si>
  <si>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</si>
  <si>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</si>
  <si>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</si>
  <si>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</si>
  <si>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</si>
  <si>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</si>
  <si>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</si>
  <si>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</si>
  <si>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</si>
  <si>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</si>
  <si>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</si>
  <si>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</si>
  <si>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</si>
  <si>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</si>
  <si>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</si>
  <si>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</si>
  <si>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</si>
  <si>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</si>
  <si>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</si>
  <si>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</si>
  <si>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</si>
  <si>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</si>
  <si>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</si>
  <si>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</si>
  <si>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</si>
  <si>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</si>
  <si>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</si>
  <si>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</si>
  <si>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</si>
  <si>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</si>
  <si>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</si>
  <si>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</si>
  <si>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</si>
  <si>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</si>
  <si>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</si>
  <si>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</si>
  <si>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</si>
  <si>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</si>
  <si>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</si>
  <si>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</si>
  <si>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</si>
  <si>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</si>
  <si>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</si>
  <si>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</si>
  <si>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</si>
  <si>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</si>
  <si>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</si>
  <si>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</si>
  <si>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</si>
  <si>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</si>
  <si>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</si>
  <si>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</si>
  <si>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</si>
  <si>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</si>
  <si>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</si>
  <si>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15202</t>
  </si>
  <si>
    <t>長岡市</t>
  </si>
  <si>
    <t>15202_令和3年度</t>
  </si>
  <si>
    <t>15202_令和4年度</t>
  </si>
  <si>
    <t>02362</t>
  </si>
  <si>
    <t>大鰐町</t>
  </si>
  <si>
    <t>02362_令和3年度</t>
  </si>
  <si>
    <t>02362_令和4年度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</si>
  <si>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</si>
  <si>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</si>
  <si>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</si>
  <si>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</si>
  <si>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</si>
  <si>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</si>
  <si>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</si>
  <si>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</si>
  <si>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</si>
  <si>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</si>
  <si>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</si>
  <si>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</si>
  <si>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</si>
  <si>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</si>
  <si>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</si>
  <si>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</si>
  <si>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</si>
  <si>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15100</t>
  </si>
  <si>
    <t>新潟市</t>
  </si>
  <si>
    <t>15100_令和3年度</t>
  </si>
  <si>
    <t>15100_令和4年度</t>
  </si>
  <si>
    <t>01458_令和4年度</t>
  </si>
  <si>
    <t>01458</t>
  </si>
  <si>
    <t>東川町</t>
  </si>
  <si>
    <t>01458_令和3年度</t>
  </si>
  <si>
    <t>15213</t>
  </si>
  <si>
    <t>燕市</t>
  </si>
  <si>
    <t>15213_令和3年度</t>
  </si>
  <si>
    <t>15213_令和4年度</t>
  </si>
  <si>
    <t>15222</t>
  </si>
  <si>
    <t>上越市</t>
  </si>
  <si>
    <t>15222_令和3年度</t>
  </si>
  <si>
    <t>15222_令和4年度</t>
  </si>
  <si>
    <t>01662_令和4年度</t>
  </si>
  <si>
    <t>01662</t>
  </si>
  <si>
    <t>厚岸町</t>
  </si>
  <si>
    <t>01662_令和3年度</t>
  </si>
  <si>
    <t>15385</t>
  </si>
  <si>
    <t>阿賀町</t>
  </si>
  <si>
    <t>15385_令和3年度</t>
  </si>
  <si>
    <t>15385_令和4年度</t>
  </si>
  <si>
    <t>15461</t>
  </si>
  <si>
    <t>湯沢町</t>
  </si>
  <si>
    <t>15461_令和3年度</t>
  </si>
  <si>
    <t>15461_令和4年度</t>
  </si>
  <si>
    <t>15342</t>
  </si>
  <si>
    <t>弥彦村</t>
  </si>
  <si>
    <t>15342_令和3年度</t>
  </si>
  <si>
    <t>15342_令和4年度</t>
  </si>
  <si>
    <t>15209</t>
  </si>
  <si>
    <t>加茂市</t>
  </si>
  <si>
    <t>15209_令和3年度</t>
  </si>
  <si>
    <t>15209_令和4年度</t>
  </si>
  <si>
    <t>川崎町</t>
  </si>
  <si>
    <t>15218</t>
  </si>
  <si>
    <t>五泉市</t>
  </si>
  <si>
    <t>15218_令和3年度</t>
  </si>
  <si>
    <t>15218_令和4年度</t>
  </si>
  <si>
    <t>15212</t>
  </si>
  <si>
    <t>村上市</t>
  </si>
  <si>
    <t>15212_令和3年度</t>
  </si>
  <si>
    <t>15212_令和4年度</t>
  </si>
  <si>
    <t>15227</t>
  </si>
  <si>
    <t>胎内市</t>
  </si>
  <si>
    <t>15227_令和3年度</t>
  </si>
  <si>
    <t>15227_令和4年度</t>
  </si>
  <si>
    <t>15307</t>
  </si>
  <si>
    <t>聖籠町</t>
  </si>
  <si>
    <t>15307_令和3年度</t>
  </si>
  <si>
    <t>15307_令和4年度</t>
  </si>
  <si>
    <t>川西町</t>
  </si>
  <si>
    <t>15504</t>
  </si>
  <si>
    <t>刈羽村</t>
  </si>
  <si>
    <t>15504_令和3年度</t>
  </si>
  <si>
    <t>15504_令和4年度</t>
  </si>
  <si>
    <t>15405</t>
  </si>
  <si>
    <t>出雲崎町</t>
  </si>
  <si>
    <t>15405_令和3年度</t>
  </si>
  <si>
    <t>15405_令和4年度</t>
  </si>
  <si>
    <t>15581</t>
  </si>
  <si>
    <t>関川村</t>
  </si>
  <si>
    <t>15581_令和3年度</t>
  </si>
  <si>
    <t>15581_令和4年度</t>
  </si>
  <si>
    <t>15586</t>
  </si>
  <si>
    <t>粟島浦村</t>
  </si>
  <si>
    <t>15586_令和3年度</t>
  </si>
  <si>
    <t>15586_令和4年度</t>
  </si>
  <si>
    <t>15361</t>
  </si>
  <si>
    <t>田上町</t>
  </si>
  <si>
    <t>15361_令和3年度</t>
  </si>
  <si>
    <t>15361_令和4年度</t>
  </si>
  <si>
    <t>15482_平成2年度</t>
  </si>
  <si>
    <t>15482</t>
  </si>
  <si>
    <t>津南町</t>
  </si>
  <si>
    <t>15482_平成17年度</t>
  </si>
  <si>
    <t>15482_平成18年度</t>
  </si>
  <si>
    <t>15482_平成19年度</t>
  </si>
  <si>
    <t>15482_平成20年度</t>
  </si>
  <si>
    <t>15482_平成21年度</t>
  </si>
  <si>
    <t>15482_平成22年度</t>
  </si>
  <si>
    <t>15482_平成23年度</t>
  </si>
  <si>
    <t>15482_平成24年度</t>
  </si>
  <si>
    <t>15482_平成25年度</t>
  </si>
  <si>
    <t>15482_平成26年度</t>
  </si>
  <si>
    <t>15482_平成27年度</t>
  </si>
  <si>
    <t>15482_平成28年度</t>
  </si>
  <si>
    <t>15482_平成29年度</t>
  </si>
  <si>
    <t>15482_平成30年度</t>
  </si>
  <si>
    <t>15482_令和元年度</t>
  </si>
  <si>
    <t>15482_令和2年度</t>
  </si>
  <si>
    <t>15482_令和3年度</t>
  </si>
  <si>
    <t>15482_令和4年度</t>
  </si>
  <si>
    <t>45361_平成2年度</t>
  </si>
  <si>
    <t>45361</t>
  </si>
  <si>
    <t>高原町</t>
  </si>
  <si>
    <t>45361_平成17年度</t>
  </si>
  <si>
    <t>45361_平成18年度</t>
  </si>
  <si>
    <t>45361_平成19年度</t>
  </si>
  <si>
    <t>45361_平成20年度</t>
  </si>
  <si>
    <t>45361_平成21年度</t>
  </si>
  <si>
    <t>45361_平成22年度</t>
  </si>
  <si>
    <t>45361_平成23年度</t>
  </si>
  <si>
    <t>45361_平成24年度</t>
  </si>
  <si>
    <t>45361_平成25年度</t>
  </si>
  <si>
    <t>45361_平成26年度</t>
  </si>
  <si>
    <t>45361_平成27年度</t>
  </si>
  <si>
    <t>45361_平成28年度</t>
  </si>
  <si>
    <t>45361_平成29年度</t>
  </si>
  <si>
    <t>45361_平成30年度</t>
  </si>
  <si>
    <t>45361_令和元年度</t>
  </si>
  <si>
    <t>45361_令和2年度</t>
  </si>
  <si>
    <t>45361_令和3年度</t>
  </si>
  <si>
    <t>45361_令和4年度</t>
  </si>
  <si>
    <t>20388_平成2年度</t>
  </si>
  <si>
    <t>20388</t>
  </si>
  <si>
    <t>宮田村</t>
  </si>
  <si>
    <t>20388_平成17年度</t>
  </si>
  <si>
    <t>20388_平成18年度</t>
  </si>
  <si>
    <t>20388_平成19年度</t>
  </si>
  <si>
    <t>20388_平成20年度</t>
  </si>
  <si>
    <t>20388_平成21年度</t>
  </si>
  <si>
    <t>20388_平成22年度</t>
  </si>
  <si>
    <t>20388_平成23年度</t>
  </si>
  <si>
    <t>20388_平成24年度</t>
  </si>
  <si>
    <t>20388_平成25年度</t>
  </si>
  <si>
    <t>20388_平成26年度</t>
  </si>
  <si>
    <t>20388_平成27年度</t>
  </si>
  <si>
    <t>20388_平成28年度</t>
  </si>
  <si>
    <t>20388_平成29年度</t>
  </si>
  <si>
    <t>20388_平成30年度</t>
  </si>
  <si>
    <t>20388_令和元年度</t>
  </si>
  <si>
    <t>20388_令和2年度</t>
  </si>
  <si>
    <t>20388_令和3年度</t>
  </si>
  <si>
    <t>20388_令和4年度</t>
  </si>
  <si>
    <t>43505_平成2年度</t>
  </si>
  <si>
    <t>43505</t>
  </si>
  <si>
    <t>多良木町</t>
  </si>
  <si>
    <t>43505_平成17年度</t>
  </si>
  <si>
    <t>43505_平成18年度</t>
  </si>
  <si>
    <t>43505_平成19年度</t>
  </si>
  <si>
    <t>43505_平成20年度</t>
  </si>
  <si>
    <t>43505_平成21年度</t>
  </si>
  <si>
    <t>43505_平成22年度</t>
  </si>
  <si>
    <t>43505_平成23年度</t>
  </si>
  <si>
    <t>43505_平成24年度</t>
  </si>
  <si>
    <t>43505_平成25年度</t>
  </si>
  <si>
    <t>43505_平成26年度</t>
  </si>
  <si>
    <t>43505_平成27年度</t>
  </si>
  <si>
    <t>43505_平成28年度</t>
  </si>
  <si>
    <t>43505_平成29年度</t>
  </si>
  <si>
    <t>43505_平成30年度</t>
  </si>
  <si>
    <t>43505_令和元年度</t>
  </si>
  <si>
    <t>43505_令和2年度</t>
  </si>
  <si>
    <t>43505_令和3年度</t>
  </si>
  <si>
    <t>43505_令和4年度</t>
  </si>
  <si>
    <t>40602_平成2年度</t>
  </si>
  <si>
    <t>40602</t>
  </si>
  <si>
    <t>添田町</t>
  </si>
  <si>
    <t>40602_平成17年度</t>
  </si>
  <si>
    <t>40602_平成18年度</t>
  </si>
  <si>
    <t>40602_平成19年度</t>
  </si>
  <si>
    <t>40602_平成20年度</t>
  </si>
  <si>
    <t>40602_平成21年度</t>
  </si>
  <si>
    <t>40602_平成22年度</t>
  </si>
  <si>
    <t>40602_平成23年度</t>
  </si>
  <si>
    <t>40602_平成24年度</t>
  </si>
  <si>
    <t>40602_平成25年度</t>
  </si>
  <si>
    <t>40602_平成26年度</t>
  </si>
  <si>
    <t>40602_平成27年度</t>
  </si>
  <si>
    <t>40602_平成28年度</t>
  </si>
  <si>
    <t>40602_平成29年度</t>
  </si>
  <si>
    <t>40602_平成30年度</t>
  </si>
  <si>
    <t>40602_令和元年度</t>
  </si>
  <si>
    <t>40602_令和2年度</t>
  </si>
  <si>
    <t>40602_令和3年度</t>
  </si>
  <si>
    <t>40602_令和4年度</t>
  </si>
  <si>
    <t>20485_平成2年度</t>
  </si>
  <si>
    <t>20485</t>
  </si>
  <si>
    <t>白馬村</t>
  </si>
  <si>
    <t>20485_平成17年度</t>
  </si>
  <si>
    <t>20485_平成18年度</t>
  </si>
  <si>
    <t>20485_平成19年度</t>
  </si>
  <si>
    <t>20485_平成20年度</t>
  </si>
  <si>
    <t>20485_平成21年度</t>
  </si>
  <si>
    <t>20485_平成22年度</t>
  </si>
  <si>
    <t>20485_平成23年度</t>
  </si>
  <si>
    <t>20485_平成24年度</t>
  </si>
  <si>
    <t>20485_平成25年度</t>
  </si>
  <si>
    <t>20485_平成26年度</t>
  </si>
  <si>
    <t>20485_平成27年度</t>
  </si>
  <si>
    <t>20485_平成28年度</t>
  </si>
  <si>
    <t>20485_平成29年度</t>
  </si>
  <si>
    <t>20485_平成30年度</t>
  </si>
  <si>
    <t>20485_令和元年度</t>
  </si>
  <si>
    <t>20485_令和2年度</t>
  </si>
  <si>
    <t>20485_令和3年度</t>
  </si>
  <si>
    <t>20485_令和4年度</t>
  </si>
  <si>
    <t>07322_平成2年度</t>
  </si>
  <si>
    <t>07322</t>
  </si>
  <si>
    <t>大玉村</t>
  </si>
  <si>
    <t>07322_平成17年度</t>
  </si>
  <si>
    <t>07322_平成18年度</t>
  </si>
  <si>
    <t>07322_平成19年度</t>
  </si>
  <si>
    <t>07322_平成20年度</t>
  </si>
  <si>
    <t>07322_平成21年度</t>
  </si>
  <si>
    <t>07322_平成22年度</t>
  </si>
  <si>
    <t>07322_平成23年度</t>
  </si>
  <si>
    <t>07322_平成24年度</t>
  </si>
  <si>
    <t>07322_平成25年度</t>
  </si>
  <si>
    <t>07322_平成26年度</t>
  </si>
  <si>
    <t>07322_平成27年度</t>
  </si>
  <si>
    <t>07322_平成28年度</t>
  </si>
  <si>
    <t>07322_平成29年度</t>
  </si>
  <si>
    <t>07322_平成30年度</t>
  </si>
  <si>
    <t>07322_令和元年度</t>
  </si>
  <si>
    <t>07322_令和2年度</t>
  </si>
  <si>
    <t>07322_令和3年度</t>
  </si>
  <si>
    <t>07322_令和4年度</t>
  </si>
  <si>
    <t>44461_平成2年度</t>
  </si>
  <si>
    <t>44461</t>
  </si>
  <si>
    <t>九重町</t>
  </si>
  <si>
    <t>44461_平成17年度</t>
  </si>
  <si>
    <t>44461_平成18年度</t>
  </si>
  <si>
    <t>44461_平成19年度</t>
  </si>
  <si>
    <t>44461_平成20年度</t>
  </si>
  <si>
    <t>44461_平成21年度</t>
  </si>
  <si>
    <t>44461_平成22年度</t>
  </si>
  <si>
    <t>44461_平成23年度</t>
  </si>
  <si>
    <t>44461_平成24年度</t>
  </si>
  <si>
    <t>44461_平成25年度</t>
  </si>
  <si>
    <t>44461_平成26年度</t>
  </si>
  <si>
    <t>44461_平成27年度</t>
  </si>
  <si>
    <t>44461_平成28年度</t>
  </si>
  <si>
    <t>44461_平成29年度</t>
  </si>
  <si>
    <t>44461_平成30年度</t>
  </si>
  <si>
    <t>44461_令和元年度</t>
  </si>
  <si>
    <t>44461_令和2年度</t>
  </si>
  <si>
    <t>44461_令和3年度</t>
  </si>
  <si>
    <t>44461_令和4年度</t>
  </si>
  <si>
    <t>46452_平成2年度</t>
  </si>
  <si>
    <t>46452</t>
  </si>
  <si>
    <t>湧水町</t>
  </si>
  <si>
    <t>46452_平成17年度</t>
  </si>
  <si>
    <t>46452_平成18年度</t>
  </si>
  <si>
    <t>46452_平成19年度</t>
  </si>
  <si>
    <t>46452_平成20年度</t>
  </si>
  <si>
    <t>46452_平成21年度</t>
  </si>
  <si>
    <t>46452_平成22年度</t>
  </si>
  <si>
    <t>46452_平成23年度</t>
  </si>
  <si>
    <t>46452_平成24年度</t>
  </si>
  <si>
    <t>46452_平成25年度</t>
  </si>
  <si>
    <t>46452_平成26年度</t>
  </si>
  <si>
    <t>46452_平成27年度</t>
  </si>
  <si>
    <t>46452_平成28年度</t>
  </si>
  <si>
    <t>46452_平成29年度</t>
  </si>
  <si>
    <t>46452_平成30年度</t>
  </si>
  <si>
    <t>46452_令和元年度</t>
  </si>
  <si>
    <t>46452_令和2年度</t>
  </si>
  <si>
    <t>46452_令和3年度</t>
  </si>
  <si>
    <t>46452_令和4年度</t>
  </si>
  <si>
    <t>02362_平成2年度</t>
  </si>
  <si>
    <t>02362_平成17年度</t>
  </si>
  <si>
    <t>02362_平成18年度</t>
  </si>
  <si>
    <t>02362_平成19年度</t>
  </si>
  <si>
    <t>02362_平成20年度</t>
  </si>
  <si>
    <t>02362_平成21年度</t>
  </si>
  <si>
    <t>02362_平成22年度</t>
  </si>
  <si>
    <t>02362_平成23年度</t>
  </si>
  <si>
    <t>02362_平成24年度</t>
  </si>
  <si>
    <t>02362_平成25年度</t>
  </si>
  <si>
    <t>02362_平成26年度</t>
  </si>
  <si>
    <t>02362_平成27年度</t>
  </si>
  <si>
    <t>02362_平成28年度</t>
  </si>
  <si>
    <t>02362_平成29年度</t>
  </si>
  <si>
    <t>02362_平成30年度</t>
  </si>
  <si>
    <t>02362_令和元年度</t>
  </si>
  <si>
    <t>02362_令和2年度</t>
  </si>
  <si>
    <t>36388_平成2年度</t>
  </si>
  <si>
    <t>36388</t>
  </si>
  <si>
    <t>海陽町</t>
  </si>
  <si>
    <t>36388_平成17年度</t>
  </si>
  <si>
    <t>36388_平成18年度</t>
  </si>
  <si>
    <t>36388_平成19年度</t>
  </si>
  <si>
    <t>36388_平成20年度</t>
  </si>
  <si>
    <t>36388_平成21年度</t>
  </si>
  <si>
    <t>36388_平成22年度</t>
  </si>
  <si>
    <t>36388_平成23年度</t>
  </si>
  <si>
    <t>36388_平成24年度</t>
  </si>
  <si>
    <t>36388_平成25年度</t>
  </si>
  <si>
    <t>36388_平成26年度</t>
  </si>
  <si>
    <t>36388_平成27年度</t>
  </si>
  <si>
    <t>36388_平成28年度</t>
  </si>
  <si>
    <t>36388_平成29年度</t>
  </si>
  <si>
    <t>36388_平成30年度</t>
  </si>
  <si>
    <t>36388_令和元年度</t>
  </si>
  <si>
    <t>36388_令和2年度</t>
  </si>
  <si>
    <t>36388_令和3年度</t>
  </si>
  <si>
    <t>36388_令和4年度</t>
  </si>
  <si>
    <t>01458_平成2年度</t>
  </si>
  <si>
    <t>01458_平成17年度</t>
  </si>
  <si>
    <t>01458_平成18年度</t>
  </si>
  <si>
    <t>01458_平成19年度</t>
  </si>
  <si>
    <t>01458_平成20年度</t>
  </si>
  <si>
    <t>01458_平成21年度</t>
  </si>
  <si>
    <t>01458_平成22年度</t>
  </si>
  <si>
    <t>01458_平成23年度</t>
  </si>
  <si>
    <t>01458_平成24年度</t>
  </si>
  <si>
    <t>01458_平成25年度</t>
  </si>
  <si>
    <t>01458_平成26年度</t>
  </si>
  <si>
    <t>01458_平成27年度</t>
  </si>
  <si>
    <t>01458_平成28年度</t>
  </si>
  <si>
    <t>01458_平成29年度</t>
  </si>
  <si>
    <t>01458_平成30年度</t>
  </si>
  <si>
    <t>01458_令和元年度</t>
  </si>
  <si>
    <t>01458_令和2年度</t>
  </si>
  <si>
    <t>24443_平成2年度</t>
  </si>
  <si>
    <t>24443</t>
  </si>
  <si>
    <t>大台町</t>
  </si>
  <si>
    <t>24443_平成17年度</t>
  </si>
  <si>
    <t>24443_平成18年度</t>
  </si>
  <si>
    <t>24443_平成19年度</t>
  </si>
  <si>
    <t>24443_平成20年度</t>
  </si>
  <si>
    <t>24443_平成21年度</t>
  </si>
  <si>
    <t>24443_平成22年度</t>
  </si>
  <si>
    <t>24443_平成23年度</t>
  </si>
  <si>
    <t>24443_平成24年度</t>
  </si>
  <si>
    <t>24443_平成25年度</t>
  </si>
  <si>
    <t>24443_平成26年度</t>
  </si>
  <si>
    <t>24443_平成27年度</t>
  </si>
  <si>
    <t>24443_平成28年度</t>
  </si>
  <si>
    <t>24443_平成29年度</t>
  </si>
  <si>
    <t>24443_平成30年度</t>
  </si>
  <si>
    <t>24443_令和元年度</t>
  </si>
  <si>
    <t>24443_令和2年度</t>
  </si>
  <si>
    <t>24443_令和3年度</t>
  </si>
  <si>
    <t>24443_令和4年度</t>
  </si>
  <si>
    <t>01662_平成2年度</t>
  </si>
  <si>
    <t>01662_平成17年度</t>
  </si>
  <si>
    <t>01662_平成18年度</t>
  </si>
  <si>
    <t>01662_平成19年度</t>
  </si>
  <si>
    <t>01662_平成20年度</t>
  </si>
  <si>
    <t>01662_平成21年度</t>
  </si>
  <si>
    <t>01662_平成22年度</t>
  </si>
  <si>
    <t>01662_平成23年度</t>
  </si>
  <si>
    <t>01662_平成24年度</t>
  </si>
  <si>
    <t>01662_平成25年度</t>
  </si>
  <si>
    <t>01662_平成26年度</t>
  </si>
  <si>
    <t>01662_平成27年度</t>
  </si>
  <si>
    <t>01662_平成28年度</t>
  </si>
  <si>
    <t>01662_平成29年度</t>
  </si>
  <si>
    <t>01662_平成30年度</t>
  </si>
  <si>
    <t>01662_令和元年度</t>
  </si>
  <si>
    <t>01662_令和2年度</t>
  </si>
  <si>
    <t>20450_平成2年度</t>
  </si>
  <si>
    <t>20450</t>
  </si>
  <si>
    <t>山形村</t>
  </si>
  <si>
    <t>20450_平成17年度</t>
  </si>
  <si>
    <t>20450_平成18年度</t>
  </si>
  <si>
    <t>20450_平成19年度</t>
  </si>
  <si>
    <t>20450_平成20年度</t>
  </si>
  <si>
    <t>20450_平成21年度</t>
  </si>
  <si>
    <t>20450_平成22年度</t>
  </si>
  <si>
    <t>20450_平成23年度</t>
  </si>
  <si>
    <t>20450_平成24年度</t>
  </si>
  <si>
    <t>20450_平成25年度</t>
  </si>
  <si>
    <t>20450_平成26年度</t>
  </si>
  <si>
    <t>20450_平成27年度</t>
  </si>
  <si>
    <t>20450_平成28年度</t>
  </si>
  <si>
    <t>20450_平成29年度</t>
  </si>
  <si>
    <t>20450_平成30年度</t>
  </si>
  <si>
    <t>20450_令和元年度</t>
  </si>
  <si>
    <t>20450_令和2年度</t>
  </si>
  <si>
    <t>20450_令和3年度</t>
  </si>
  <si>
    <t>20450_令和4年度</t>
  </si>
  <si>
    <t>40604_平成2年度</t>
  </si>
  <si>
    <t>40604</t>
  </si>
  <si>
    <t>糸田町</t>
  </si>
  <si>
    <t>40604_平成17年度</t>
  </si>
  <si>
    <t>40604_平成18年度</t>
  </si>
  <si>
    <t>40604_平成19年度</t>
  </si>
  <si>
    <t>40604_平成20年度</t>
  </si>
  <si>
    <t>40604_平成21年度</t>
  </si>
  <si>
    <t>40604_平成22年度</t>
  </si>
  <si>
    <t>40604_平成23年度</t>
  </si>
  <si>
    <t>40604_平成24年度</t>
  </si>
  <si>
    <t>40604_平成25年度</t>
  </si>
  <si>
    <t>40604_平成26年度</t>
  </si>
  <si>
    <t>40604_平成27年度</t>
  </si>
  <si>
    <t>40604_平成28年度</t>
  </si>
  <si>
    <t>40604_平成29年度</t>
  </si>
  <si>
    <t>40604_平成30年度</t>
  </si>
  <si>
    <t>40604_令和元年度</t>
  </si>
  <si>
    <t>40604_令和2年度</t>
  </si>
  <si>
    <t>40604_令和3年度</t>
  </si>
  <si>
    <t>40604_令和4年度</t>
  </si>
  <si>
    <t>27362_平成2年度</t>
  </si>
  <si>
    <t>27362</t>
  </si>
  <si>
    <t>田尻町</t>
  </si>
  <si>
    <t>27362_平成17年度</t>
  </si>
  <si>
    <t>27362_平成18年度</t>
  </si>
  <si>
    <t>27362_平成19年度</t>
  </si>
  <si>
    <t>27362_平成20年度</t>
  </si>
  <si>
    <t>27362_平成21年度</t>
  </si>
  <si>
    <t>27362_平成22年度</t>
  </si>
  <si>
    <t>27362_平成23年度</t>
  </si>
  <si>
    <t>27362_平成24年度</t>
  </si>
  <si>
    <t>27362_平成25年度</t>
  </si>
  <si>
    <t>27362_平成26年度</t>
  </si>
  <si>
    <t>27362_平成27年度</t>
  </si>
  <si>
    <t>27362_平成28年度</t>
  </si>
  <si>
    <t>27362_平成29年度</t>
  </si>
  <si>
    <t>27362_平成30年度</t>
  </si>
  <si>
    <t>27362_令和元年度</t>
  </si>
  <si>
    <t>27362_令和2年度</t>
  </si>
  <si>
    <t>27362_令和3年度</t>
  </si>
  <si>
    <t>27362_令和4年度</t>
  </si>
  <si>
    <t>46525_平成2年度</t>
  </si>
  <si>
    <t>46525</t>
  </si>
  <si>
    <t>瀬戸内町</t>
  </si>
  <si>
    <t>46525_平成17年度</t>
  </si>
  <si>
    <t>46525_平成18年度</t>
  </si>
  <si>
    <t>46525_平成19年度</t>
  </si>
  <si>
    <t>46525_平成20年度</t>
  </si>
  <si>
    <t>46525_平成21年度</t>
  </si>
  <si>
    <t>46525_平成22年度</t>
  </si>
  <si>
    <t>46525_平成23年度</t>
  </si>
  <si>
    <t>46525_平成24年度</t>
  </si>
  <si>
    <t>46525_平成25年度</t>
  </si>
  <si>
    <t>46525_平成26年度</t>
  </si>
  <si>
    <t>46525_平成27年度</t>
  </si>
  <si>
    <t>46525_平成28年度</t>
  </si>
  <si>
    <t>46525_平成29年度</t>
  </si>
  <si>
    <t>46525_平成30年度</t>
  </si>
  <si>
    <t>46525_令和元年度</t>
  </si>
  <si>
    <t>46525_令和2年度</t>
  </si>
  <si>
    <t>46525_令和3年度</t>
  </si>
  <si>
    <t>46525_令和4年度</t>
  </si>
  <si>
    <t>37403_平成2年度</t>
  </si>
  <si>
    <t>37403</t>
  </si>
  <si>
    <t>琴平町</t>
  </si>
  <si>
    <t>37403_平成17年度</t>
  </si>
  <si>
    <t>37403_平成18年度</t>
  </si>
  <si>
    <t>37403_平成19年度</t>
  </si>
  <si>
    <t>37403_平成20年度</t>
  </si>
  <si>
    <t>37403_平成21年度</t>
  </si>
  <si>
    <t>37403_平成22年度</t>
  </si>
  <si>
    <t>37403_平成23年度</t>
  </si>
  <si>
    <t>37403_平成24年度</t>
  </si>
  <si>
    <t>37403_平成25年度</t>
  </si>
  <si>
    <t>37403_平成26年度</t>
  </si>
  <si>
    <t>37403_平成27年度</t>
  </si>
  <si>
    <t>37403_平成28年度</t>
  </si>
  <si>
    <t>37403_平成29年度</t>
  </si>
  <si>
    <t>37403_平成30年度</t>
  </si>
  <si>
    <t>37403_令和元年度</t>
  </si>
  <si>
    <t>37403_令和2年度</t>
  </si>
  <si>
    <t>37403_令和3年度</t>
  </si>
  <si>
    <t>37403_令和4年度</t>
  </si>
  <si>
    <t>07303_平成2年度</t>
  </si>
  <si>
    <t>07303</t>
  </si>
  <si>
    <t>国見町</t>
  </si>
  <si>
    <t>07303_平成17年度</t>
  </si>
  <si>
    <t>07303_平成18年度</t>
  </si>
  <si>
    <t>07303_平成19年度</t>
  </si>
  <si>
    <t>07303_平成20年度</t>
  </si>
  <si>
    <t>07303_平成21年度</t>
  </si>
  <si>
    <t>07303_平成22年度</t>
  </si>
  <si>
    <t>07303_平成23年度</t>
  </si>
  <si>
    <t>07303_平成24年度</t>
  </si>
  <si>
    <t>07303_平成25年度</t>
  </si>
  <si>
    <t>07303_平成26年度</t>
  </si>
  <si>
    <t>07303_平成27年度</t>
  </si>
  <si>
    <t>07303_平成28年度</t>
  </si>
  <si>
    <t>07303_平成29年度</t>
  </si>
  <si>
    <t>07303_平成30年度</t>
  </si>
  <si>
    <t>07303_令和元年度</t>
  </si>
  <si>
    <t>07303_令和2年度</t>
  </si>
  <si>
    <t>07303_令和3年度</t>
  </si>
  <si>
    <t>07303_令和4年度</t>
  </si>
  <si>
    <t>38442_平成2年度</t>
  </si>
  <si>
    <t>38442</t>
  </si>
  <si>
    <t>伊方町</t>
  </si>
  <si>
    <t>38442_平成17年度</t>
  </si>
  <si>
    <t>38442_平成18年度</t>
  </si>
  <si>
    <t>38442_平成19年度</t>
  </si>
  <si>
    <t>38442_平成20年度</t>
  </si>
  <si>
    <t>38442_平成21年度</t>
  </si>
  <si>
    <t>38442_平成22年度</t>
  </si>
  <si>
    <t>38442_平成23年度</t>
  </si>
  <si>
    <t>38442_平成24年度</t>
  </si>
  <si>
    <t>38442_平成25年度</t>
  </si>
  <si>
    <t>38442_平成26年度</t>
  </si>
  <si>
    <t>38442_平成27年度</t>
  </si>
  <si>
    <t>38442_平成28年度</t>
  </si>
  <si>
    <t>38442_平成29年度</t>
  </si>
  <si>
    <t>38442_平成30年度</t>
  </si>
  <si>
    <t>38442_令和元年度</t>
  </si>
  <si>
    <t>38442_令和2年度</t>
  </si>
  <si>
    <t>38442_令和3年度</t>
  </si>
  <si>
    <t>38442_令和4年度</t>
  </si>
  <si>
    <t>05361_平成2年度</t>
  </si>
  <si>
    <t>05361</t>
  </si>
  <si>
    <t>五城目町</t>
  </si>
  <si>
    <t>05361_平成17年度</t>
  </si>
  <si>
    <t>05361_平成18年度</t>
  </si>
  <si>
    <t>05361_平成19年度</t>
  </si>
  <si>
    <t>05361_平成20年度</t>
  </si>
  <si>
    <t>05361_平成21年度</t>
  </si>
  <si>
    <t>05361_平成22年度</t>
  </si>
  <si>
    <t>05361_平成23年度</t>
  </si>
  <si>
    <t>05361_平成24年度</t>
  </si>
  <si>
    <t>05361_平成25年度</t>
  </si>
  <si>
    <t>05361_平成26年度</t>
  </si>
  <si>
    <t>05361_平成27年度</t>
  </si>
  <si>
    <t>05361_平成28年度</t>
  </si>
  <si>
    <t>05361_平成29年度</t>
  </si>
  <si>
    <t>05361_平成30年度</t>
  </si>
  <si>
    <t>05361_令和元年度</t>
  </si>
  <si>
    <t>05361_令和2年度</t>
  </si>
  <si>
    <t>05361_令和3年度</t>
  </si>
  <si>
    <t>05361_令和4年度</t>
  </si>
  <si>
    <t>12441_平成2年度</t>
  </si>
  <si>
    <t>12441</t>
  </si>
  <si>
    <t>大多喜町</t>
  </si>
  <si>
    <t>12441_平成17年度</t>
  </si>
  <si>
    <t>12441_平成18年度</t>
  </si>
  <si>
    <t>12441_平成19年度</t>
  </si>
  <si>
    <t>12441_平成20年度</t>
  </si>
  <si>
    <t>12441_平成21年度</t>
  </si>
  <si>
    <t>12441_平成22年度</t>
  </si>
  <si>
    <t>12441_平成23年度</t>
  </si>
  <si>
    <t>12441_平成24年度</t>
  </si>
  <si>
    <t>12441_平成25年度</t>
  </si>
  <si>
    <t>12441_平成26年度</t>
  </si>
  <si>
    <t>12441_平成27年度</t>
  </si>
  <si>
    <t>12441_平成28年度</t>
  </si>
  <si>
    <t>12441_平成29年度</t>
  </si>
  <si>
    <t>12441_平成30年度</t>
  </si>
  <si>
    <t>12441_令和元年度</t>
  </si>
  <si>
    <t>12441_令和2年度</t>
  </si>
  <si>
    <t>12441_令和3年度</t>
  </si>
  <si>
    <t>12441_令和4年度</t>
  </si>
  <si>
    <t>03501_平成2年度</t>
  </si>
  <si>
    <t>03501</t>
  </si>
  <si>
    <t>軽米町</t>
  </si>
  <si>
    <t>03501_平成17年度</t>
  </si>
  <si>
    <t>03501_平成18年度</t>
  </si>
  <si>
    <t>03501_平成19年度</t>
  </si>
  <si>
    <t>03501_平成20年度</t>
  </si>
  <si>
    <t>03501_平成21年度</t>
  </si>
  <si>
    <t>03501_平成22年度</t>
  </si>
  <si>
    <t>03501_平成23年度</t>
  </si>
  <si>
    <t>03501_平成24年度</t>
  </si>
  <si>
    <t>03501_平成25年度</t>
  </si>
  <si>
    <t>03501_平成26年度</t>
  </si>
  <si>
    <t>03501_平成27年度</t>
  </si>
  <si>
    <t>03501_平成28年度</t>
  </si>
  <si>
    <t>03501_平成29年度</t>
  </si>
  <si>
    <t>03501_平成30年度</t>
  </si>
  <si>
    <t>03501_令和元年度</t>
  </si>
  <si>
    <t>03501_令和2年度</t>
  </si>
  <si>
    <t>03501_令和3年度</t>
  </si>
  <si>
    <t>03501_令和4年度</t>
  </si>
  <si>
    <t>03483_平成2年度</t>
  </si>
  <si>
    <t>03483</t>
  </si>
  <si>
    <t>岩泉町</t>
  </si>
  <si>
    <t>03483_平成17年度</t>
  </si>
  <si>
    <t>03483_平成18年度</t>
  </si>
  <si>
    <t>03483_平成19年度</t>
  </si>
  <si>
    <t>03483_平成20年度</t>
  </si>
  <si>
    <t>03483_平成21年度</t>
  </si>
  <si>
    <t>03483_平成22年度</t>
  </si>
  <si>
    <t>03483_平成23年度</t>
  </si>
  <si>
    <t>03483_平成24年度</t>
  </si>
  <si>
    <t>03483_平成25年度</t>
  </si>
  <si>
    <t>03483_平成26年度</t>
  </si>
  <si>
    <t>03483_平成27年度</t>
  </si>
  <si>
    <t>03483_平成28年度</t>
  </si>
  <si>
    <t>03483_平成29年度</t>
  </si>
  <si>
    <t>03483_平成30年度</t>
  </si>
  <si>
    <t>03483_令和元年度</t>
  </si>
  <si>
    <t>03483_令和2年度</t>
  </si>
  <si>
    <t>03483_令和3年度</t>
  </si>
  <si>
    <t>03483_令和4年度</t>
  </si>
  <si>
    <t>04324_平成2年度</t>
  </si>
  <si>
    <t>04324</t>
  </si>
  <si>
    <t>04324_平成17年度</t>
  </si>
  <si>
    <t>04324_平成18年度</t>
  </si>
  <si>
    <t>04324_平成19年度</t>
  </si>
  <si>
    <t>04324_平成20年度</t>
  </si>
  <si>
    <t>04324_平成21年度</t>
  </si>
  <si>
    <t>04324_平成22年度</t>
  </si>
  <si>
    <t>04324_平成23年度</t>
  </si>
  <si>
    <t>04324_平成24年度</t>
  </si>
  <si>
    <t>04324_平成25年度</t>
  </si>
  <si>
    <t>04324_平成26年度</t>
  </si>
  <si>
    <t>04324_平成27年度</t>
  </si>
  <si>
    <t>04324_平成28年度</t>
  </si>
  <si>
    <t>04324_平成29年度</t>
  </si>
  <si>
    <t>04324_平成30年度</t>
  </si>
  <si>
    <t>04324_令和元年度</t>
  </si>
  <si>
    <t>04324_令和2年度</t>
  </si>
  <si>
    <t>04324_令和3年度</t>
  </si>
  <si>
    <t>04324_令和4年度</t>
  </si>
  <si>
    <t>41441_平成2年度</t>
  </si>
  <si>
    <t>41441</t>
  </si>
  <si>
    <t>太良町</t>
  </si>
  <si>
    <t>41441_平成17年度</t>
  </si>
  <si>
    <t>41441_平成18年度</t>
  </si>
  <si>
    <t>41441_平成19年度</t>
  </si>
  <si>
    <t>41441_平成20年度</t>
  </si>
  <si>
    <t>41441_平成21年度</t>
  </si>
  <si>
    <t>41441_平成22年度</t>
  </si>
  <si>
    <t>41441_平成23年度</t>
  </si>
  <si>
    <t>41441_平成24年度</t>
  </si>
  <si>
    <t>41441_平成25年度</t>
  </si>
  <si>
    <t>41441_平成26年度</t>
  </si>
  <si>
    <t>41441_平成27年度</t>
  </si>
  <si>
    <t>41441_平成28年度</t>
  </si>
  <si>
    <t>41441_平成29年度</t>
  </si>
  <si>
    <t>41441_平成30年度</t>
  </si>
  <si>
    <t>41441_令和元年度</t>
  </si>
  <si>
    <t>41441_令和2年度</t>
  </si>
  <si>
    <t>41441_令和3年度</t>
  </si>
  <si>
    <t>41441_令和4年度</t>
  </si>
  <si>
    <t>34545_平成2年度</t>
  </si>
  <si>
    <t>34545</t>
  </si>
  <si>
    <t>神石高原町</t>
  </si>
  <si>
    <t>34545_平成17年度</t>
  </si>
  <si>
    <t>34545_平成18年度</t>
  </si>
  <si>
    <t>34545_平成19年度</t>
  </si>
  <si>
    <t>34545_平成20年度</t>
  </si>
  <si>
    <t>34545_平成21年度</t>
  </si>
  <si>
    <t>34545_平成22年度</t>
  </si>
  <si>
    <t>34545_平成23年度</t>
  </si>
  <si>
    <t>34545_平成24年度</t>
  </si>
  <si>
    <t>34545_平成25年度</t>
  </si>
  <si>
    <t>34545_平成26年度</t>
  </si>
  <si>
    <t>34545_平成27年度</t>
  </si>
  <si>
    <t>34545_平成28年度</t>
  </si>
  <si>
    <t>34545_平成29年度</t>
  </si>
  <si>
    <t>34545_平成30年度</t>
  </si>
  <si>
    <t>34545_令和元年度</t>
  </si>
  <si>
    <t>34545_令和2年度</t>
  </si>
  <si>
    <t>34545_令和3年度</t>
  </si>
  <si>
    <t>34545_令和4年度</t>
  </si>
  <si>
    <t>29361_平成2年度</t>
  </si>
  <si>
    <t>29361</t>
  </si>
  <si>
    <t>29361_平成17年度</t>
  </si>
  <si>
    <t>29361_平成18年度</t>
  </si>
  <si>
    <t>29361_平成19年度</t>
  </si>
  <si>
    <t>29361_平成20年度</t>
  </si>
  <si>
    <t>29361_平成21年度</t>
  </si>
  <si>
    <t>29361_平成22年度</t>
  </si>
  <si>
    <t>29361_平成23年度</t>
  </si>
  <si>
    <t>29361_平成24年度</t>
  </si>
  <si>
    <t>29361_平成25年度</t>
  </si>
  <si>
    <t>29361_平成26年度</t>
  </si>
  <si>
    <t>29361_平成27年度</t>
  </si>
  <si>
    <t>29361_平成28年度</t>
  </si>
  <si>
    <t>29361_平成29年度</t>
  </si>
  <si>
    <t>29361_平成30年度</t>
  </si>
  <si>
    <t>29361_令和元年度</t>
  </si>
  <si>
    <t>29361_令和2年度</t>
  </si>
  <si>
    <t>29361_令和3年度</t>
  </si>
  <si>
    <t>29361_令和4年度</t>
  </si>
  <si>
    <t>15226</t>
  </si>
  <si>
    <t>南魚沼市</t>
  </si>
  <si>
    <t>15226_令和3年度</t>
  </si>
  <si>
    <t>15226_令和4年度</t>
  </si>
  <si>
    <t>15224</t>
  </si>
  <si>
    <t>佐渡市</t>
  </si>
  <si>
    <t>15224_令和3年度</t>
  </si>
  <si>
    <t>15224_令和4年度</t>
  </si>
  <si>
    <t>15217</t>
  </si>
  <si>
    <t>妙高市</t>
  </si>
  <si>
    <t>15217_令和3年度</t>
  </si>
  <si>
    <t>15217_令和4年度</t>
  </si>
  <si>
    <t>15210</t>
  </si>
  <si>
    <t>十日町市</t>
  </si>
  <si>
    <t>15210_令和3年度</t>
  </si>
  <si>
    <t>15210_令和4年度</t>
  </si>
  <si>
    <t>15225</t>
  </si>
  <si>
    <t>魚沼市</t>
  </si>
  <si>
    <t>15225_令和3年度</t>
  </si>
  <si>
    <t>15225_令和4年度</t>
  </si>
  <si>
    <t>15208</t>
  </si>
  <si>
    <t>小千谷市</t>
  </si>
  <si>
    <t>15208_令和3年度</t>
  </si>
  <si>
    <t>15208_令和4年度</t>
  </si>
  <si>
    <t>15206</t>
  </si>
  <si>
    <t>新発田市</t>
  </si>
  <si>
    <t>15206_令和3年度</t>
  </si>
  <si>
    <t>15206_令和4年度</t>
  </si>
  <si>
    <t>15204</t>
  </si>
  <si>
    <t>三条市</t>
  </si>
  <si>
    <t>15204_令和3年度</t>
  </si>
  <si>
    <t>15204_令和4年度</t>
  </si>
  <si>
    <t>15205</t>
  </si>
  <si>
    <t>柏崎市</t>
  </si>
  <si>
    <t>15205_令和3年度</t>
  </si>
  <si>
    <t>15205_令和4年度</t>
  </si>
  <si>
    <t>15223</t>
  </si>
  <si>
    <t>阿賀野市</t>
  </si>
  <si>
    <t>15223_令和3年度</t>
  </si>
  <si>
    <t>15223_令和4年度</t>
  </si>
  <si>
    <t>15216</t>
  </si>
  <si>
    <t>糸魚川市</t>
  </si>
  <si>
    <t>15216_令和3年度</t>
  </si>
  <si>
    <t>15216_令和4年度</t>
  </si>
  <si>
    <t>15211</t>
  </si>
  <si>
    <t>見附市</t>
  </si>
  <si>
    <t>15211_令和3年度</t>
  </si>
  <si>
    <t>15211_令和4年度</t>
  </si>
  <si>
    <t>15_平成2年度</t>
  </si>
  <si>
    <t>15</t>
  </si>
  <si>
    <t>新潟県</t>
  </si>
  <si>
    <t>15_平成17年度</t>
  </si>
  <si>
    <t>15_平成18年度</t>
  </si>
  <si>
    <t>15_平成19年度</t>
  </si>
  <si>
    <t>15_平成20年度</t>
  </si>
  <si>
    <t>15_平成21年度</t>
  </si>
  <si>
    <t>15_平成22年度</t>
  </si>
  <si>
    <t>15_平成23年度</t>
  </si>
  <si>
    <t>15_平成24年度</t>
  </si>
  <si>
    <t>15_平成25年度</t>
  </si>
  <si>
    <t>15_平成26年度</t>
  </si>
  <si>
    <t>15_平成27年度</t>
  </si>
  <si>
    <t>15_平成28年度</t>
  </si>
  <si>
    <t>15_平成29年度</t>
  </si>
  <si>
    <t>15_平成30年度</t>
  </si>
  <si>
    <t>15_令和元年度</t>
  </si>
  <si>
    <t>15_令和2年度</t>
  </si>
  <si>
    <t>15_令和3年度</t>
  </si>
  <si>
    <t>15_令和4年度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</si>
</sst>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c:v>
                </c:pt>
                <c:pt idx="1">
                  <c:v>0.62508849782413045</c:v>
                </c:pt>
                <c:pt idx="2">
                  <c:v>0.92566910577332018</c:v>
                </c:pt>
                <c:pt idx="3">
                  <c:v>0.7770987647099834</c:v>
                </c:pt>
                <c:pt idx="4">
                  <c:v>0.50435494943534676</c:v>
                </c:pt>
                <c:pt idx="5">
                  <c:v>0.60747208072187664</c:v>
                </c:pt>
                <c:pt idx="6">
                  <c:v>0.53016996041705</c:v>
                </c:pt>
                <c:pt idx="7">
                  <c:v>0.60724293361186121</c:v>
                </c:pt>
                <c:pt idx="8">
                  <c:v>0.56614163133720541</c:v>
                </c:pt>
                <c:pt idx="9">
                  <c:v>0.59217533989820226</c:v>
                </c:pt>
                <c:pt idx="10">
                  <c:v>0.58923953031648657</c:v>
                </c:pt>
                <c:pt idx="11">
                  <c:v>0.48808913628391282</c:v>
                </c:pt>
                <c:pt idx="12">
                  <c:v>0.38460522049202561</c:v>
                </c:pt>
                <c:pt idx="13">
                  <c:v>0.52373676003030512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28.118356432502082</c:v>
                </c:pt>
                <c:pt idx="1">
                  <c:v>27.358552957244726</c:v>
                </c:pt>
                <c:pt idx="2">
                  <c:v>27.473327170902042</c:v>
                </c:pt>
                <c:pt idx="3">
                  <c:v>26.805452051095365</c:v>
                </c:pt>
                <c:pt idx="4">
                  <c:v>26.856655090507719</c:v>
                </c:pt>
                <c:pt idx="5">
                  <c:v>26.400670045183251</c:v>
                </c:pt>
                <c:pt idx="6">
                  <c:v>25.689160730447796</c:v>
                </c:pt>
                <c:pt idx="7">
                  <c:v>25.496205432260016</c:v>
                </c:pt>
                <c:pt idx="8">
                  <c:v>25.495892611316492</c:v>
                </c:pt>
                <c:pt idx="9">
                  <c:v>24.956349088657532</c:v>
                </c:pt>
                <c:pt idx="10">
                  <c:v>24.405849800788587</c:v>
                </c:pt>
                <c:pt idx="11">
                  <c:v>23.37919216167559</c:v>
                </c:pt>
                <c:pt idx="12">
                  <c:v>21.606897575907364</c:v>
                </c:pt>
                <c:pt idx="13">
                  <c:v>21.451462482828564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16.2569786000726</c:v>
                </c:pt>
                <c:pt idx="1">
                  <c:v>16.341951095180118</c:v>
                </c:pt>
                <c:pt idx="2">
                  <c:v>16.400751854573219</c:v>
                </c:pt>
                <c:pt idx="3">
                  <c:v>17.678183165321297</c:v>
                </c:pt>
                <c:pt idx="4">
                  <c:v>19.990834771182378</c:v>
                </c:pt>
                <c:pt idx="5">
                  <c:v>19.911618186733868</c:v>
                </c:pt>
                <c:pt idx="6">
                  <c:v>17.214816756473752</c:v>
                </c:pt>
                <c:pt idx="7">
                  <c:v>16.04986252681006</c:v>
                </c:pt>
                <c:pt idx="8">
                  <c:v>14.983594132827841</c:v>
                </c:pt>
                <c:pt idx="9">
                  <c:v>15.822804275769384</c:v>
                </c:pt>
                <c:pt idx="10">
                  <c:v>14.757010131677596</c:v>
                </c:pt>
                <c:pt idx="11">
                  <c:v>14.047355934281537</c:v>
                </c:pt>
                <c:pt idx="12">
                  <c:v>13.032330779465214</c:v>
                </c:pt>
                <c:pt idx="13">
                  <c:v>11.499264103183233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14.746957970429706</c:v>
                </c:pt>
                <c:pt idx="1">
                  <c:v>14.430658906392775</c:v>
                </c:pt>
                <c:pt idx="2">
                  <c:v>14.07542593173558</c:v>
                </c:pt>
                <c:pt idx="3">
                  <c:v>16.43050466280534</c:v>
                </c:pt>
                <c:pt idx="4">
                  <c:v>17.313226735520502</c:v>
                </c:pt>
                <c:pt idx="5">
                  <c:v>17.231550087306314</c:v>
                </c:pt>
                <c:pt idx="6">
                  <c:v>16.190411686007558</c:v>
                </c:pt>
                <c:pt idx="7">
                  <c:v>13.539078462715537</c:v>
                </c:pt>
                <c:pt idx="8">
                  <c:v>13.167740282522598</c:v>
                </c:pt>
                <c:pt idx="9">
                  <c:v>12.687874316129285</c:v>
                </c:pt>
                <c:pt idx="10">
                  <c:v>12.380881191969731</c:v>
                </c:pt>
                <c:pt idx="11">
                  <c:v>12.561088508915624</c:v>
                </c:pt>
                <c:pt idx="12">
                  <c:v>9.4859658895477637</c:v>
                </c:pt>
                <c:pt idx="13">
                  <c:v>10.541089948047544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27.6184029971201</c:v>
                </c:pt>
                <c:pt idx="1">
                  <c:v>31.67301413662782</c:v>
                </c:pt>
                <c:pt idx="2">
                  <c:v>31.299732282401425</c:v>
                </c:pt>
                <c:pt idx="3">
                  <c:v>35.209079956884295</c:v>
                </c:pt>
                <c:pt idx="4">
                  <c:v>36.315636171525696</c:v>
                </c:pt>
                <c:pt idx="5">
                  <c:v>35.040630171305978</c:v>
                </c:pt>
                <c:pt idx="6">
                  <c:v>22.217896964039802</c:v>
                </c:pt>
                <c:pt idx="7">
                  <c:v>23.311425740193016</c:v>
                </c:pt>
                <c:pt idx="8">
                  <c:v>24.125611814979585</c:v>
                </c:pt>
                <c:pt idx="9">
                  <c:v>22.588878815581779</c:v>
                </c:pt>
                <c:pt idx="10">
                  <c:v>22.716657149473157</c:v>
                </c:pt>
                <c:pt idx="11">
                  <c:v>22.704905836859581</c:v>
                </c:pt>
                <c:pt idx="12">
                  <c:v>24.874758040246995</c:v>
                </c:pt>
                <c:pt idx="13">
                  <c:v>22.575990346483426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14.068713285829178</c:v>
                </c:pt>
                <c:pt idx="2">
                  <c:v>3.3745429701282639</c:v>
                </c:pt>
                <c:pt idx="3">
                  <c:v>14.604387222371665</c:v>
                </c:pt>
                <c:pt idx="4">
                  <c:v>14.662026838733123</c:v>
                </c:pt>
                <c:pt idx="5">
                  <c:v>18.636634503155221</c:v>
                </c:pt>
                <c:pt idx="7">
                  <c:v>28.33503915552366</c:v>
                </c:pt>
                <c:pt idx="8">
                  <c:v>0.6992008807408352</c:v>
                </c:pt>
                <c:pt idx="9">
                  <c:v>0</c:v>
                </c:pt>
                <c:pt idx="10">
                  <c:v>0.88094033664453608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32.047643478329107</c:v>
                </c:pt>
                <c:pt idx="4" formatCode="#,##0">
                  <c:v>14.662026838733123</c:v>
                </c:pt>
                <c:pt idx="5" formatCode="#,##0">
                  <c:v>18.636634503155221</c:v>
                </c:pt>
                <c:pt idx="6" formatCode="#,##0">
                  <c:v>29.034240036264496</c:v>
                </c:pt>
                <c:pt idx="10" formatCode="#,##0">
                  <c:v>0.88094033664453608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14.362459290803775</c:v>
                </c:pt>
                <c:pt idx="2">
                  <c:v>2.3776709993879974</c:v>
                </c:pt>
                <c:pt idx="3">
                  <c:v>18.300499881114202</c:v>
                </c:pt>
                <c:pt idx="4">
                  <c:v>17.231550087306314</c:v>
                </c:pt>
                <c:pt idx="5">
                  <c:v>19.911618186733868</c:v>
                </c:pt>
                <c:pt idx="7">
                  <c:v>25.57713577357741</c:v>
                </c:pt>
                <c:pt idx="8">
                  <c:v>0.82353427160583903</c:v>
                </c:pt>
                <c:pt idx="9">
                  <c:v>0</c:v>
                </c:pt>
                <c:pt idx="10">
                  <c:v>0.60747208072187664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35.040630171305978</c:v>
                </c:pt>
                <c:pt idx="4" formatCode="#,##0">
                  <c:v>17.231550087306314</c:v>
                </c:pt>
                <c:pt idx="5" formatCode="#,##0">
                  <c:v>19.911618186733868</c:v>
                </c:pt>
                <c:pt idx="6" formatCode="#,##0">
                  <c:v>26.400670045183251</c:v>
                </c:pt>
                <c:pt idx="10" formatCode="#,##0">
                  <c:v>0.60747208072187664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13.229707915086653</c:v>
                </c:pt>
                <c:pt idx="2">
                  <c:v>1.4642533766323953</c:v>
                </c:pt>
                <c:pt idx="3">
                  <c:v>7.8820290547643772</c:v>
                </c:pt>
                <c:pt idx="4">
                  <c:v>10.541089948047544</c:v>
                </c:pt>
                <c:pt idx="5">
                  <c:v>11.499264103183233</c:v>
                </c:pt>
                <c:pt idx="7">
                  <c:v>20.911024256282914</c:v>
                </c:pt>
                <c:pt idx="8">
                  <c:v>0.5404382265456501</c:v>
                </c:pt>
                <c:pt idx="9">
                  <c:v>0</c:v>
                </c:pt>
                <c:pt idx="10">
                  <c:v>0.52373676003030512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22.575990346483426</c:v>
                </c:pt>
                <c:pt idx="4">
                  <c:v>10.541089948047544</c:v>
                </c:pt>
                <c:pt idx="5">
                  <c:v>11.499264103183233</c:v>
                </c:pt>
                <c:pt idx="6">
                  <c:v>21.451462482828564</c:v>
                </c:pt>
                <c:pt idx="10">
                  <c:v>0.52373676003030512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新潟県</c:v>
                </c:pt>
                <c:pt idx="2">
                  <c:v>津南町</c:v>
                </c:pt>
              </c:strCache>
            </c:strRef>
          </c:cat>
          <c:val>
            <c:numRef>
              <c:f>①CO2排出量の現状把握!$AX$43:$AX$45</c:f>
              <c:numCache>
                <c:formatCode>0%</c:formatCode>
                <c:ptCount val="3"/>
                <c:pt idx="0">
                  <c:v>0.44203583680298503</c:v>
                </c:pt>
                <c:pt idx="1">
                  <c:v>0.3665916288961224</c:v>
                </c:pt>
                <c:pt idx="2">
                  <c:v>0.33902188044081122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新潟県</c:v>
                </c:pt>
                <c:pt idx="2">
                  <c:v>津南町</c:v>
                </c:pt>
              </c:strCache>
            </c:strRef>
          </c:cat>
          <c:val>
            <c:numRef>
              <c:f>①CO2排出量の現状把握!$AY$43:$AY$45</c:f>
              <c:numCache>
                <c:formatCode>0%</c:formatCode>
                <c:ptCount val="3"/>
                <c:pt idx="0">
                  <c:v>0.19220740382343474</c:v>
                </c:pt>
                <c:pt idx="1">
                  <c:v>0.19402140598819867</c:v>
                </c:pt>
                <c:pt idx="2">
                  <c:v>0.15829472289969626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新潟県</c:v>
                </c:pt>
                <c:pt idx="2">
                  <c:v>津南町</c:v>
                </c:pt>
              </c:strCache>
            </c:strRef>
          </c:cat>
          <c:val>
            <c:numRef>
              <c:f>①CO2排出量の現状把握!$AZ$43:$AZ$45</c:f>
              <c:numCache>
                <c:formatCode>0%</c:formatCode>
                <c:ptCount val="3"/>
                <c:pt idx="0">
                  <c:v>0.1618007278049024</c:v>
                </c:pt>
                <c:pt idx="1">
                  <c:v>0.18202127213538072</c:v>
                </c:pt>
                <c:pt idx="2">
                  <c:v>0.17268354920934634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新潟県</c:v>
                </c:pt>
                <c:pt idx="2">
                  <c:v>津南町</c:v>
                </c:pt>
              </c:strCache>
            </c:strRef>
          </c:cat>
          <c:val>
            <c:numRef>
              <c:f>①CO2排出量の現状把握!$BA$43:$BA$45</c:f>
              <c:numCache>
                <c:formatCode>0%</c:formatCode>
                <c:ptCount val="3"/>
                <c:pt idx="0">
                  <c:v>0.18830241870300451</c:v>
                </c:pt>
                <c:pt idx="1">
                  <c:v>0.24323203382775208</c:v>
                </c:pt>
                <c:pt idx="2">
                  <c:v>0.32213493350766181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新潟県</c:v>
                </c:pt>
                <c:pt idx="2">
                  <c:v>津南町</c:v>
                </c:pt>
              </c:strCache>
            </c:strRef>
          </c:cat>
          <c:val>
            <c:numRef>
              <c:f>①CO2排出量の現状把握!$BB$43:$BB$45</c:f>
              <c:numCache>
                <c:formatCode>0%</c:formatCode>
                <c:ptCount val="3"/>
                <c:pt idx="0">
                  <c:v>1.5653612865673284E-2</c:v>
                </c:pt>
                <c:pt idx="1">
                  <c:v>1.4133659152546033E-2</c:v>
                </c:pt>
                <c:pt idx="2">
                  <c:v>7.8649139424844545E-3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3045</c:v>
                </c:pt>
                <c:pt idx="1">
                  <c:v>3081</c:v>
                </c:pt>
                <c:pt idx="2">
                  <c:v>3081</c:v>
                </c:pt>
                <c:pt idx="3">
                  <c:v>3081</c:v>
                </c:pt>
                <c:pt idx="4">
                  <c:v>3081</c:v>
                </c:pt>
                <c:pt idx="5">
                  <c:v>3081</c:v>
                </c:pt>
                <c:pt idx="6">
                  <c:v>2991</c:v>
                </c:pt>
                <c:pt idx="7">
                  <c:v>2991</c:v>
                </c:pt>
                <c:pt idx="8">
                  <c:v>2991</c:v>
                </c:pt>
                <c:pt idx="9">
                  <c:v>2991</c:v>
                </c:pt>
                <c:pt idx="10">
                  <c:v>2991</c:v>
                </c:pt>
                <c:pt idx="11">
                  <c:v>2991</c:v>
                </c:pt>
                <c:pt idx="12">
                  <c:v>2555</c:v>
                </c:pt>
                <c:pt idx="13">
                  <c:v>2555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c:v>
                </c:pt>
                <c:pt idx="1">
                  <c:v>0.62508849782413045</c:v>
                </c:pt>
                <c:pt idx="2">
                  <c:v>0.92566910577332018</c:v>
                </c:pt>
                <c:pt idx="3">
                  <c:v>0.7770987647099834</c:v>
                </c:pt>
                <c:pt idx="4">
                  <c:v>0.50435494943534676</c:v>
                </c:pt>
                <c:pt idx="5">
                  <c:v>0.60747208072187664</c:v>
                </c:pt>
                <c:pt idx="6">
                  <c:v>0.53016996041705</c:v>
                </c:pt>
                <c:pt idx="7">
                  <c:v>0.60724293361186121</c:v>
                </c:pt>
                <c:pt idx="8">
                  <c:v>0.56614163133720541</c:v>
                </c:pt>
                <c:pt idx="9">
                  <c:v>0.59217533989820226</c:v>
                </c:pt>
                <c:pt idx="10">
                  <c:v>0.58923953031648657</c:v>
                </c:pt>
                <c:pt idx="11">
                  <c:v>0.48808913628391282</c:v>
                </c:pt>
                <c:pt idx="12">
                  <c:v>0.38460522049202561</c:v>
                </c:pt>
                <c:pt idx="13">
                  <c:v>0.52373676003030512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11288</c:v>
                </c:pt>
                <c:pt idx="1">
                  <c:v>11154</c:v>
                </c:pt>
                <c:pt idx="2">
                  <c:v>11001</c:v>
                </c:pt>
                <c:pt idx="3">
                  <c:v>10856</c:v>
                </c:pt>
                <c:pt idx="4">
                  <c:v>10777</c:v>
                </c:pt>
                <c:pt idx="5">
                  <c:v>10646</c:v>
                </c:pt>
                <c:pt idx="6">
                  <c:v>10461</c:v>
                </c:pt>
                <c:pt idx="7">
                  <c:v>10306</c:v>
                </c:pt>
                <c:pt idx="8">
                  <c:v>10059</c:v>
                </c:pt>
                <c:pt idx="9">
                  <c:v>9876</c:v>
                </c:pt>
                <c:pt idx="10">
                  <c:v>9675</c:v>
                </c:pt>
                <c:pt idx="11">
                  <c:v>9427</c:v>
                </c:pt>
                <c:pt idx="12">
                  <c:v>9238</c:v>
                </c:pt>
                <c:pt idx="13">
                  <c:v>9057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5160</c:v>
                </c:pt>
                <c:pt idx="1">
                  <c:v>5178</c:v>
                </c:pt>
                <c:pt idx="2">
                  <c:v>5184</c:v>
                </c:pt>
                <c:pt idx="3">
                  <c:v>5192</c:v>
                </c:pt>
                <c:pt idx="4">
                  <c:v>5246</c:v>
                </c:pt>
                <c:pt idx="5">
                  <c:v>5249</c:v>
                </c:pt>
                <c:pt idx="6">
                  <c:v>5260</c:v>
                </c:pt>
                <c:pt idx="7">
                  <c:v>5222</c:v>
                </c:pt>
                <c:pt idx="8">
                  <c:v>5230</c:v>
                </c:pt>
                <c:pt idx="9">
                  <c:v>5174</c:v>
                </c:pt>
                <c:pt idx="10">
                  <c:v>5163</c:v>
                </c:pt>
                <c:pt idx="11">
                  <c:v>5134</c:v>
                </c:pt>
                <c:pt idx="12">
                  <c:v>5108</c:v>
                </c:pt>
                <c:pt idx="13">
                  <c:v>5062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3402</c:v>
                </c:pt>
                <c:pt idx="1">
                  <c:v>3314</c:v>
                </c:pt>
                <c:pt idx="2">
                  <c:v>3257</c:v>
                </c:pt>
                <c:pt idx="3">
                  <c:v>3241</c:v>
                </c:pt>
                <c:pt idx="4">
                  <c:v>3216</c:v>
                </c:pt>
                <c:pt idx="5">
                  <c:v>3197</c:v>
                </c:pt>
                <c:pt idx="6">
                  <c:v>3141</c:v>
                </c:pt>
                <c:pt idx="7">
                  <c:v>3136</c:v>
                </c:pt>
                <c:pt idx="8">
                  <c:v>3271</c:v>
                </c:pt>
                <c:pt idx="9">
                  <c:v>3237</c:v>
                </c:pt>
                <c:pt idx="10">
                  <c:v>3205</c:v>
                </c:pt>
                <c:pt idx="11">
                  <c:v>3031</c:v>
                </c:pt>
                <c:pt idx="12">
                  <c:v>3139</c:v>
                </c:pt>
                <c:pt idx="13">
                  <c:v>3087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3669</c:v>
                </c:pt>
                <c:pt idx="1">
                  <c:v>3665</c:v>
                </c:pt>
                <c:pt idx="2">
                  <c:v>3653</c:v>
                </c:pt>
                <c:pt idx="3">
                  <c:v>3633</c:v>
                </c:pt>
                <c:pt idx="4">
                  <c:v>3621</c:v>
                </c:pt>
                <c:pt idx="5">
                  <c:v>3601</c:v>
                </c:pt>
                <c:pt idx="6">
                  <c:v>3584</c:v>
                </c:pt>
                <c:pt idx="7">
                  <c:v>3577</c:v>
                </c:pt>
                <c:pt idx="8">
                  <c:v>3564</c:v>
                </c:pt>
                <c:pt idx="9">
                  <c:v>3551</c:v>
                </c:pt>
                <c:pt idx="10">
                  <c:v>3535</c:v>
                </c:pt>
                <c:pt idx="11">
                  <c:v>3493</c:v>
                </c:pt>
                <c:pt idx="12">
                  <c:v>3468</c:v>
                </c:pt>
                <c:pt idx="13">
                  <c:v>3467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188</c:v>
                </c:pt>
                <c:pt idx="1">
                  <c:v>428</c:v>
                </c:pt>
                <c:pt idx="2">
                  <c:v>428</c:v>
                </c:pt>
                <c:pt idx="3">
                  <c:v>428</c:v>
                </c:pt>
                <c:pt idx="4">
                  <c:v>428</c:v>
                </c:pt>
                <c:pt idx="5">
                  <c:v>428</c:v>
                </c:pt>
                <c:pt idx="6">
                  <c:v>183</c:v>
                </c:pt>
                <c:pt idx="7">
                  <c:v>183</c:v>
                </c:pt>
                <c:pt idx="8">
                  <c:v>183</c:v>
                </c:pt>
                <c:pt idx="9">
                  <c:v>183</c:v>
                </c:pt>
                <c:pt idx="10">
                  <c:v>183</c:v>
                </c:pt>
                <c:pt idx="11">
                  <c:v>183</c:v>
                </c:pt>
                <c:pt idx="12">
                  <c:v>315</c:v>
                </c:pt>
                <c:pt idx="13">
                  <c:v>315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705</c:v>
                </c:pt>
                <c:pt idx="1">
                  <c:v>651</c:v>
                </c:pt>
                <c:pt idx="2">
                  <c:v>651</c:v>
                </c:pt>
                <c:pt idx="3">
                  <c:v>651</c:v>
                </c:pt>
                <c:pt idx="4">
                  <c:v>651</c:v>
                </c:pt>
                <c:pt idx="5">
                  <c:v>651</c:v>
                </c:pt>
                <c:pt idx="6">
                  <c:v>562</c:v>
                </c:pt>
                <c:pt idx="7">
                  <c:v>562</c:v>
                </c:pt>
                <c:pt idx="8">
                  <c:v>562</c:v>
                </c:pt>
                <c:pt idx="9">
                  <c:v>562</c:v>
                </c:pt>
                <c:pt idx="10">
                  <c:v>562</c:v>
                </c:pt>
                <c:pt idx="11">
                  <c:v>562</c:v>
                </c:pt>
                <c:pt idx="12">
                  <c:v>449</c:v>
                </c:pt>
                <c:pt idx="13">
                  <c:v>449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115.94370000000001</c:v>
                </c:pt>
                <c:pt idx="1">
                  <c:v>83.735100000000003</c:v>
                </c:pt>
                <c:pt idx="2">
                  <c:v>90.385900000000007</c:v>
                </c:pt>
                <c:pt idx="3">
                  <c:v>97.606700000000004</c:v>
                </c:pt>
                <c:pt idx="4">
                  <c:v>93.707599999999999</c:v>
                </c:pt>
                <c:pt idx="5">
                  <c:v>90.168700000000001</c:v>
                </c:pt>
                <c:pt idx="6">
                  <c:v>101.36660000000001</c:v>
                </c:pt>
                <c:pt idx="7">
                  <c:v>118.3356</c:v>
                </c:pt>
                <c:pt idx="8">
                  <c:v>110.761</c:v>
                </c:pt>
                <c:pt idx="9">
                  <c:v>111.6634</c:v>
                </c:pt>
                <c:pt idx="10">
                  <c:v>118.3456</c:v>
                </c:pt>
                <c:pt idx="11">
                  <c:v>123.1275</c:v>
                </c:pt>
                <c:pt idx="12">
                  <c:v>113.7962</c:v>
                </c:pt>
                <c:pt idx="13">
                  <c:v>127.4905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4.6849999999999996</c:v>
                </c:pt>
                <c:pt idx="1">
                  <c:v>0</c:v>
                </c:pt>
                <c:pt idx="2">
                  <c:v>4.6580000000000004</c:v>
                </c:pt>
                <c:pt idx="3">
                  <c:v>4.9450000000000003</c:v>
                </c:pt>
                <c:pt idx="4">
                  <c:v>5.0990000000000002</c:v>
                </c:pt>
                <c:pt idx="5">
                  <c:v>4.9649999999999999</c:v>
                </c:pt>
                <c:pt idx="6">
                  <c:v>5</c:v>
                </c:pt>
                <c:pt idx="7">
                  <c:v>4.8559999999999999</c:v>
                </c:pt>
                <c:pt idx="8">
                  <c:v>4.6749999999999998</c:v>
                </c:pt>
                <c:pt idx="9">
                  <c:v>3.9460000000000002</c:v>
                </c:pt>
                <c:pt idx="10">
                  <c:v>2.7549999999999999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4.6849999999999996</c:v>
                </c:pt>
                <c:pt idx="1">
                  <c:v>0</c:v>
                </c:pt>
                <c:pt idx="2">
                  <c:v>4.6580000000000004</c:v>
                </c:pt>
                <c:pt idx="3">
                  <c:v>4.9450000000000003</c:v>
                </c:pt>
                <c:pt idx="4">
                  <c:v>5.0990000000000002</c:v>
                </c:pt>
                <c:pt idx="5">
                  <c:v>4.9649999999999999</c:v>
                </c:pt>
                <c:pt idx="6">
                  <c:v>5</c:v>
                </c:pt>
                <c:pt idx="7">
                  <c:v>4.8559999999999999</c:v>
                </c:pt>
                <c:pt idx="8">
                  <c:v>4.6749999999999998</c:v>
                </c:pt>
                <c:pt idx="9">
                  <c:v>3.9460000000000002</c:v>
                </c:pt>
                <c:pt idx="10">
                  <c:v>2.7549999999999999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14.07542593173558</c:v>
                </c:pt>
                <c:pt idx="1">
                  <c:v>16.43050466280534</c:v>
                </c:pt>
                <c:pt idx="2">
                  <c:v>17.313226735520502</c:v>
                </c:pt>
                <c:pt idx="3">
                  <c:v>17.231550087306314</c:v>
                </c:pt>
                <c:pt idx="4">
                  <c:v>16.190411686007558</c:v>
                </c:pt>
                <c:pt idx="5">
                  <c:v>13.539078462715537</c:v>
                </c:pt>
                <c:pt idx="6">
                  <c:v>13.167740282522598</c:v>
                </c:pt>
                <c:pt idx="7">
                  <c:v>12.687874316129285</c:v>
                </c:pt>
                <c:pt idx="8">
                  <c:v>12.380881191969731</c:v>
                </c:pt>
                <c:pt idx="9">
                  <c:v>12.561088508915624</c:v>
                </c:pt>
                <c:pt idx="10">
                  <c:v>9.4859658895477637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31.299732282401425</c:v>
                </c:pt>
                <c:pt idx="1">
                  <c:v>35.209079956884295</c:v>
                </c:pt>
                <c:pt idx="2">
                  <c:v>36.315636171525696</c:v>
                </c:pt>
                <c:pt idx="3">
                  <c:v>35.040630171305978</c:v>
                </c:pt>
                <c:pt idx="4">
                  <c:v>22.217896964039802</c:v>
                </c:pt>
                <c:pt idx="5">
                  <c:v>23.311425740193016</c:v>
                </c:pt>
                <c:pt idx="6">
                  <c:v>24.125611814979585</c:v>
                </c:pt>
                <c:pt idx="7">
                  <c:v>22.588878815581779</c:v>
                </c:pt>
                <c:pt idx="8">
                  <c:v>22.716657149473157</c:v>
                </c:pt>
                <c:pt idx="9">
                  <c:v>22.704905836859581</c:v>
                </c:pt>
                <c:pt idx="10">
                  <c:v>24.874758040246995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0.33284960772922856</c:v>
                </c:pt>
                <c:pt idx="1">
                  <c:v>0</c:v>
                </c:pt>
                <c:pt idx="2">
                  <c:v>0.26904285787717797</c:v>
                </c:pt>
                <c:pt idx="3">
                  <c:v>0.28697360219744555</c:v>
                </c:pt>
                <c:pt idx="4">
                  <c:v>0.31493949004439292</c:v>
                </c:pt>
                <c:pt idx="5">
                  <c:v>0.36671624392109242</c:v>
                </c:pt>
                <c:pt idx="6">
                  <c:v>0.37971587324185357</c:v>
                </c:pt>
                <c:pt idx="7">
                  <c:v>0.38272762473906891</c:v>
                </c:pt>
                <c:pt idx="8">
                  <c:v>0.37759832499097201</c:v>
                </c:pt>
                <c:pt idx="9">
                  <c:v>0.31414474925474839</c:v>
                </c:pt>
                <c:pt idx="10">
                  <c:v>0.29042904350263721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2.7549999999999999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2.7549999999999999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M：宿泊業，飲食サービス業(N=1)</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2.7549999999999999</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2.7549999999999999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2.7549999999999999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津南町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津南町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2.7549999999999999</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津南町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津南町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7,705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46.7</c:v>
                </c:pt>
                <c:pt idx="1">
                  <c:v>28.8</c:v>
                </c:pt>
                <c:pt idx="2">
                  <c:v>0</c:v>
                </c:pt>
                <c:pt idx="3">
                  <c:v>7629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40,192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56.045603999999997</c:v>
                </c:pt>
                <c:pt idx="1">
                  <c:v>38.095487999999996</c:v>
                </c:pt>
                <c:pt idx="2">
                  <c:v>0</c:v>
                </c:pt>
                <c:pt idx="3">
                  <c:v>40098.023999999998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49</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津南町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18.950915304000002</c:v>
                </c:pt>
                <c:pt idx="1">
                  <c:v>2.9155984199999998</c:v>
                </c:pt>
                <c:pt idx="2">
                  <c:v>6.2281038756221987</c:v>
                </c:pt>
                <c:pt idx="3">
                  <c:v>14.864279688</c:v>
                </c:pt>
                <c:pt idx="4">
                  <c:v>0.39842704000000001</c:v>
                </c:pt>
                <c:pt idx="5">
                  <c:v>5.5534077399999999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569,196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津南町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438430</c:v>
                </c:pt>
                <c:pt idx="1">
                  <c:v>41900</c:v>
                </c:pt>
                <c:pt idx="2">
                  <c:v>28022.674760000002</c:v>
                </c:pt>
                <c:pt idx="3">
                  <c:v>60843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9.9</c:v>
                </c:pt>
                <c:pt idx="1">
                  <c:v>48.9</c:v>
                </c:pt>
                <c:pt idx="2">
                  <c:v>48.9</c:v>
                </c:pt>
                <c:pt idx="3">
                  <c:v>48.9</c:v>
                </c:pt>
                <c:pt idx="4">
                  <c:v>48.9</c:v>
                </c:pt>
                <c:pt idx="5">
                  <c:v>39</c:v>
                </c:pt>
                <c:pt idx="6">
                  <c:v>1029</c:v>
                </c:pt>
                <c:pt idx="7">
                  <c:v>1029</c:v>
                </c:pt>
                <c:pt idx="8">
                  <c:v>7629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28.8</c:v>
                </c:pt>
                <c:pt idx="1">
                  <c:v>28.8</c:v>
                </c:pt>
                <c:pt idx="2">
                  <c:v>28.8</c:v>
                </c:pt>
                <c:pt idx="3">
                  <c:v>28.8</c:v>
                </c:pt>
                <c:pt idx="4">
                  <c:v>29</c:v>
                </c:pt>
                <c:pt idx="5">
                  <c:v>28.8</c:v>
                </c:pt>
                <c:pt idx="6">
                  <c:v>28.8</c:v>
                </c:pt>
                <c:pt idx="7">
                  <c:v>28.8</c:v>
                </c:pt>
                <c:pt idx="8">
                  <c:v>28.8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36.6</c:v>
                </c:pt>
                <c:pt idx="1">
                  <c:v>36.6</c:v>
                </c:pt>
                <c:pt idx="2">
                  <c:v>36.6</c:v>
                </c:pt>
                <c:pt idx="3">
                  <c:v>36.6</c:v>
                </c:pt>
                <c:pt idx="4">
                  <c:v>36.5</c:v>
                </c:pt>
                <c:pt idx="5">
                  <c:v>36.6</c:v>
                </c:pt>
                <c:pt idx="6">
                  <c:v>41.7</c:v>
                </c:pt>
                <c:pt idx="7">
                  <c:v>46.7</c:v>
                </c:pt>
                <c:pt idx="8">
                  <c:v>46.7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2.4693572873777892E-3</c:v>
                </c:pt>
                <c:pt idx="1">
                  <c:v>6.2584442146049919E-3</c:v>
                </c:pt>
                <c:pt idx="2">
                  <c:v>6.4753604681816951E-3</c:v>
                </c:pt>
                <c:pt idx="3">
                  <c:v>6.2853080410243296E-3</c:v>
                </c:pt>
                <c:pt idx="4">
                  <c:v>6.3334020107434956E-3</c:v>
                </c:pt>
                <c:pt idx="5">
                  <c:v>5.5177927188314454E-3</c:v>
                </c:pt>
                <c:pt idx="6">
                  <c:v>0.11695590483209038</c:v>
                </c:pt>
                <c:pt idx="7">
                  <c:v>0.12172496326007301</c:v>
                </c:pt>
                <c:pt idx="8">
                  <c:v>0.88911075786806681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10</c:v>
                </c:pt>
                <c:pt idx="1">
                  <c:v>10</c:v>
                </c:pt>
                <c:pt idx="2">
                  <c:v>10</c:v>
                </c:pt>
                <c:pt idx="3">
                  <c:v>10</c:v>
                </c:pt>
                <c:pt idx="4">
                  <c:v>10</c:v>
                </c:pt>
                <c:pt idx="5">
                  <c:v>10</c:v>
                </c:pt>
                <c:pt idx="6">
                  <c:v>11</c:v>
                </c:pt>
                <c:pt idx="7">
                  <c:v>12</c:v>
                </c:pt>
                <c:pt idx="8">
                  <c:v>12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45204.902467240223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40192.165091999996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1193302.70243395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526414.31400000001</c:v>
                </c:pt>
                <c:pt idx="1">
                  <c:v>80988.845000000001</c:v>
                </c:pt>
                <c:pt idx="2">
                  <c:v>173002.88543394997</c:v>
                </c:pt>
                <c:pt idx="3">
                  <c:v>412896.658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94.141091999999986</c:v>
                </c:pt>
                <c:pt idx="1">
                  <c:v>0</c:v>
                </c:pt>
                <c:pt idx="2">
                  <c:v>40098.023999999998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排出量比較シート!$DN$21:$DN$50</c:f>
              <c:numCache>
                <c:formatCode>0.0%;;</c:formatCode>
                <c:ptCount val="30"/>
                <c:pt idx="0">
                  <c:v>0</c:v>
                </c:pt>
                <c:pt idx="1">
                  <c:v>0</c:v>
                </c:pt>
                <c:pt idx="2">
                  <c:v>1</c:v>
                </c:pt>
                <c:pt idx="3">
                  <c:v>0</c:v>
                </c:pt>
                <c:pt idx="4">
                  <c:v>0</c:v>
                </c:pt>
                <c:pt idx="5">
                  <c:v>0</c:v>
                </c:pt>
                <c:pt idx="6">
                  <c:v>0</c:v>
                </c:pt>
                <c:pt idx="7">
                  <c:v>1</c:v>
                </c:pt>
                <c:pt idx="8">
                  <c:v>1</c:v>
                </c:pt>
                <c:pt idx="9">
                  <c:v>0</c:v>
                </c:pt>
                <c:pt idx="10">
                  <c:v>0</c:v>
                </c:pt>
                <c:pt idx="11">
                  <c:v>0</c:v>
                </c:pt>
                <c:pt idx="12">
                  <c:v>0</c:v>
                </c:pt>
                <c:pt idx="13">
                  <c:v>0</c:v>
                </c:pt>
                <c:pt idx="14">
                  <c:v>0</c:v>
                </c:pt>
                <c:pt idx="15">
                  <c:v>0</c:v>
                </c:pt>
                <c:pt idx="16">
                  <c:v>0.11</c:v>
                </c:pt>
                <c:pt idx="17">
                  <c:v>0</c:v>
                </c:pt>
                <c:pt idx="18">
                  <c:v>0</c:v>
                </c:pt>
                <c:pt idx="19">
                  <c:v>0</c:v>
                </c:pt>
                <c:pt idx="20">
                  <c:v>0</c:v>
                </c:pt>
                <c:pt idx="21">
                  <c:v>0</c:v>
                </c:pt>
                <c:pt idx="22">
                  <c:v>0.54</c:v>
                </c:pt>
                <c:pt idx="23">
                  <c:v>0</c:v>
                </c:pt>
                <c:pt idx="24">
                  <c:v>0</c:v>
                </c:pt>
                <c:pt idx="25">
                  <c:v>0</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排出量比較シート!$DQ$21:$DQ$50</c:f>
              <c:numCache>
                <c:formatCode>0.0%;;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0.72</c:v>
                </c:pt>
                <c:pt idx="17">
                  <c:v>0</c:v>
                </c:pt>
                <c:pt idx="18">
                  <c:v>1</c:v>
                </c:pt>
                <c:pt idx="19">
                  <c:v>0</c:v>
                </c:pt>
                <c:pt idx="20">
                  <c:v>0</c:v>
                </c:pt>
                <c:pt idx="21">
                  <c:v>0</c:v>
                </c:pt>
                <c:pt idx="22">
                  <c:v>0.46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0.17</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排出量比較シート!$DF$21:$DF$50</c:f>
              <c:numCache>
                <c:formatCode>#,##0;;</c:formatCode>
                <c:ptCount val="30"/>
                <c:pt idx="0">
                  <c:v>0</c:v>
                </c:pt>
                <c:pt idx="1">
                  <c:v>0</c:v>
                </c:pt>
                <c:pt idx="2">
                  <c:v>3</c:v>
                </c:pt>
                <c:pt idx="3">
                  <c:v>0</c:v>
                </c:pt>
                <c:pt idx="4">
                  <c:v>0</c:v>
                </c:pt>
                <c:pt idx="5">
                  <c:v>0</c:v>
                </c:pt>
                <c:pt idx="6">
                  <c:v>0</c:v>
                </c:pt>
                <c:pt idx="7">
                  <c:v>1</c:v>
                </c:pt>
                <c:pt idx="8">
                  <c:v>1</c:v>
                </c:pt>
                <c:pt idx="9">
                  <c:v>0</c:v>
                </c:pt>
                <c:pt idx="10">
                  <c:v>0</c:v>
                </c:pt>
                <c:pt idx="11">
                  <c:v>0</c:v>
                </c:pt>
                <c:pt idx="12">
                  <c:v>0</c:v>
                </c:pt>
                <c:pt idx="13">
                  <c:v>0</c:v>
                </c:pt>
                <c:pt idx="14">
                  <c:v>0</c:v>
                </c:pt>
                <c:pt idx="15">
                  <c:v>0</c:v>
                </c:pt>
                <c:pt idx="16">
                  <c:v>1</c:v>
                </c:pt>
                <c:pt idx="17">
                  <c:v>0</c:v>
                </c:pt>
                <c:pt idx="18">
                  <c:v>0</c:v>
                </c:pt>
                <c:pt idx="19">
                  <c:v>0</c:v>
                </c:pt>
                <c:pt idx="20">
                  <c:v>0</c:v>
                </c:pt>
                <c:pt idx="21">
                  <c:v>0</c:v>
                </c:pt>
                <c:pt idx="22">
                  <c:v>1</c:v>
                </c:pt>
                <c:pt idx="23">
                  <c:v>0</c:v>
                </c:pt>
                <c:pt idx="24">
                  <c:v>0</c:v>
                </c:pt>
                <c:pt idx="25">
                  <c:v>0</c:v>
                </c:pt>
                <c:pt idx="26">
                  <c:v>0</c:v>
                </c:pt>
                <c:pt idx="27">
                  <c:v>2</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1</c:v>
                </c:pt>
                <c:pt idx="17">
                  <c:v>0</c:v>
                </c:pt>
                <c:pt idx="18">
                  <c:v>1</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排出量比較シート!$DL$21:$DL$50</c:f>
              <c:numCache>
                <c:formatCode>#,##0;;</c:formatCode>
                <c:ptCount val="30"/>
                <c:pt idx="0">
                  <c:v>1</c:v>
                </c:pt>
                <c:pt idx="1">
                  <c:v>0</c:v>
                </c:pt>
                <c:pt idx="2">
                  <c:v>3</c:v>
                </c:pt>
                <c:pt idx="3">
                  <c:v>0</c:v>
                </c:pt>
                <c:pt idx="4">
                  <c:v>0</c:v>
                </c:pt>
                <c:pt idx="5">
                  <c:v>0</c:v>
                </c:pt>
                <c:pt idx="6">
                  <c:v>0</c:v>
                </c:pt>
                <c:pt idx="7">
                  <c:v>1</c:v>
                </c:pt>
                <c:pt idx="8">
                  <c:v>1</c:v>
                </c:pt>
                <c:pt idx="9">
                  <c:v>0</c:v>
                </c:pt>
                <c:pt idx="10">
                  <c:v>0</c:v>
                </c:pt>
                <c:pt idx="11">
                  <c:v>0</c:v>
                </c:pt>
                <c:pt idx="12">
                  <c:v>0</c:v>
                </c:pt>
                <c:pt idx="13">
                  <c:v>0</c:v>
                </c:pt>
                <c:pt idx="14">
                  <c:v>1</c:v>
                </c:pt>
                <c:pt idx="15">
                  <c:v>0</c:v>
                </c:pt>
                <c:pt idx="16">
                  <c:v>3</c:v>
                </c:pt>
                <c:pt idx="17">
                  <c:v>0</c:v>
                </c:pt>
                <c:pt idx="18">
                  <c:v>1</c:v>
                </c:pt>
                <c:pt idx="19">
                  <c:v>0</c:v>
                </c:pt>
                <c:pt idx="20">
                  <c:v>1</c:v>
                </c:pt>
                <c:pt idx="21">
                  <c:v>0</c:v>
                </c:pt>
                <c:pt idx="22">
                  <c:v>2</c:v>
                </c:pt>
                <c:pt idx="23">
                  <c:v>0</c:v>
                </c:pt>
                <c:pt idx="24">
                  <c:v>0</c:v>
                </c:pt>
                <c:pt idx="25">
                  <c:v>0</c:v>
                </c:pt>
                <c:pt idx="26">
                  <c:v>0</c:v>
                </c:pt>
                <c:pt idx="27">
                  <c:v>2</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排出量比較シート!$CX$21:$CX$50</c:f>
              <c:numCache>
                <c:formatCode>[=0]#;[&lt;1]0.00;#,##0</c:formatCode>
                <c:ptCount val="30"/>
                <c:pt idx="0">
                  <c:v>0</c:v>
                </c:pt>
                <c:pt idx="1">
                  <c:v>0</c:v>
                </c:pt>
                <c:pt idx="2">
                  <c:v>22.216999999999999</c:v>
                </c:pt>
                <c:pt idx="3">
                  <c:v>0</c:v>
                </c:pt>
                <c:pt idx="4">
                  <c:v>0</c:v>
                </c:pt>
                <c:pt idx="5">
                  <c:v>0</c:v>
                </c:pt>
                <c:pt idx="6">
                  <c:v>0</c:v>
                </c:pt>
                <c:pt idx="7">
                  <c:v>2.8450000000000002</c:v>
                </c:pt>
                <c:pt idx="8">
                  <c:v>33.039000000000001</c:v>
                </c:pt>
                <c:pt idx="9">
                  <c:v>0</c:v>
                </c:pt>
                <c:pt idx="10">
                  <c:v>0</c:v>
                </c:pt>
                <c:pt idx="11">
                  <c:v>0</c:v>
                </c:pt>
                <c:pt idx="12">
                  <c:v>0</c:v>
                </c:pt>
                <c:pt idx="13">
                  <c:v>0</c:v>
                </c:pt>
                <c:pt idx="14">
                  <c:v>0</c:v>
                </c:pt>
                <c:pt idx="15">
                  <c:v>0</c:v>
                </c:pt>
                <c:pt idx="16">
                  <c:v>2.6720000000000002</c:v>
                </c:pt>
                <c:pt idx="17">
                  <c:v>0</c:v>
                </c:pt>
                <c:pt idx="18">
                  <c:v>0</c:v>
                </c:pt>
                <c:pt idx="19">
                  <c:v>0</c:v>
                </c:pt>
                <c:pt idx="20">
                  <c:v>0</c:v>
                </c:pt>
                <c:pt idx="21">
                  <c:v>0</c:v>
                </c:pt>
                <c:pt idx="22">
                  <c:v>3.387</c:v>
                </c:pt>
                <c:pt idx="23">
                  <c:v>0</c:v>
                </c:pt>
                <c:pt idx="24">
                  <c:v>0</c:v>
                </c:pt>
                <c:pt idx="25">
                  <c:v>0</c:v>
                </c:pt>
                <c:pt idx="26">
                  <c:v>0</c:v>
                </c:pt>
                <c:pt idx="27">
                  <c:v>15.930999999999999</c:v>
                </c:pt>
                <c:pt idx="28">
                  <c:v>21.899000000000001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排出量比較シート!$DA$21:$DA$50</c:f>
              <c:numCache>
                <c:formatCode>[=0]#;[&lt;1]0.00;#,##0</c:formatCode>
                <c:ptCount val="30"/>
                <c:pt idx="0">
                  <c:v>2.7549999999999999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2.95</c:v>
                </c:pt>
                <c:pt idx="15">
                  <c:v>0</c:v>
                </c:pt>
                <c:pt idx="16">
                  <c:v>16.734999999999999</c:v>
                </c:pt>
                <c:pt idx="17">
                  <c:v>0</c:v>
                </c:pt>
                <c:pt idx="18">
                  <c:v>12.212</c:v>
                </c:pt>
                <c:pt idx="19">
                  <c:v>0</c:v>
                </c:pt>
                <c:pt idx="20">
                  <c:v>0</c:v>
                </c:pt>
                <c:pt idx="21">
                  <c:v>0</c:v>
                </c:pt>
                <c:pt idx="22">
                  <c:v>2.839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3.8610000000000002</c:v>
                </c:pt>
                <c:pt idx="17">
                  <c:v>0</c:v>
                </c:pt>
                <c:pt idx="18">
                  <c:v>0</c:v>
                </c:pt>
                <c:pt idx="19">
                  <c:v>0</c:v>
                </c:pt>
                <c:pt idx="20">
                  <c:v>13.4</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排出量比較シート!$DD$21:$DD$50</c:f>
              <c:numCache>
                <c:formatCode>[=0]#;[&lt;1]0.00;#,##0</c:formatCode>
                <c:ptCount val="30"/>
                <c:pt idx="0">
                  <c:v>2.7549999999999999</c:v>
                </c:pt>
                <c:pt idx="1">
                  <c:v>0</c:v>
                </c:pt>
                <c:pt idx="2">
                  <c:v>22.216999999999999</c:v>
                </c:pt>
                <c:pt idx="3">
                  <c:v>0</c:v>
                </c:pt>
                <c:pt idx="4">
                  <c:v>0</c:v>
                </c:pt>
                <c:pt idx="5">
                  <c:v>0</c:v>
                </c:pt>
                <c:pt idx="6">
                  <c:v>0</c:v>
                </c:pt>
                <c:pt idx="7">
                  <c:v>2.8450000000000002</c:v>
                </c:pt>
                <c:pt idx="8">
                  <c:v>33.039000000000001</c:v>
                </c:pt>
                <c:pt idx="9">
                  <c:v>0</c:v>
                </c:pt>
                <c:pt idx="10">
                  <c:v>0</c:v>
                </c:pt>
                <c:pt idx="11">
                  <c:v>0</c:v>
                </c:pt>
                <c:pt idx="12">
                  <c:v>0</c:v>
                </c:pt>
                <c:pt idx="13">
                  <c:v>0</c:v>
                </c:pt>
                <c:pt idx="14">
                  <c:v>2.95</c:v>
                </c:pt>
                <c:pt idx="15">
                  <c:v>0</c:v>
                </c:pt>
                <c:pt idx="16">
                  <c:v>23.268000000000001</c:v>
                </c:pt>
                <c:pt idx="17">
                  <c:v>0</c:v>
                </c:pt>
                <c:pt idx="18">
                  <c:v>12.212</c:v>
                </c:pt>
                <c:pt idx="19">
                  <c:v>0</c:v>
                </c:pt>
                <c:pt idx="20">
                  <c:v>13.4</c:v>
                </c:pt>
                <c:pt idx="21">
                  <c:v>0</c:v>
                </c:pt>
                <c:pt idx="22">
                  <c:v>6.226</c:v>
                </c:pt>
                <c:pt idx="23">
                  <c:v>0</c:v>
                </c:pt>
                <c:pt idx="24">
                  <c:v>0</c:v>
                </c:pt>
                <c:pt idx="25">
                  <c:v>0</c:v>
                </c:pt>
                <c:pt idx="26">
                  <c:v>0</c:v>
                </c:pt>
                <c:pt idx="27">
                  <c:v>15.930999999999999</c:v>
                </c:pt>
                <c:pt idx="28">
                  <c:v>21.899000000000001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排出量比較シート!$CU$21:$CU$50</c:f>
              <c:numCache>
                <c:formatCode>\(0%\);;</c:formatCode>
                <c:ptCount val="30"/>
                <c:pt idx="0">
                  <c:v>0.29042904350263721</c:v>
                </c:pt>
                <c:pt idx="1">
                  <c:v>0</c:v>
                </c:pt>
                <c:pt idx="2">
                  <c:v>0</c:v>
                </c:pt>
                <c:pt idx="3">
                  <c:v>0</c:v>
                </c:pt>
                <c:pt idx="4">
                  <c:v>0</c:v>
                </c:pt>
                <c:pt idx="5">
                  <c:v>0</c:v>
                </c:pt>
                <c:pt idx="6">
                  <c:v>0</c:v>
                </c:pt>
                <c:pt idx="7">
                  <c:v>0</c:v>
                </c:pt>
                <c:pt idx="8">
                  <c:v>0</c:v>
                </c:pt>
                <c:pt idx="9">
                  <c:v>0</c:v>
                </c:pt>
                <c:pt idx="10">
                  <c:v>0</c:v>
                </c:pt>
                <c:pt idx="11">
                  <c:v>0</c:v>
                </c:pt>
                <c:pt idx="12">
                  <c:v>0</c:v>
                </c:pt>
                <c:pt idx="13">
                  <c:v>0</c:v>
                </c:pt>
                <c:pt idx="14">
                  <c:v>0.31274124305709389</c:v>
                </c:pt>
                <c:pt idx="15">
                  <c:v>0</c:v>
                </c:pt>
                <c:pt idx="16">
                  <c:v>0.78416526660258168</c:v>
                </c:pt>
                <c:pt idx="17">
                  <c:v>0</c:v>
                </c:pt>
                <c:pt idx="18">
                  <c:v>0.85477368704845313</c:v>
                </c:pt>
                <c:pt idx="19">
                  <c:v>0</c:v>
                </c:pt>
                <c:pt idx="20">
                  <c:v>0</c:v>
                </c:pt>
                <c:pt idx="21">
                  <c:v>0</c:v>
                </c:pt>
                <c:pt idx="22">
                  <c:v>0.20482316655566427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排出量比較シート!$CM$21:$CM$50</c:f>
              <c:numCache>
                <c:formatCode>\(0%\);;</c:formatCode>
                <c:ptCount val="30"/>
                <c:pt idx="0">
                  <c:v>0</c:v>
                </c:pt>
                <c:pt idx="1">
                  <c:v>0</c:v>
                </c:pt>
                <c:pt idx="2">
                  <c:v>1</c:v>
                </c:pt>
                <c:pt idx="3">
                  <c:v>0</c:v>
                </c:pt>
                <c:pt idx="4">
                  <c:v>0</c:v>
                </c:pt>
                <c:pt idx="5">
                  <c:v>0</c:v>
                </c:pt>
                <c:pt idx="6">
                  <c:v>0</c:v>
                </c:pt>
                <c:pt idx="7">
                  <c:v>5.8353448052458706E-2</c:v>
                </c:pt>
                <c:pt idx="8">
                  <c:v>1</c:v>
                </c:pt>
                <c:pt idx="9">
                  <c:v>0</c:v>
                </c:pt>
                <c:pt idx="10">
                  <c:v>0</c:v>
                </c:pt>
                <c:pt idx="11">
                  <c:v>0</c:v>
                </c:pt>
                <c:pt idx="12">
                  <c:v>0</c:v>
                </c:pt>
                <c:pt idx="13">
                  <c:v>0</c:v>
                </c:pt>
                <c:pt idx="14">
                  <c:v>0</c:v>
                </c:pt>
                <c:pt idx="15">
                  <c:v>0</c:v>
                </c:pt>
                <c:pt idx="16">
                  <c:v>0.59249664338801344</c:v>
                </c:pt>
                <c:pt idx="17">
                  <c:v>0</c:v>
                </c:pt>
                <c:pt idx="18">
                  <c:v>0</c:v>
                </c:pt>
                <c:pt idx="19">
                  <c:v>0</c:v>
                </c:pt>
                <c:pt idx="20">
                  <c:v>0</c:v>
                </c:pt>
                <c:pt idx="21">
                  <c:v>0</c:v>
                </c:pt>
                <c:pt idx="22">
                  <c:v>6.8510069457846642E-2</c:v>
                </c:pt>
                <c:pt idx="23">
                  <c:v>0</c:v>
                </c:pt>
                <c:pt idx="24">
                  <c:v>0</c:v>
                </c:pt>
                <c:pt idx="25">
                  <c:v>0</c:v>
                </c:pt>
                <c:pt idx="26">
                  <c:v>0</c:v>
                </c:pt>
                <c:pt idx="27">
                  <c:v>0.31329956024491667</c:v>
                </c:pt>
                <c:pt idx="28">
                  <c:v>0.57847082482866763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排出量比較シート!$BV$21:$BV$50</c:f>
              <c:numCache>
                <c:formatCode>0%</c:formatCode>
                <c:ptCount val="30"/>
                <c:pt idx="0">
                  <c:v>0.35850568101148561</c:v>
                </c:pt>
                <c:pt idx="1">
                  <c:v>0.25121486066260551</c:v>
                </c:pt>
                <c:pt idx="2">
                  <c:v>0.36623395385310981</c:v>
                </c:pt>
                <c:pt idx="3">
                  <c:v>0.21252654946390132</c:v>
                </c:pt>
                <c:pt idx="4">
                  <c:v>7.1927529996995407E-2</c:v>
                </c:pt>
                <c:pt idx="5">
                  <c:v>5.7882595242487664E-2</c:v>
                </c:pt>
                <c:pt idx="6">
                  <c:v>0.20399874835564441</c:v>
                </c:pt>
                <c:pt idx="7">
                  <c:v>0.53399205738860456</c:v>
                </c:pt>
                <c:pt idx="8">
                  <c:v>0.23153089806372359</c:v>
                </c:pt>
                <c:pt idx="9">
                  <c:v>0.21804468280543163</c:v>
                </c:pt>
                <c:pt idx="10">
                  <c:v>0.35710100890952118</c:v>
                </c:pt>
                <c:pt idx="11">
                  <c:v>0.48337954045389464</c:v>
                </c:pt>
                <c:pt idx="12">
                  <c:v>0.24609336513357788</c:v>
                </c:pt>
                <c:pt idx="13">
                  <c:v>0.4942068670067653</c:v>
                </c:pt>
                <c:pt idx="14">
                  <c:v>7.7522446352317295E-2</c:v>
                </c:pt>
                <c:pt idx="15">
                  <c:v>5.6804295818658999E-2</c:v>
                </c:pt>
                <c:pt idx="16">
                  <c:v>9.5679066505514429E-2</c:v>
                </c:pt>
                <c:pt idx="17">
                  <c:v>0.22134031678406904</c:v>
                </c:pt>
                <c:pt idx="18">
                  <c:v>0.15211785271445541</c:v>
                </c:pt>
                <c:pt idx="19">
                  <c:v>0.20021668297775694</c:v>
                </c:pt>
                <c:pt idx="20">
                  <c:v>0.19630599042319119</c:v>
                </c:pt>
                <c:pt idx="21">
                  <c:v>0.25178659232838907</c:v>
                </c:pt>
                <c:pt idx="22">
                  <c:v>0.52519339947324151</c:v>
                </c:pt>
                <c:pt idx="23">
                  <c:v>0.33379308473243119</c:v>
                </c:pt>
                <c:pt idx="24">
                  <c:v>0.28722797566708363</c:v>
                </c:pt>
                <c:pt idx="25">
                  <c:v>0.37176524937626387</c:v>
                </c:pt>
                <c:pt idx="26">
                  <c:v>0.16251759429609014</c:v>
                </c:pt>
                <c:pt idx="27">
                  <c:v>0.53073659296938192</c:v>
                </c:pt>
                <c:pt idx="28">
                  <c:v>0.61266455151610644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排出量比較シート!$BZ$21:$BZ$50</c:f>
              <c:numCache>
                <c:formatCode>0%</c:formatCode>
                <c:ptCount val="30"/>
                <c:pt idx="0">
                  <c:v>0.13671580868371236</c:v>
                </c:pt>
                <c:pt idx="1">
                  <c:v>0.13254155147577476</c:v>
                </c:pt>
                <c:pt idx="2">
                  <c:v>0.11218989675926448</c:v>
                </c:pt>
                <c:pt idx="3">
                  <c:v>0.17132261069066879</c:v>
                </c:pt>
                <c:pt idx="4">
                  <c:v>0.16612866070252322</c:v>
                </c:pt>
                <c:pt idx="5">
                  <c:v>0.28025312748138631</c:v>
                </c:pt>
                <c:pt idx="6">
                  <c:v>0.1454213249889969</c:v>
                </c:pt>
                <c:pt idx="7">
                  <c:v>9.7002845251133799E-2</c:v>
                </c:pt>
                <c:pt idx="8">
                  <c:v>0.16711114534998353</c:v>
                </c:pt>
                <c:pt idx="9">
                  <c:v>0.11695504001659332</c:v>
                </c:pt>
                <c:pt idx="10">
                  <c:v>0.12110565594353064</c:v>
                </c:pt>
                <c:pt idx="11">
                  <c:v>0.11460327400495468</c:v>
                </c:pt>
                <c:pt idx="12">
                  <c:v>0.17395635762063824</c:v>
                </c:pt>
                <c:pt idx="13">
                  <c:v>0.11449350048471338</c:v>
                </c:pt>
                <c:pt idx="14">
                  <c:v>0.19357700283924184</c:v>
                </c:pt>
                <c:pt idx="15">
                  <c:v>0.13789511211177355</c:v>
                </c:pt>
                <c:pt idx="16">
                  <c:v>0.45277713249499096</c:v>
                </c:pt>
                <c:pt idx="17">
                  <c:v>0.18561643363979657</c:v>
                </c:pt>
                <c:pt idx="18">
                  <c:v>0.26365079551890852</c:v>
                </c:pt>
                <c:pt idx="19">
                  <c:v>0.1612841739084013</c:v>
                </c:pt>
                <c:pt idx="20">
                  <c:v>0.10817224130841668</c:v>
                </c:pt>
                <c:pt idx="21">
                  <c:v>0.14908147666225199</c:v>
                </c:pt>
                <c:pt idx="22">
                  <c:v>0.14724643437894266</c:v>
                </c:pt>
                <c:pt idx="23">
                  <c:v>0.11601840005104105</c:v>
                </c:pt>
                <c:pt idx="24">
                  <c:v>0.12851103301979741</c:v>
                </c:pt>
                <c:pt idx="25">
                  <c:v>0.12116346705319928</c:v>
                </c:pt>
                <c:pt idx="26">
                  <c:v>0.14919928240853508</c:v>
                </c:pt>
                <c:pt idx="27">
                  <c:v>9.3477636847059259E-2</c:v>
                </c:pt>
                <c:pt idx="28">
                  <c:v>6.7665387632380877E-2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排出量比較シート!$CA$21:$CA$50</c:f>
              <c:numCache>
                <c:formatCode>0%</c:formatCode>
                <c:ptCount val="30"/>
                <c:pt idx="0">
                  <c:v>0.18782754042067978</c:v>
                </c:pt>
                <c:pt idx="1">
                  <c:v>0.1786384434779483</c:v>
                </c:pt>
                <c:pt idx="2">
                  <c:v>0.21048618212080047</c:v>
                </c:pt>
                <c:pt idx="3">
                  <c:v>0.16895230079291454</c:v>
                </c:pt>
                <c:pt idx="4">
                  <c:v>0.22163233574146973</c:v>
                </c:pt>
                <c:pt idx="5">
                  <c:v>0.24007404691281437</c:v>
                </c:pt>
                <c:pt idx="6">
                  <c:v>0.20622853707662853</c:v>
                </c:pt>
                <c:pt idx="7">
                  <c:v>9.904172017233763E-2</c:v>
                </c:pt>
                <c:pt idx="8">
                  <c:v>0.17181332301827118</c:v>
                </c:pt>
                <c:pt idx="9">
                  <c:v>0.35552758404631668</c:v>
                </c:pt>
                <c:pt idx="10">
                  <c:v>0.23376950973878052</c:v>
                </c:pt>
                <c:pt idx="11">
                  <c:v>0.21764151039108318</c:v>
                </c:pt>
                <c:pt idx="12">
                  <c:v>0.21322131124656402</c:v>
                </c:pt>
                <c:pt idx="13">
                  <c:v>0.1818103280048648</c:v>
                </c:pt>
                <c:pt idx="14">
                  <c:v>0.22392407299078998</c:v>
                </c:pt>
                <c:pt idx="15">
                  <c:v>0.27207960149422822</c:v>
                </c:pt>
                <c:pt idx="16">
                  <c:v>0.20505791128329495</c:v>
                </c:pt>
                <c:pt idx="17">
                  <c:v>0.20020739214016317</c:v>
                </c:pt>
                <c:pt idx="18">
                  <c:v>0.27899098981549941</c:v>
                </c:pt>
                <c:pt idx="19">
                  <c:v>0.21654076081495152</c:v>
                </c:pt>
                <c:pt idx="20">
                  <c:v>0.16205104651037663</c:v>
                </c:pt>
                <c:pt idx="21">
                  <c:v>0.29311452062947052</c:v>
                </c:pt>
                <c:pt idx="22">
                  <c:v>9.4637043705798035E-2</c:v>
                </c:pt>
                <c:pt idx="23">
                  <c:v>0.2245691760139292</c:v>
                </c:pt>
                <c:pt idx="24">
                  <c:v>0.23501812372511721</c:v>
                </c:pt>
                <c:pt idx="25">
                  <c:v>0.16898840849010141</c:v>
                </c:pt>
                <c:pt idx="26">
                  <c:v>0.20427021052435365</c:v>
                </c:pt>
                <c:pt idx="27">
                  <c:v>0.11894966493244903</c:v>
                </c:pt>
                <c:pt idx="28">
                  <c:v>0.13925695779617181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排出量比較シート!$CB$21:$CB$50</c:f>
              <c:numCache>
                <c:formatCode>0%</c:formatCode>
                <c:ptCount val="30"/>
                <c:pt idx="0">
                  <c:v>0.31140787449923557</c:v>
                </c:pt>
                <c:pt idx="1">
                  <c:v>0.43760514438367143</c:v>
                </c:pt>
                <c:pt idx="2">
                  <c:v>0.30003725443805684</c:v>
                </c:pt>
                <c:pt idx="3">
                  <c:v>0.42757169955733176</c:v>
                </c:pt>
                <c:pt idx="4">
                  <c:v>0.51643668187438807</c:v>
                </c:pt>
                <c:pt idx="5">
                  <c:v>0.40330872637904314</c:v>
                </c:pt>
                <c:pt idx="6">
                  <c:v>0.43388053604423721</c:v>
                </c:pt>
                <c:pt idx="7">
                  <c:v>0.25409849741190066</c:v>
                </c:pt>
                <c:pt idx="8">
                  <c:v>0.41102258894639104</c:v>
                </c:pt>
                <c:pt idx="9">
                  <c:v>0.2933254433632137</c:v>
                </c:pt>
                <c:pt idx="10">
                  <c:v>0.26946902062330957</c:v>
                </c:pt>
                <c:pt idx="11">
                  <c:v>0.17549617274767149</c:v>
                </c:pt>
                <c:pt idx="12">
                  <c:v>0.36672896599921995</c:v>
                </c:pt>
                <c:pt idx="13">
                  <c:v>0.19810570778211078</c:v>
                </c:pt>
                <c:pt idx="14">
                  <c:v>0.46655259558323781</c:v>
                </c:pt>
                <c:pt idx="15">
                  <c:v>0.50259963885520953</c:v>
                </c:pt>
                <c:pt idx="16">
                  <c:v>0.21537359690104627</c:v>
                </c:pt>
                <c:pt idx="17">
                  <c:v>0.37075872287470601</c:v>
                </c:pt>
                <c:pt idx="18">
                  <c:v>0.27552554805366719</c:v>
                </c:pt>
                <c:pt idx="19">
                  <c:v>0.39453196379156108</c:v>
                </c:pt>
                <c:pt idx="20">
                  <c:v>0.53347072175801546</c:v>
                </c:pt>
                <c:pt idx="21">
                  <c:v>0.29241937837441628</c:v>
                </c:pt>
                <c:pt idx="22">
                  <c:v>0.23292312244201771</c:v>
                </c:pt>
                <c:pt idx="23">
                  <c:v>0.31652725724471914</c:v>
                </c:pt>
                <c:pt idx="24">
                  <c:v>0.3063057038526093</c:v>
                </c:pt>
                <c:pt idx="25">
                  <c:v>0.31732948803649269</c:v>
                </c:pt>
                <c:pt idx="26">
                  <c:v>0.46353909750498745</c:v>
                </c:pt>
                <c:pt idx="27">
                  <c:v>0.25683610525110967</c:v>
                </c:pt>
                <c:pt idx="28">
                  <c:v>0.18041310305534095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排出量比較シート!$CH$21:$CH$50</c:f>
              <c:numCache>
                <c:formatCode>0%</c:formatCode>
                <c:ptCount val="30"/>
                <c:pt idx="0">
                  <c:v>5.5430953848866907E-3</c:v>
                </c:pt>
                <c:pt idx="1">
                  <c:v>0</c:v>
                </c:pt>
                <c:pt idx="2">
                  <c:v>1.1052712828768563E-2</c:v>
                </c:pt>
                <c:pt idx="3">
                  <c:v>1.9626839495183467E-2</c:v>
                </c:pt>
                <c:pt idx="4">
                  <c:v>2.3874791684623611E-2</c:v>
                </c:pt>
                <c:pt idx="5">
                  <c:v>1.848150398426851E-2</c:v>
                </c:pt>
                <c:pt idx="6">
                  <c:v>1.0470853534493002E-2</c:v>
                </c:pt>
                <c:pt idx="7">
                  <c:v>1.5864879776023248E-2</c:v>
                </c:pt>
                <c:pt idx="8">
                  <c:v>1.8522044621630675E-2</c:v>
                </c:pt>
                <c:pt idx="9">
                  <c:v>1.6147249768444668E-2</c:v>
                </c:pt>
                <c:pt idx="10">
                  <c:v>1.855480478485811E-2</c:v>
                </c:pt>
                <c:pt idx="11">
                  <c:v>8.8795024023959924E-3</c:v>
                </c:pt>
                <c:pt idx="12">
                  <c:v>0</c:v>
                </c:pt>
                <c:pt idx="13">
                  <c:v>1.1383596721545802E-2</c:v>
                </c:pt>
                <c:pt idx="14">
                  <c:v>3.8423882234413037E-2</c:v>
                </c:pt>
                <c:pt idx="15">
                  <c:v>3.0621351720129621E-2</c:v>
                </c:pt>
                <c:pt idx="16">
                  <c:v>3.1112292815153451E-2</c:v>
                </c:pt>
                <c:pt idx="17">
                  <c:v>2.2077134561265175E-2</c:v>
                </c:pt>
                <c:pt idx="18">
                  <c:v>2.9714813897469525E-2</c:v>
                </c:pt>
                <c:pt idx="19">
                  <c:v>2.7426418507329155E-2</c:v>
                </c:pt>
                <c:pt idx="20">
                  <c:v>0</c:v>
                </c:pt>
                <c:pt idx="21">
                  <c:v>1.3598032005471997E-2</c:v>
                </c:pt>
                <c:pt idx="22">
                  <c:v>0</c:v>
                </c:pt>
                <c:pt idx="23">
                  <c:v>9.092081957879361E-3</c:v>
                </c:pt>
                <c:pt idx="24">
                  <c:v>4.2937163735392428E-2</c:v>
                </c:pt>
                <c:pt idx="25">
                  <c:v>2.0753387043942716E-2</c:v>
                </c:pt>
                <c:pt idx="26">
                  <c:v>2.0473815266033635E-2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c:ext uri="{02D57815-91ED-43cb-92C2-25804820EDAC}">
                        <c15:formulaRef>
                          <c15:sqref>排出量比較シート!$BW$21:$BW$50</c15:sqref>
                        </c15:formulaRef>
                      </c:ext>
                    </c:extLst>
                    <c:numCache>
                      <c:formatCode>0%</c:formatCode>
                      <c:ptCount val="30"/>
                      <c:pt idx="0">
                        <c:v>0.17682366439314831</c:v>
                      </c:pt>
                      <c:pt idx="1">
                        <c:v>0.15449226472783653</c:v>
                      </c:pt>
                      <c:pt idx="2">
                        <c:v>0.33062150006592317</c:v>
                      </c:pt>
                      <c:pt idx="3">
                        <c:v>8.8931420009825846E-2</c:v>
                      </c:pt>
                      <c:pt idx="4">
                        <c:v>0</c:v>
                      </c:pt>
                      <c:pt idx="5">
                        <c:v>1.9298335490542787E-2</c:v>
                      </c:pt>
                      <c:pt idx="6">
                        <c:v>0.13132796680131548</c:v>
                      </c:pt>
                      <c:pt idx="7">
                        <c:v>0.3655734170704622</c:v>
                      </c:pt>
                      <c:pt idx="8">
                        <c:v>6.3956632371460778E-2</c:v>
                      </c:pt>
                      <c:pt idx="9">
                        <c:v>0.14624638607335391</c:v>
                      </c:pt>
                      <c:pt idx="10">
                        <c:v>0.25602131704986947</c:v>
                      </c:pt>
                      <c:pt idx="11">
                        <c:v>0.28203219011362696</c:v>
                      </c:pt>
                      <c:pt idx="12">
                        <c:v>0.120354346597842</c:v>
                      </c:pt>
                      <c:pt idx="13">
                        <c:v>0.36461040812560669</c:v>
                      </c:pt>
                      <c:pt idx="14">
                        <c:v>4.8701006343909364E-2</c:v>
                      </c:pt>
                      <c:pt idx="15">
                        <c:v>4.7580629844400285E-2</c:v>
                      </c:pt>
                      <c:pt idx="16">
                        <c:v>8.9634559863882135E-2</c:v>
                      </c:pt>
                      <c:pt idx="17">
                        <c:v>1.8458734696243727E-2</c:v>
                      </c:pt>
                      <c:pt idx="18">
                        <c:v>0.12268847222401368</c:v>
                      </c:pt>
                      <c:pt idx="19">
                        <c:v>0.1496945574483928</c:v>
                      </c:pt>
                      <c:pt idx="20">
                        <c:v>9.1446369757304219E-2</c:v>
                      </c:pt>
                      <c:pt idx="21">
                        <c:v>0.15864296790338123</c:v>
                      </c:pt>
                      <c:pt idx="22">
                        <c:v>0.47831785157856221</c:v>
                      </c:pt>
                      <c:pt idx="23">
                        <c:v>0.14181052466264016</c:v>
                      </c:pt>
                      <c:pt idx="24">
                        <c:v>0.14255790531586079</c:v>
                      </c:pt>
                      <c:pt idx="25">
                        <c:v>0.23576353646314729</c:v>
                      </c:pt>
                      <c:pt idx="26">
                        <c:v>0</c:v>
                      </c:pt>
                      <c:pt idx="27">
                        <c:v>0.43128034638778801</c:v>
                      </c:pt>
                      <c:pt idx="28">
                        <c:v>0.59672777342445282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2.5723297149767323E-2</c:v>
                      </c:pt>
                      <c:pt idx="1">
                        <c:v>8.530515872567675E-3</c:v>
                      </c:pt>
                      <c:pt idx="2">
                        <c:v>6.0606921195696245E-3</c:v>
                      </c:pt>
                      <c:pt idx="3">
                        <c:v>1.8417383359931077E-2</c:v>
                      </c:pt>
                      <c:pt idx="4">
                        <c:v>8.0978858402426281E-3</c:v>
                      </c:pt>
                      <c:pt idx="5">
                        <c:v>1.152600904721859E-2</c:v>
                      </c:pt>
                      <c:pt idx="6">
                        <c:v>1.1769400347047794E-2</c:v>
                      </c:pt>
                      <c:pt idx="7">
                        <c:v>2.2252117735445161E-2</c:v>
                      </c:pt>
                      <c:pt idx="8">
                        <c:v>1.432067325172608E-2</c:v>
                      </c:pt>
                      <c:pt idx="9">
                        <c:v>9.4611775837749445E-3</c:v>
                      </c:pt>
                      <c:pt idx="10">
                        <c:v>9.378048639957736E-3</c:v>
                      </c:pt>
                      <c:pt idx="11">
                        <c:v>6.8479111614112602E-3</c:v>
                      </c:pt>
                      <c:pt idx="12">
                        <c:v>1.2766089473793717E-2</c:v>
                      </c:pt>
                      <c:pt idx="13">
                        <c:v>9.2874020391947362E-3</c:v>
                      </c:pt>
                      <c:pt idx="14">
                        <c:v>1.0565035454051894E-2</c:v>
                      </c:pt>
                      <c:pt idx="15">
                        <c:v>5.6874402638789718E-3</c:v>
                      </c:pt>
                      <c:pt idx="16">
                        <c:v>4.5783966205336438E-3</c:v>
                      </c:pt>
                      <c:pt idx="17">
                        <c:v>1.7594547771571933E-2</c:v>
                      </c:pt>
                      <c:pt idx="18">
                        <c:v>8.9551300038195319E-3</c:v>
                      </c:pt>
                      <c:pt idx="19">
                        <c:v>7.691648521780033E-3</c:v>
                      </c:pt>
                      <c:pt idx="20">
                        <c:v>2.2582770475354647E-2</c:v>
                      </c:pt>
                      <c:pt idx="21">
                        <c:v>1.0178046317700662E-2</c:v>
                      </c:pt>
                      <c:pt idx="22">
                        <c:v>5.7108537255575603E-3</c:v>
                      </c:pt>
                      <c:pt idx="23">
                        <c:v>1.770603004161856E-2</c:v>
                      </c:pt>
                      <c:pt idx="24">
                        <c:v>2.2724759037033526E-2</c:v>
                      </c:pt>
                      <c:pt idx="25">
                        <c:v>1.6329351519368363E-2</c:v>
                      </c:pt>
                      <c:pt idx="26">
                        <c:v>2.5908768268449359E-2</c:v>
                      </c:pt>
                      <c:pt idx="27">
                        <c:v>5.9207658394169844E-3</c:v>
                      </c:pt>
                      <c:pt idx="28">
                        <c:v>5.914414960136105E-3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0.15595871946857004</c:v>
                      </c:pt>
                      <c:pt idx="1">
                        <c:v>8.819208006220132E-2</c:v>
                      </c:pt>
                      <c:pt idx="2">
                        <c:v>2.9551761667617048E-2</c:v>
                      </c:pt>
                      <c:pt idx="3">
                        <c:v>0.10517774609414442</c:v>
                      </c:pt>
                      <c:pt idx="4">
                        <c:v>6.3829644156752782E-2</c:v>
                      </c:pt>
                      <c:pt idx="5">
                        <c:v>2.7058250704726294E-2</c:v>
                      </c:pt>
                      <c:pt idx="6">
                        <c:v>6.0901381207281155E-2</c:v>
                      </c:pt>
                      <c:pt idx="7">
                        <c:v>0.14616652258269716</c:v>
                      </c:pt>
                      <c:pt idx="8">
                        <c:v>0.15325359244053674</c:v>
                      </c:pt>
                      <c:pt idx="9">
                        <c:v>6.2337119148302776E-2</c:v>
                      </c:pt>
                      <c:pt idx="10">
                        <c:v>9.1701643219693943E-2</c:v>
                      </c:pt>
                      <c:pt idx="11">
                        <c:v>0.19449943917885645</c:v>
                      </c:pt>
                      <c:pt idx="12">
                        <c:v>0.11297292906194215</c:v>
                      </c:pt>
                      <c:pt idx="13">
                        <c:v>0.12030905684196391</c:v>
                      </c:pt>
                      <c:pt idx="14">
                        <c:v>1.8256404554356034E-2</c:v>
                      </c:pt>
                      <c:pt idx="15">
                        <c:v>3.5362257103797373E-3</c:v>
                      </c:pt>
                      <c:pt idx="16">
                        <c:v>1.4661100210986446E-3</c:v>
                      </c:pt>
                      <c:pt idx="17">
                        <c:v>0.18528703431625337</c:v>
                      </c:pt>
                      <c:pt idx="18">
                        <c:v>2.0474250486622204E-2</c:v>
                      </c:pt>
                      <c:pt idx="19">
                        <c:v>4.2830477007584071E-2</c:v>
                      </c:pt>
                      <c:pt idx="20">
                        <c:v>8.2276850190532311E-2</c:v>
                      </c:pt>
                      <c:pt idx="21">
                        <c:v>8.2965578107307147E-2</c:v>
                      </c:pt>
                      <c:pt idx="22">
                        <c:v>4.1164694169121788E-2</c:v>
                      </c:pt>
                      <c:pt idx="23">
                        <c:v>0.17427653002817248</c:v>
                      </c:pt>
                      <c:pt idx="24">
                        <c:v>0.12194531131418934</c:v>
                      </c:pt>
                      <c:pt idx="25">
                        <c:v>0.11967236139374826</c:v>
                      </c:pt>
                      <c:pt idx="26">
                        <c:v>0.13660882602764077</c:v>
                      </c:pt>
                      <c:pt idx="27">
                        <c:v>9.3535480742176991E-2</c:v>
                      </c:pt>
                      <c:pt idx="28">
                        <c:v>1.0022363131517423E-2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0.30355739892135536</c:v>
                      </c:pt>
                      <c:pt idx="1">
                        <c:v>0.42753521441549891</c:v>
                      </c:pt>
                      <c:pt idx="2">
                        <c:v>0.29090008953793139</c:v>
                      </c:pt>
                      <c:pt idx="3">
                        <c:v>0.41666193224442027</c:v>
                      </c:pt>
                      <c:pt idx="4">
                        <c:v>0.50247539830657095</c:v>
                      </c:pt>
                      <c:pt idx="5">
                        <c:v>0.39443897954135765</c:v>
                      </c:pt>
                      <c:pt idx="6">
                        <c:v>0.42330257777342095</c:v>
                      </c:pt>
                      <c:pt idx="7">
                        <c:v>0.24820748483830163</c:v>
                      </c:pt>
                      <c:pt idx="8">
                        <c:v>0.40153515934821049</c:v>
                      </c:pt>
                      <c:pt idx="9">
                        <c:v>0.28322067121372602</c:v>
                      </c:pt>
                      <c:pt idx="10">
                        <c:v>0.26038967117679113</c:v>
                      </c:pt>
                      <c:pt idx="11">
                        <c:v>0.16946160790582318</c:v>
                      </c:pt>
                      <c:pt idx="12">
                        <c:v>0.35716987995427563</c:v>
                      </c:pt>
                      <c:pt idx="13">
                        <c:v>0.1930739935735005</c:v>
                      </c:pt>
                      <c:pt idx="14">
                        <c:v>0.45607006713357345</c:v>
                      </c:pt>
                      <c:pt idx="15">
                        <c:v>0.48627066330018109</c:v>
                      </c:pt>
                      <c:pt idx="16">
                        <c:v>0.20456270651685673</c:v>
                      </c:pt>
                      <c:pt idx="17">
                        <c:v>0.28662870656264461</c:v>
                      </c:pt>
                      <c:pt idx="18">
                        <c:v>0.26593491415363651</c:v>
                      </c:pt>
                      <c:pt idx="19">
                        <c:v>0.38486402601314684</c:v>
                      </c:pt>
                      <c:pt idx="20">
                        <c:v>0.20095067555537785</c:v>
                      </c:pt>
                      <c:pt idx="21">
                        <c:v>0.28294280570442359</c:v>
                      </c:pt>
                      <c:pt idx="22">
                        <c:v>0.22744541143214606</c:v>
                      </c:pt>
                      <c:pt idx="23">
                        <c:v>0.30851442732481649</c:v>
                      </c:pt>
                      <c:pt idx="24">
                        <c:v>0.28176492388277441</c:v>
                      </c:pt>
                      <c:pt idx="25">
                        <c:v>0.30899931871962516</c:v>
                      </c:pt>
                      <c:pt idx="26">
                        <c:v>0.43906358101070619</c:v>
                      </c:pt>
                      <c:pt idx="27">
                        <c:v>0.25148742838001892</c:v>
                      </c:pt>
                      <c:pt idx="28">
                        <c:v>0.17233826571748423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0.10302448439744846</c:v>
                      </c:pt>
                      <c:pt idx="1">
                        <c:v>0.16494406919246538</c:v>
                      </c:pt>
                      <c:pt idx="2">
                        <c:v>0.15344540533393011</c:v>
                      </c:pt>
                      <c:pt idx="3">
                        <c:v>0.1625380602906667</c:v>
                      </c:pt>
                      <c:pt idx="4">
                        <c:v>0.23145468062546878</c:v>
                      </c:pt>
                      <c:pt idx="5">
                        <c:v>0.1612366340166117</c:v>
                      </c:pt>
                      <c:pt idx="6">
                        <c:v>0.18815011075762766</c:v>
                      </c:pt>
                      <c:pt idx="7">
                        <c:v>8.9987775109772059E-2</c:v>
                      </c:pt>
                      <c:pt idx="8">
                        <c:v>0.15323400682065566</c:v>
                      </c:pt>
                      <c:pt idx="9">
                        <c:v>0.1318238810356927</c:v>
                      </c:pt>
                      <c:pt idx="10">
                        <c:v>0.10081640277031564</c:v>
                      </c:pt>
                      <c:pt idx="11">
                        <c:v>8.1279982782989466E-2</c:v>
                      </c:pt>
                      <c:pt idx="12">
                        <c:v>0.15184153193404659</c:v>
                      </c:pt>
                      <c:pt idx="13">
                        <c:v>8.1398335716086387E-2</c:v>
                      </c:pt>
                      <c:pt idx="14">
                        <c:v>0.18035530914630118</c:v>
                      </c:pt>
                      <c:pt idx="15">
                        <c:v>0.2664995873880156</c:v>
                      </c:pt>
                      <c:pt idx="16">
                        <c:v>0.12265180645905442</c:v>
                      </c:pt>
                      <c:pt idx="17">
                        <c:v>0.10405482463782595</c:v>
                      </c:pt>
                      <c:pt idx="18">
                        <c:v>0.14405367063663979</c:v>
                      </c:pt>
                      <c:pt idx="19">
                        <c:v>0.15205313191414721</c:v>
                      </c:pt>
                      <c:pt idx="20">
                        <c:v>7.2322923350832263E-2</c:v>
                      </c:pt>
                      <c:pt idx="21">
                        <c:v>0.13639716782308575</c:v>
                      </c:pt>
                      <c:pt idx="22">
                        <c:v>9.409053766579302E-2</c:v>
                      </c:pt>
                      <c:pt idx="23">
                        <c:v>0.1087777331723887</c:v>
                      </c:pt>
                      <c:pt idx="24">
                        <c:v>9.5030530362260834E-2</c:v>
                      </c:pt>
                      <c:pt idx="25">
                        <c:v>0.14357048215537024</c:v>
                      </c:pt>
                      <c:pt idx="26">
                        <c:v>0.17100551593739274</c:v>
                      </c:pt>
                      <c:pt idx="27">
                        <c:v>8.0861956547802455E-2</c:v>
                      </c:pt>
                      <c:pt idx="28">
                        <c:v>0.10361518627028343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0.20053291452390692</c:v>
                      </c:pt>
                      <c:pt idx="1">
                        <c:v>0.26259114522303351</c:v>
                      </c:pt>
                      <c:pt idx="2">
                        <c:v>0.13745468420400128</c:v>
                      </c:pt>
                      <c:pt idx="3">
                        <c:v>0.25412387195375358</c:v>
                      </c:pt>
                      <c:pt idx="4">
                        <c:v>0.2710207176811022</c:v>
                      </c:pt>
                      <c:pt idx="5">
                        <c:v>0.23320234552474595</c:v>
                      </c:pt>
                      <c:pt idx="6">
                        <c:v>0.23515246701579329</c:v>
                      </c:pt>
                      <c:pt idx="7">
                        <c:v>0.15821970972852958</c:v>
                      </c:pt>
                      <c:pt idx="8">
                        <c:v>0.24830115252755477</c:v>
                      </c:pt>
                      <c:pt idx="9">
                        <c:v>0.15139679017803334</c:v>
                      </c:pt>
                      <c:pt idx="10">
                        <c:v>0.15957326840647548</c:v>
                      </c:pt>
                      <c:pt idx="11">
                        <c:v>8.8181625122833701E-2</c:v>
                      </c:pt>
                      <c:pt idx="12">
                        <c:v>0.20532834802022901</c:v>
                      </c:pt>
                      <c:pt idx="13">
                        <c:v>0.1116756578574141</c:v>
                      </c:pt>
                      <c:pt idx="14">
                        <c:v>0.27571475798727219</c:v>
                      </c:pt>
                      <c:pt idx="15">
                        <c:v>0.21977107591216549</c:v>
                      </c:pt>
                      <c:pt idx="16">
                        <c:v>8.1910900057802313E-2</c:v>
                      </c:pt>
                      <c:pt idx="17">
                        <c:v>0.18257388192481866</c:v>
                      </c:pt>
                      <c:pt idx="18">
                        <c:v>0.12188124351699674</c:v>
                      </c:pt>
                      <c:pt idx="19">
                        <c:v>0.23281089409899963</c:v>
                      </c:pt>
                      <c:pt idx="20">
                        <c:v>0.12862775220454559</c:v>
                      </c:pt>
                      <c:pt idx="21">
                        <c:v>0.14654563788133784</c:v>
                      </c:pt>
                      <c:pt idx="22">
                        <c:v>0.13335487376635302</c:v>
                      </c:pt>
                      <c:pt idx="23">
                        <c:v>0.19973669415242779</c:v>
                      </c:pt>
                      <c:pt idx="24">
                        <c:v>0.18673439352051355</c:v>
                      </c:pt>
                      <c:pt idx="25">
                        <c:v>0.16542883656425489</c:v>
                      </c:pt>
                      <c:pt idx="26">
                        <c:v>0.26805806507331348</c:v>
                      </c:pt>
                      <c:pt idx="27">
                        <c:v>0.17062547183221644</c:v>
                      </c:pt>
                      <c:pt idx="28">
                        <c:v>6.8723079447200824E-2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7.8504755778802358E-3</c:v>
                      </c:pt>
                      <c:pt idx="1">
                        <c:v>1.0069929968172568E-2</c:v>
                      </c:pt>
                      <c:pt idx="2">
                        <c:v>9.1371649001254426E-3</c:v>
                      </c:pt>
                      <c:pt idx="3">
                        <c:v>1.0909767312911448E-2</c:v>
                      </c:pt>
                      <c:pt idx="4">
                        <c:v>1.3961283567817109E-2</c:v>
                      </c:pt>
                      <c:pt idx="5">
                        <c:v>8.8697468376854882E-3</c:v>
                      </c:pt>
                      <c:pt idx="6">
                        <c:v>1.0577958270816312E-2</c:v>
                      </c:pt>
                      <c:pt idx="7">
                        <c:v>5.8910125735989914E-3</c:v>
                      </c:pt>
                      <c:pt idx="8">
                        <c:v>9.4874295981805905E-3</c:v>
                      </c:pt>
                      <c:pt idx="9">
                        <c:v>1.010477214948766E-2</c:v>
                      </c:pt>
                      <c:pt idx="10">
                        <c:v>7.1917784193871901E-3</c:v>
                      </c:pt>
                      <c:pt idx="11">
                        <c:v>6.034564841848309E-3</c:v>
                      </c:pt>
                      <c:pt idx="12">
                        <c:v>9.5590860449442754E-3</c:v>
                      </c:pt>
                      <c:pt idx="13">
                        <c:v>5.0317142086102815E-3</c:v>
                      </c:pt>
                      <c:pt idx="14">
                        <c:v>1.0482528449664375E-2</c:v>
                      </c:pt>
                      <c:pt idx="15">
                        <c:v>1.6328975555028467E-2</c:v>
                      </c:pt>
                      <c:pt idx="16">
                        <c:v>1.0810890384189498E-2</c:v>
                      </c:pt>
                      <c:pt idx="17">
                        <c:v>9.7911649317210091E-3</c:v>
                      </c:pt>
                      <c:pt idx="18">
                        <c:v>9.5906339000306588E-3</c:v>
                      </c:pt>
                      <c:pt idx="19">
                        <c:v>9.6679377784142546E-3</c:v>
                      </c:pt>
                      <c:pt idx="20">
                        <c:v>5.8329770590083395E-3</c:v>
                      </c:pt>
                      <c:pt idx="21">
                        <c:v>9.4765726699926611E-3</c:v>
                      </c:pt>
                      <c:pt idx="22">
                        <c:v>5.4777110098716743E-3</c:v>
                      </c:pt>
                      <c:pt idx="23">
                        <c:v>8.0128299199026653E-3</c:v>
                      </c:pt>
                      <c:pt idx="24">
                        <c:v>7.2956610892902811E-3</c:v>
                      </c:pt>
                      <c:pt idx="25">
                        <c:v>8.3301693168675636E-3</c:v>
                      </c:pt>
                      <c:pt idx="26">
                        <c:v>1.1622100875574908E-2</c:v>
                      </c:pt>
                      <c:pt idx="27">
                        <c:v>5.3486768710907873E-3</c:v>
                      </c:pt>
                      <c:pt idx="28">
                        <c:v>8.0748373378567058E-3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1.8875710271312775E-3</c:v>
                      </c:pt>
                      <c:pt idx="11">
                        <c:v>0</c:v>
                      </c:pt>
                      <c:pt idx="12">
                        <c:v>0</c:v>
                      </c:pt>
                      <c:pt idx="13">
                        <c:v>0</c:v>
                      </c:pt>
                      <c:pt idx="14">
                        <c:v>0</c:v>
                      </c:pt>
                      <c:pt idx="15">
                        <c:v>0</c:v>
                      </c:pt>
                      <c:pt idx="16">
                        <c:v>0</c:v>
                      </c:pt>
                      <c:pt idx="17">
                        <c:v>7.4338851380340354E-2</c:v>
                      </c:pt>
                      <c:pt idx="18">
                        <c:v>0</c:v>
                      </c:pt>
                      <c:pt idx="19">
                        <c:v>0</c:v>
                      </c:pt>
                      <c:pt idx="20">
                        <c:v>0.32668706914362927</c:v>
                      </c:pt>
                      <c:pt idx="21">
                        <c:v>0</c:v>
                      </c:pt>
                      <c:pt idx="22">
                        <c:v>0</c:v>
                      </c:pt>
                      <c:pt idx="23">
                        <c:v>0</c:v>
                      </c:pt>
                      <c:pt idx="24">
                        <c:v>1.7245118880544651E-2</c:v>
                      </c:pt>
                      <c:pt idx="25">
                        <c:v>0</c:v>
                      </c:pt>
                      <c:pt idx="26">
                        <c:v>1.2853415618706421E-2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排出量比較シート!$BE$21:$BE$50</c:f>
              <c:numCache>
                <c:formatCode>#,##0_);[Red]\(#,##0\)</c:formatCode>
                <c:ptCount val="30"/>
                <c:pt idx="0">
                  <c:v>24.874758040246995</c:v>
                </c:pt>
                <c:pt idx="1">
                  <c:v>13.429829090408788</c:v>
                </c:pt>
                <c:pt idx="2">
                  <c:v>21.222879657943782</c:v>
                </c:pt>
                <c:pt idx="3">
                  <c:v>10.598369479829607</c:v>
                </c:pt>
                <c:pt idx="4">
                  <c:v>2.8433248411577225</c:v>
                </c:pt>
                <c:pt idx="5">
                  <c:v>3.3303101033152949</c:v>
                </c:pt>
                <c:pt idx="6">
                  <c:v>9.9748209396217344</c:v>
                </c:pt>
                <c:pt idx="7">
                  <c:v>48.754616821312702</c:v>
                </c:pt>
                <c:pt idx="8">
                  <c:v>12.957611039444286</c:v>
                </c:pt>
                <c:pt idx="9">
                  <c:v>11.682535132533847</c:v>
                </c:pt>
                <c:pt idx="10">
                  <c:v>26.276654343936649</c:v>
                </c:pt>
                <c:pt idx="11">
                  <c:v>39.848427447162379</c:v>
                </c:pt>
                <c:pt idx="12">
                  <c:v>13.594976177593054</c:v>
                </c:pt>
                <c:pt idx="13">
                  <c:v>52.49205054544894</c:v>
                </c:pt>
                <c:pt idx="14">
                  <c:v>3.7775529949539388</c:v>
                </c:pt>
                <c:pt idx="15">
                  <c:v>1.8216500226583632</c:v>
                </c:pt>
                <c:pt idx="16">
                  <c:v>4.5097301897289643</c:v>
                </c:pt>
                <c:pt idx="17">
                  <c:v>11.75243434284641</c:v>
                </c:pt>
                <c:pt idx="18">
                  <c:v>8.2430275486423721</c:v>
                </c:pt>
                <c:pt idx="19">
                  <c:v>10.765118847671356</c:v>
                </c:pt>
                <c:pt idx="20">
                  <c:v>17.662936891279685</c:v>
                </c:pt>
                <c:pt idx="21">
                  <c:v>13.784640759869468</c:v>
                </c:pt>
                <c:pt idx="22">
                  <c:v>49.437988120621853</c:v>
                </c:pt>
                <c:pt idx="23">
                  <c:v>21.548665112021492</c:v>
                </c:pt>
                <c:pt idx="24">
                  <c:v>20.590483180311271</c:v>
                </c:pt>
                <c:pt idx="25">
                  <c:v>22.612084862271011</c:v>
                </c:pt>
                <c:pt idx="26">
                  <c:v>7.0355543427467051</c:v>
                </c:pt>
                <c:pt idx="27">
                  <c:v>50.849097865142895</c:v>
                </c:pt>
                <c:pt idx="28">
                  <c:v>37.85670609487709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排出量比較シート!$BI$21:$BI$50</c:f>
              <c:numCache>
                <c:formatCode>#,##0_);[Red]\(#,##0\)</c:formatCode>
                <c:ptCount val="30"/>
                <c:pt idx="0">
                  <c:v>9.4859658895477637</c:v>
                </c:pt>
                <c:pt idx="1">
                  <c:v>7.0856094221588242</c:v>
                </c:pt>
                <c:pt idx="2">
                  <c:v>6.5012887328136229</c:v>
                </c:pt>
                <c:pt idx="3">
                  <c:v>8.5435929437000819</c:v>
                </c:pt>
                <c:pt idx="4">
                  <c:v>6.5671342783976945</c:v>
                </c:pt>
                <c:pt idx="5">
                  <c:v>16.12453308333826</c:v>
                </c:pt>
                <c:pt idx="6">
                  <c:v>7.1105910661713558</c:v>
                </c:pt>
                <c:pt idx="7">
                  <c:v>8.8565672192281664</c:v>
                </c:pt>
                <c:pt idx="8">
                  <c:v>9.3523639389381152</c:v>
                </c:pt>
                <c:pt idx="9">
                  <c:v>6.2662906810709771</c:v>
                </c:pt>
                <c:pt idx="10">
                  <c:v>8.91134827661649</c:v>
                </c:pt>
                <c:pt idx="11">
                  <c:v>9.4475662852952098</c:v>
                </c:pt>
                <c:pt idx="12">
                  <c:v>9.6098996269556665</c:v>
                </c:pt>
                <c:pt idx="13">
                  <c:v>12.160896611917547</c:v>
                </c:pt>
                <c:pt idx="14">
                  <c:v>9.4327181511568323</c:v>
                </c:pt>
                <c:pt idx="15">
                  <c:v>4.4221415032554123</c:v>
                </c:pt>
                <c:pt idx="16">
                  <c:v>21.341164564078262</c:v>
                </c:pt>
                <c:pt idx="17">
                  <c:v>9.8556150140200138</c:v>
                </c:pt>
                <c:pt idx="18">
                  <c:v>14.286822564892265</c:v>
                </c:pt>
                <c:pt idx="19">
                  <c:v>8.6718213215295528</c:v>
                </c:pt>
                <c:pt idx="20">
                  <c:v>9.7329657006387631</c:v>
                </c:pt>
                <c:pt idx="21">
                  <c:v>8.1618110826956123</c:v>
                </c:pt>
                <c:pt idx="22">
                  <c:v>13.860736789402443</c:v>
                </c:pt>
                <c:pt idx="23">
                  <c:v>7.4897946179336108</c:v>
                </c:pt>
                <c:pt idx="24">
                  <c:v>9.2125575781154954</c:v>
                </c:pt>
                <c:pt idx="25">
                  <c:v>7.3695930531715943</c:v>
                </c:pt>
                <c:pt idx="26">
                  <c:v>6.4589908792989981</c:v>
                </c:pt>
                <c:pt idx="27">
                  <c:v>8.9559558681355469</c:v>
                </c:pt>
                <c:pt idx="28">
                  <c:v>4.1810623546866532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排出量比較シート!$BJ$21:$BJ$50</c:f>
              <c:numCache>
                <c:formatCode>#,##0_);[Red]\(#,##0\)</c:formatCode>
                <c:ptCount val="30"/>
                <c:pt idx="0">
                  <c:v>13.032330779465214</c:v>
                </c:pt>
                <c:pt idx="1">
                  <c:v>9.5499277334058235</c:v>
                </c:pt>
                <c:pt idx="2">
                  <c:v>12.197457023882261</c:v>
                </c:pt>
                <c:pt idx="3">
                  <c:v>8.4253892644822823</c:v>
                </c:pt>
                <c:pt idx="4">
                  <c:v>8.7612173787123417</c:v>
                </c:pt>
                <c:pt idx="5">
                  <c:v>13.812805397340959</c:v>
                </c:pt>
                <c:pt idx="6">
                  <c:v>10.083849761633079</c:v>
                </c:pt>
                <c:pt idx="7">
                  <c:v>9.042720859819747</c:v>
                </c:pt>
                <c:pt idx="8">
                  <c:v>9.6155209938866228</c:v>
                </c:pt>
                <c:pt idx="9">
                  <c:v>19.048680471205277</c:v>
                </c:pt>
                <c:pt idx="10">
                  <c:v>17.201521279134333</c:v>
                </c:pt>
                <c:pt idx="11">
                  <c:v>17.941743931003479</c:v>
                </c:pt>
                <c:pt idx="12">
                  <c:v>11.779019907256643</c:v>
                </c:pt>
                <c:pt idx="13">
                  <c:v>19.310935489662814</c:v>
                </c:pt>
                <c:pt idx="14">
                  <c:v>10.911485542191716</c:v>
                </c:pt>
                <c:pt idx="15">
                  <c:v>8.7252874995421408</c:v>
                </c:pt>
                <c:pt idx="16">
                  <c:v>9.6651847361380856</c:v>
                </c:pt>
                <c:pt idx="17">
                  <c:v>10.630346361052663</c:v>
                </c:pt>
                <c:pt idx="18">
                  <c:v>15.118083603172154</c:v>
                </c:pt>
                <c:pt idx="19">
                  <c:v>11.642821121939683</c:v>
                </c:pt>
                <c:pt idx="20">
                  <c:v>14.580795020611179</c:v>
                </c:pt>
                <c:pt idx="21">
                  <c:v>16.047234012797883</c:v>
                </c:pt>
                <c:pt idx="22">
                  <c:v>8.9084612395940663</c:v>
                </c:pt>
                <c:pt idx="23">
                  <c:v>14.497502164509637</c:v>
                </c:pt>
                <c:pt idx="24">
                  <c:v>16.847720743049141</c:v>
                </c:pt>
                <c:pt idx="25">
                  <c:v>10.278476108052995</c:v>
                </c:pt>
                <c:pt idx="26">
                  <c:v>8.8430681796215538</c:v>
                </c:pt>
                <c:pt idx="27">
                  <c:v>11.396393678709453</c:v>
                </c:pt>
                <c:pt idx="28">
                  <c:v>8.6047245754804997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排出量比較シート!$BK$21:$BK$50</c:f>
              <c:numCache>
                <c:formatCode>#,##0_);[Red]\(#,##0\)</c:formatCode>
                <c:ptCount val="30"/>
                <c:pt idx="0">
                  <c:v>21.606897575907364</c:v>
                </c:pt>
                <c:pt idx="1">
                  <c:v>23.394166581766957</c:v>
                </c:pt>
                <c:pt idx="2">
                  <c:v>17.386849244438697</c:v>
                </c:pt>
                <c:pt idx="3">
                  <c:v>21.322337667732228</c:v>
                </c:pt>
                <c:pt idx="4">
                  <c:v>20.414954420370812</c:v>
                </c:pt>
                <c:pt idx="5">
                  <c:v>23.20461134454181</c:v>
                </c:pt>
                <c:pt idx="6">
                  <c:v>21.215231422318737</c:v>
                </c:pt>
                <c:pt idx="7">
                  <c:v>23.199736222243114</c:v>
                </c:pt>
                <c:pt idx="8">
                  <c:v>23.002851371167331</c:v>
                </c:pt>
                <c:pt idx="9">
                  <c:v>15.715975061930965</c:v>
                </c:pt>
                <c:pt idx="10">
                  <c:v>19.828407466392491</c:v>
                </c:pt>
                <c:pt idx="11">
                  <c:v>14.467402779239654</c:v>
                </c:pt>
                <c:pt idx="12">
                  <c:v>20.259268484083421</c:v>
                </c:pt>
                <c:pt idx="13">
                  <c:v>21.041744905778785</c:v>
                </c:pt>
                <c:pt idx="14">
                  <c:v>22.734410969685705</c:v>
                </c:pt>
                <c:pt idx="15">
                  <c:v>16.117806414351069</c:v>
                </c:pt>
                <c:pt idx="16">
                  <c:v>10.15140351478226</c:v>
                </c:pt>
                <c:pt idx="17">
                  <c:v>19.686054537788515</c:v>
                </c:pt>
                <c:pt idx="18">
                  <c:v>14.930296756321113</c:v>
                </c:pt>
                <c:pt idx="19">
                  <c:v>21.212934987506351</c:v>
                </c:pt>
                <c:pt idx="20">
                  <c:v>47.999858137004047</c:v>
                </c:pt>
                <c:pt idx="21">
                  <c:v>16.009176838369665</c:v>
                </c:pt>
                <c:pt idx="22">
                  <c:v>21.925733590437709</c:v>
                </c:pt>
                <c:pt idx="23">
                  <c:v>20.434035865843782</c:v>
                </c:pt>
                <c:pt idx="24">
                  <c:v>21.958106373735578</c:v>
                </c:pt>
                <c:pt idx="25">
                  <c:v>19.301108225744564</c:v>
                </c:pt>
                <c:pt idx="26">
                  <c:v>20.067085810674978</c:v>
                </c:pt>
                <c:pt idx="27">
                  <c:v>24.607092151208118</c:v>
                </c:pt>
                <c:pt idx="28">
                  <c:v>11.147773771355961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排出量比較シート!$BQ$21:$BQ$50</c:f>
              <c:numCache>
                <c:formatCode>#,##0_);[Red]\(#,##0\)</c:formatCode>
                <c:ptCount val="30"/>
                <c:pt idx="0">
                  <c:v>0.38460522049202561</c:v>
                </c:pt>
                <c:pt idx="1">
                  <c:v>0</c:v>
                </c:pt>
                <c:pt idx="2">
                  <c:v>0.64049330159280859</c:v>
                </c:pt>
                <c:pt idx="3">
                  <c:v>0.97876005240746999</c:v>
                </c:pt>
                <c:pt idx="4">
                  <c:v>0.94378033386092663</c:v>
                </c:pt>
                <c:pt idx="5">
                  <c:v>1.0633445025300501</c:v>
                </c:pt>
                <c:pt idx="6">
                  <c:v>0.51198789175650927</c:v>
                </c:pt>
                <c:pt idx="7">
                  <c:v>1.4484974517763549</c:v>
                </c:pt>
                <c:pt idx="8">
                  <c:v>1.0365849736231161</c:v>
                </c:pt>
                <c:pt idx="9">
                  <c:v>0.86514750227587145</c:v>
                </c:pt>
                <c:pt idx="10">
                  <c:v>1.3653229186884519</c:v>
                </c:pt>
                <c:pt idx="11">
                  <c:v>0.73200079365487725</c:v>
                </c:pt>
                <c:pt idx="12">
                  <c:v>0</c:v>
                </c:pt>
                <c:pt idx="13">
                  <c:v>1.20910568911259</c:v>
                </c:pt>
                <c:pt idx="14">
                  <c:v>1.8723383773611479</c:v>
                </c:pt>
                <c:pt idx="15">
                  <c:v>0.98199238721098336</c:v>
                </c:pt>
                <c:pt idx="16">
                  <c:v>1.4664445557910879</c:v>
                </c:pt>
                <c:pt idx="17">
                  <c:v>1.1722223866814709</c:v>
                </c:pt>
                <c:pt idx="18">
                  <c:v>1.610199100163517</c:v>
                </c:pt>
                <c:pt idx="19">
                  <c:v>1.4746456209654231</c:v>
                </c:pt>
                <c:pt idx="20">
                  <c:v>0</c:v>
                </c:pt>
                <c:pt idx="21">
                  <c:v>0.74445578894116704</c:v>
                </c:pt>
                <c:pt idx="22">
                  <c:v>0</c:v>
                </c:pt>
                <c:pt idx="23">
                  <c:v>0.58695712476621997</c:v>
                </c:pt>
                <c:pt idx="24">
                  <c:v>3.0780321646962272</c:v>
                </c:pt>
                <c:pt idx="25">
                  <c:v>1.2622948212737131</c:v>
                </c:pt>
                <c:pt idx="26">
                  <c:v>0.88633258775109847</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排出量比較シート!$BR$21:$BR$50</c:f>
              <c:numCache>
                <c:formatCode>#,##0_);[Red]\(#,##0\)</c:formatCode>
                <c:ptCount val="30"/>
                <c:pt idx="0">
                  <c:v>69.384557505659359</c:v>
                </c:pt>
                <c:pt idx="1">
                  <c:v>53.459532827740389</c:v>
                </c:pt>
                <c:pt idx="2">
                  <c:v>57.948967960671162</c:v>
                </c:pt>
                <c:pt idx="3">
                  <c:v>49.868449408151676</c:v>
                </c:pt>
                <c:pt idx="4">
                  <c:v>39.530411252499498</c:v>
                </c:pt>
                <c:pt idx="5">
                  <c:v>57.535604431066375</c:v>
                </c:pt>
                <c:pt idx="6">
                  <c:v>48.896481081501413</c:v>
                </c:pt>
                <c:pt idx="7">
                  <c:v>91.302138574380095</c:v>
                </c:pt>
                <c:pt idx="8">
                  <c:v>55.964932317059471</c:v>
                </c:pt>
                <c:pt idx="9">
                  <c:v>53.578628849016937</c:v>
                </c:pt>
                <c:pt idx="10">
                  <c:v>73.583254284768415</c:v>
                </c:pt>
                <c:pt idx="11">
                  <c:v>82.4371412363556</c:v>
                </c:pt>
                <c:pt idx="12">
                  <c:v>55.243164195888781</c:v>
                </c:pt>
                <c:pt idx="13">
                  <c:v>106.21473324192067</c:v>
                </c:pt>
                <c:pt idx="14">
                  <c:v>48.728506035349341</c:v>
                </c:pt>
                <c:pt idx="15">
                  <c:v>32.068877827017971</c:v>
                </c:pt>
                <c:pt idx="16">
                  <c:v>47.133927560518657</c:v>
                </c:pt>
                <c:pt idx="17">
                  <c:v>53.096672642389073</c:v>
                </c:pt>
                <c:pt idx="18">
                  <c:v>54.188429573191421</c:v>
                </c:pt>
                <c:pt idx="19">
                  <c:v>53.767341899612369</c:v>
                </c:pt>
                <c:pt idx="20">
                  <c:v>89.976555749533674</c:v>
                </c:pt>
                <c:pt idx="21">
                  <c:v>54.747318482673805</c:v>
                </c:pt>
                <c:pt idx="22">
                  <c:v>94.132919740056082</c:v>
                </c:pt>
                <c:pt idx="23">
                  <c:v>64.556954885074745</c:v>
                </c:pt>
                <c:pt idx="24">
                  <c:v>71.686900039907712</c:v>
                </c:pt>
                <c:pt idx="25">
                  <c:v>60.823557070513878</c:v>
                </c:pt>
                <c:pt idx="26">
                  <c:v>43.291031800093336</c:v>
                </c:pt>
                <c:pt idx="27">
                  <c:v>95.808539563196021</c:v>
                </c:pt>
                <c:pt idx="28">
                  <c:v>61.790266796400203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c:ext uri="{02D57815-91ED-43cb-92C2-25804820EDAC}">
                        <c15:formulaRef>
                          <c15:sqref>排出量比較シート!$BF$21:$BF$68</c15:sqref>
                        </c15:formulaRef>
                      </c:ext>
                    </c:extLst>
                    <c:numCache>
                      <c:formatCode>#,##0_);[Red]\(#,##0\)</c:formatCode>
                      <c:ptCount val="48"/>
                      <c:pt idx="0">
                        <c:v>12.26883171044781</c:v>
                      </c:pt>
                      <c:pt idx="1">
                        <c:v>8.2590842978497356</c:v>
                      </c:pt>
                      <c:pt idx="2">
                        <c:v>19.15917471442922</c:v>
                      </c:pt>
                      <c:pt idx="3">
                        <c:v>4.4348720195550877</c:v>
                      </c:pt>
                      <c:pt idx="4">
                        <c:v>0</c:v>
                      </c:pt>
                      <c:pt idx="5">
                        <c:v>1.1103413969618789</c:v>
                      </c:pt>
                      <c:pt idx="6">
                        <c:v>6.4214754441725672</c:v>
                      </c:pt>
                      <c:pt idx="7">
                        <c:v>33.377634784476989</c:v>
                      </c:pt>
                      <c:pt idx="8">
                        <c:v>3.579328601895857</c:v>
                      </c:pt>
                      <c:pt idx="9">
                        <c:v>7.8356808399342688</c:v>
                      </c:pt>
                      <c:pt idx="10">
                        <c:v>18.838881674801861</c:v>
                      </c:pt>
                      <c:pt idx="11">
                        <c:v>23.249927489595759</c:v>
                      </c:pt>
                      <c:pt idx="12">
                        <c:v>6.6487549307934941</c:v>
                      </c:pt>
                      <c:pt idx="13">
                        <c:v>38.726997236289137</c:v>
                      </c:pt>
                      <c:pt idx="14">
                        <c:v>2.3731272815567741</c:v>
                      </c:pt>
                      <c:pt idx="15">
                        <c:v>1.5258574054126379</c:v>
                      </c:pt>
                      <c:pt idx="16">
                        <c:v>4.2248288515431938</c:v>
                      </c:pt>
                      <c:pt idx="17">
                        <c:v>0.98009739355916226</c:v>
                      </c:pt>
                      <c:pt idx="18">
                        <c:v>6.6482956365534172</c:v>
                      </c:pt>
                      <c:pt idx="19">
                        <c:v>8.0486784508389011</c:v>
                      </c:pt>
                      <c:pt idx="20">
                        <c:v>8.2280293865605536</c:v>
                      </c:pt>
                      <c:pt idx="21">
                        <c:v>8.6852770888430104</c:v>
                      </c:pt>
                      <c:pt idx="22">
                        <c:v>45.025455932880853</c:v>
                      </c:pt>
                      <c:pt idx="23">
                        <c:v>9.1548556428748409</c:v>
                      </c:pt>
                      <c:pt idx="24">
                        <c:v>10.21953430827674</c:v>
                      </c:pt>
                      <c:pt idx="25">
                        <c:v>14.33997691521242</c:v>
                      </c:pt>
                      <c:pt idx="26">
                        <c:v>0</c:v>
                      </c:pt>
                      <c:pt idx="27">
                        <c:v>41.32034012972327</c:v>
                      </c:pt>
                      <c:pt idx="28">
                        <c:v>36.871968324718793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1.7847995903231944</c:v>
                      </c:pt>
                      <c:pt idx="1">
                        <c:v>0.45603739332709209</c:v>
                      </c:pt>
                      <c:pt idx="2">
                        <c:v>0.35121085345643238</c:v>
                      </c:pt>
                      <c:pt idx="3">
                        <c:v>0.91844635031525745</c:v>
                      </c:pt>
                      <c:pt idx="4">
                        <c:v>0.32011275754058355</c:v>
                      </c:pt>
                      <c:pt idx="5">
                        <c:v>0.66315589720966106</c:v>
                      </c:pt>
                      <c:pt idx="6">
                        <c:v>0.57548226141003866</c:v>
                      </c:pt>
                      <c:pt idx="7">
                        <c:v>2.0316659370550352</c:v>
                      </c:pt>
                      <c:pt idx="8">
                        <c:v>0.80145550926757403</c:v>
                      </c:pt>
                      <c:pt idx="9">
                        <c:v>0.5069169222357166</c:v>
                      </c:pt>
                      <c:pt idx="10">
                        <c:v>0.69006733776893669</c:v>
                      </c:pt>
                      <c:pt idx="11">
                        <c:v>0.564522219587276</c:v>
                      </c:pt>
                      <c:pt idx="12">
                        <c:v>0.70523917694019378</c:v>
                      </c:pt>
                      <c:pt idx="13">
                        <c:v>0.98645893010353891</c:v>
                      </c:pt>
                      <c:pt idx="14">
                        <c:v>0.51481839388644746</c:v>
                      </c:pt>
                      <c:pt idx="15">
                        <c:v>0.18238982697079759</c:v>
                      </c:pt>
                      <c:pt idx="16">
                        <c:v>0.2157978146555562</c:v>
                      </c:pt>
                      <c:pt idx="17">
                        <c:v>0.93421194331803104</c:v>
                      </c:pt>
                      <c:pt idx="18">
                        <c:v>0.48526443153074811</c:v>
                      </c:pt>
                      <c:pt idx="19">
                        <c:v>0.41355949584219509</c:v>
                      </c:pt>
                      <c:pt idx="20">
                        <c:v>2.0319199066546703</c:v>
                      </c:pt>
                      <c:pt idx="21">
                        <c:v>0.55722074328656357</c:v>
                      </c:pt>
                      <c:pt idx="22">
                        <c:v>0.53757933539511005</c:v>
                      </c:pt>
                      <c:pt idx="23">
                        <c:v>1.1430473825905476</c:v>
                      </c:pt>
                      <c:pt idx="24">
                        <c:v>1.629067529518812</c:v>
                      </c:pt>
                      <c:pt idx="25">
                        <c:v>0.9932092440627841</c:v>
                      </c:pt>
                      <c:pt idx="26">
                        <c:v>1.1216173110106904</c:v>
                      </c:pt>
                      <c:pt idx="27">
                        <c:v>0.56725992817020165</c:v>
                      </c:pt>
                      <c:pt idx="28">
                        <c:v>0.3654532783314306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10.821126739475993</c:v>
                      </c:pt>
                      <c:pt idx="1">
                        <c:v>4.7147073992319601</c:v>
                      </c:pt>
                      <c:pt idx="2">
                        <c:v>1.7124940900581305</c:v>
                      </c:pt>
                      <c:pt idx="3">
                        <c:v>5.2450511099592632</c:v>
                      </c:pt>
                      <c:pt idx="4">
                        <c:v>2.523212083617139</c:v>
                      </c:pt>
                      <c:pt idx="5">
                        <c:v>1.556812809143755</c:v>
                      </c:pt>
                      <c:pt idx="6">
                        <c:v>2.9778632340391287</c:v>
                      </c:pt>
                      <c:pt idx="7">
                        <c:v>13.345316099780673</c:v>
                      </c:pt>
                      <c:pt idx="8">
                        <c:v>8.5768269282808554</c:v>
                      </c:pt>
                      <c:pt idx="9">
                        <c:v>3.3399373703638613</c:v>
                      </c:pt>
                      <c:pt idx="10">
                        <c:v>6.7477053313658484</c:v>
                      </c:pt>
                      <c:pt idx="11">
                        <c:v>16.033977737979345</c:v>
                      </c:pt>
                      <c:pt idx="12">
                        <c:v>6.2409820698593652</c:v>
                      </c:pt>
                      <c:pt idx="13">
                        <c:v>12.778594379056267</c:v>
                      </c:pt>
                      <c:pt idx="14">
                        <c:v>0.88960731951071714</c:v>
                      </c:pt>
                      <c:pt idx="15">
                        <c:v>0.11340279027492763</c:v>
                      </c:pt>
                      <c:pt idx="16">
                        <c:v>6.9103523530213998E-2</c:v>
                      </c:pt>
                      <c:pt idx="17">
                        <c:v>9.838125005969216</c:v>
                      </c:pt>
                      <c:pt idx="18">
                        <c:v>1.1094674805582074</c:v>
                      </c:pt>
                      <c:pt idx="19">
                        <c:v>2.3028809009902593</c:v>
                      </c:pt>
                      <c:pt idx="20">
                        <c:v>7.4029875980644606</c:v>
                      </c:pt>
                      <c:pt idx="21">
                        <c:v>4.5421429277398939</c:v>
                      </c:pt>
                      <c:pt idx="22">
                        <c:v>3.8749528523458956</c:v>
                      </c:pt>
                      <c:pt idx="23">
                        <c:v>11.250762086556104</c:v>
                      </c:pt>
                      <c:pt idx="24">
                        <c:v>8.7418813425157182</c:v>
                      </c:pt>
                      <c:pt idx="25">
                        <c:v>7.278898702995809</c:v>
                      </c:pt>
                      <c:pt idx="26">
                        <c:v>5.9139370317360145</c:v>
                      </c:pt>
                      <c:pt idx="27">
                        <c:v>8.9614978072494242</c:v>
                      </c:pt>
                      <c:pt idx="28">
                        <c:v>0.61928449182686662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21.06219580172716</c:v>
                      </c:pt>
                      <c:pt idx="1">
                        <c:v>22.85583283006039</c:v>
                      </c:pt>
                      <c:pt idx="2">
                        <c:v>16.857359968389957</c:v>
                      </c:pt>
                      <c:pt idx="3">
                        <c:v>20.778284488433595</c:v>
                      </c:pt>
                      <c:pt idx="4">
                        <c:v>19.863059139322239</c:v>
                      </c:pt>
                      <c:pt idx="5">
                        <c:v>22.694285099085036</c:v>
                      </c:pt>
                      <c:pt idx="6">
                        <c:v>20.698006485848857</c:v>
                      </c:pt>
                      <c:pt idx="7">
                        <c:v>22.661874175904963</c:v>
                      </c:pt>
                      <c:pt idx="8">
                        <c:v>22.471888015842289</c:v>
                      </c:pt>
                      <c:pt idx="9">
                        <c:v>15.174575225329683</c:v>
                      </c:pt>
                      <c:pt idx="10">
                        <c:v>19.160319387329054</c:v>
                      </c:pt>
                      <c:pt idx="11">
                        <c:v>13.969930505072259</c:v>
                      </c:pt>
                      <c:pt idx="12">
                        <c:v>19.731194324139935</c:v>
                      </c:pt>
                      <c:pt idx="13">
                        <c:v>20.507302723361661</c:v>
                      </c:pt>
                      <c:pt idx="14">
                        <c:v>22.223613018860512</c:v>
                      </c:pt>
                      <c:pt idx="15">
                        <c:v>15.594154492236498</c:v>
                      </c:pt>
                      <c:pt idx="16">
                        <c:v>9.6418437905491636</c:v>
                      </c:pt>
                      <c:pt idx="17">
                        <c:v>15.219030602268138</c:v>
                      </c:pt>
                      <c:pt idx="18">
                        <c:v>14.410595366667039</c:v>
                      </c:pt>
                      <c:pt idx="19">
                        <c:v>20.693115671510174</c:v>
                      </c:pt>
                      <c:pt idx="20">
                        <c:v>18.080849662014909</c:v>
                      </c:pt>
                      <c:pt idx="21">
                        <c:v>15.490359896281374</c:v>
                      </c:pt>
                      <c:pt idx="22">
                        <c:v>21.410100659586238</c:v>
                      </c:pt>
                      <c:pt idx="23">
                        <c:v>19.916751966202849</c:v>
                      </c:pt>
                      <c:pt idx="24">
                        <c:v>20.198853933136654</c:v>
                      </c:pt>
                      <c:pt idx="25">
                        <c:v>18.794437696893027</c:v>
                      </c:pt>
                      <c:pt idx="26">
                        <c:v>19.007515447797338</c:v>
                      </c:pt>
                      <c:pt idx="27">
                        <c:v>24.094643231593466</c:v>
                      </c:pt>
                      <c:pt idx="28">
                        <c:v>10.648827417912262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再エネ比較シート!$BM$72:$BM$161</c:f>
              <c:numCache>
                <c:formatCode>#,##0_);[Red]\(#,##0\)</c:formatCode>
                <c:ptCount val="90"/>
                <c:pt idx="0">
                  <c:v>1097239.6361120641</c:v>
                </c:pt>
                <c:pt idx="1">
                  <c:v>2699887.6759183365</c:v>
                </c:pt>
                <c:pt idx="2">
                  <c:v>93998.7819751559</c:v>
                </c:pt>
                <c:pt idx="3">
                  <c:v>181282.40972701984</c:v>
                </c:pt>
                <c:pt idx="4">
                  <c:v>1516544.7205901905</c:v>
                </c:pt>
                <c:pt idx="5">
                  <c:v>1494586.665986516</c:v>
                </c:pt>
                <c:pt idx="6">
                  <c:v>610212.086690692</c:v>
                </c:pt>
                <c:pt idx="7">
                  <c:v>1837162.7903580209</c:v>
                </c:pt>
                <c:pt idx="8">
                  <c:v>266224.64847110654</c:v>
                </c:pt>
                <c:pt idx="9">
                  <c:v>195689.66586730207</c:v>
                </c:pt>
                <c:pt idx="10">
                  <c:v>1440311.0512403084</c:v>
                </c:pt>
                <c:pt idx="11">
                  <c:v>4805939.6588463653</c:v>
                </c:pt>
                <c:pt idx="12">
                  <c:v>1224032.4139202842</c:v>
                </c:pt>
                <c:pt idx="13">
                  <c:v>3490708.5197393862</c:v>
                </c:pt>
                <c:pt idx="14">
                  <c:v>5458179.0423980337</c:v>
                </c:pt>
                <c:pt idx="15">
                  <c:v>179849.77891246192</c:v>
                </c:pt>
                <c:pt idx="16">
                  <c:v>1272291.2609116696</c:v>
                </c:pt>
                <c:pt idx="17">
                  <c:v>1471199.8329838004</c:v>
                </c:pt>
                <c:pt idx="18">
                  <c:v>112085.78839445408</c:v>
                </c:pt>
                <c:pt idx="19">
                  <c:v>1148097.7999667099</c:v>
                </c:pt>
                <c:pt idx="20">
                  <c:v>317304.24386580952</c:v>
                </c:pt>
                <c:pt idx="21">
                  <c:v>2587283.5297506871</c:v>
                </c:pt>
                <c:pt idx="22">
                  <c:v>2107891.5478303051</c:v>
                </c:pt>
                <c:pt idx="23">
                  <c:v>1263769.5412859656</c:v>
                </c:pt>
                <c:pt idx="24">
                  <c:v>415186.44467771263</c:v>
                </c:pt>
                <c:pt idx="25">
                  <c:v>1881149.3738524737</c:v>
                </c:pt>
                <c:pt idx="26">
                  <c:v>6339986.1104183886</c:v>
                </c:pt>
                <c:pt idx="27">
                  <c:v>2663146.7094680681</c:v>
                </c:pt>
                <c:pt idx="28">
                  <c:v>41751.294808441562</c:v>
                </c:pt>
                <c:pt idx="29">
                  <c:v>577138.84940832108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再エネ比較シート!$BK$72:$BK$161</c:f>
              <c:numCache>
                <c:formatCode>#,##0_);[Red]\(#,##0\)</c:formatCode>
                <c:ptCount val="90"/>
                <c:pt idx="0">
                  <c:v>1097239.6361120641</c:v>
                </c:pt>
                <c:pt idx="1">
                  <c:v>2699887.6759183365</c:v>
                </c:pt>
                <c:pt idx="2">
                  <c:v>93998.7819751559</c:v>
                </c:pt>
                <c:pt idx="3">
                  <c:v>181282.40972701984</c:v>
                </c:pt>
                <c:pt idx="4">
                  <c:v>1516544.7205901905</c:v>
                </c:pt>
                <c:pt idx="5">
                  <c:v>1494586.665986516</c:v>
                </c:pt>
                <c:pt idx="6">
                  <c:v>610212.086690692</c:v>
                </c:pt>
                <c:pt idx="7">
                  <c:v>1837162.7903580209</c:v>
                </c:pt>
                <c:pt idx="8">
                  <c:v>266224.64847110654</c:v>
                </c:pt>
                <c:pt idx="9">
                  <c:v>195689.66586730207</c:v>
                </c:pt>
                <c:pt idx="10">
                  <c:v>1440311.0512403084</c:v>
                </c:pt>
                <c:pt idx="11">
                  <c:v>4805939.6588463653</c:v>
                </c:pt>
                <c:pt idx="12">
                  <c:v>1224032.4139202842</c:v>
                </c:pt>
                <c:pt idx="13">
                  <c:v>3490708.5197393862</c:v>
                </c:pt>
                <c:pt idx="14">
                  <c:v>5458179.0423980337</c:v>
                </c:pt>
                <c:pt idx="15">
                  <c:v>179849.77891246192</c:v>
                </c:pt>
                <c:pt idx="16">
                  <c:v>1272291.2609116696</c:v>
                </c:pt>
                <c:pt idx="17">
                  <c:v>1471199.8329838004</c:v>
                </c:pt>
                <c:pt idx="18">
                  <c:v>112085.78839445408</c:v>
                </c:pt>
                <c:pt idx="19">
                  <c:v>1148097.7999667099</c:v>
                </c:pt>
                <c:pt idx="20">
                  <c:v>317304.24386580952</c:v>
                </c:pt>
                <c:pt idx="21">
                  <c:v>2587283.5297506871</c:v>
                </c:pt>
                <c:pt idx="22">
                  <c:v>2107891.5478303051</c:v>
                </c:pt>
                <c:pt idx="23">
                  <c:v>1263769.5412859656</c:v>
                </c:pt>
                <c:pt idx="24">
                  <c:v>415186.44467771263</c:v>
                </c:pt>
                <c:pt idx="25">
                  <c:v>1881149.3738524737</c:v>
                </c:pt>
                <c:pt idx="26">
                  <c:v>6339986.1104183886</c:v>
                </c:pt>
                <c:pt idx="27">
                  <c:v>2663146.7094680681</c:v>
                </c:pt>
                <c:pt idx="28">
                  <c:v>41751.294808441562</c:v>
                </c:pt>
                <c:pt idx="29">
                  <c:v>577138.84940832108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再エネ比較シート!$BJ$72:$BJ$161</c:f>
              <c:numCache>
                <c:formatCode>#,##0_);[Red]\(#,##0\)</c:formatCode>
                <c:ptCount val="90"/>
                <c:pt idx="0">
                  <c:v>260389.34188793576</c:v>
                </c:pt>
                <c:pt idx="1">
                  <c:v>43826.88608166339</c:v>
                </c:pt>
                <c:pt idx="2">
                  <c:v>2160.5520248440853</c:v>
                </c:pt>
                <c:pt idx="3">
                  <c:v>20206.531272980192</c:v>
                </c:pt>
                <c:pt idx="4">
                  <c:v>291811.75340980943</c:v>
                </c:pt>
                <c:pt idx="5">
                  <c:v>180500.273127744</c:v>
                </c:pt>
                <c:pt idx="6">
                  <c:v>222824.13330930792</c:v>
                </c:pt>
                <c:pt idx="7">
                  <c:v>509270.29864197882</c:v>
                </c:pt>
                <c:pt idx="8">
                  <c:v>137935.18152889344</c:v>
                </c:pt>
                <c:pt idx="9">
                  <c:v>19286.97513269792</c:v>
                </c:pt>
                <c:pt idx="10">
                  <c:v>276020.69775969157</c:v>
                </c:pt>
                <c:pt idx="11">
                  <c:v>240810.44915363452</c:v>
                </c:pt>
                <c:pt idx="12">
                  <c:v>657585.16707971541</c:v>
                </c:pt>
                <c:pt idx="13">
                  <c:v>515537.46626061451</c:v>
                </c:pt>
                <c:pt idx="14">
                  <c:v>1311189.1356019655</c:v>
                </c:pt>
                <c:pt idx="15">
                  <c:v>237451.05108753804</c:v>
                </c:pt>
                <c:pt idx="16">
                  <c:v>24382.337088330518</c:v>
                </c:pt>
                <c:pt idx="17">
                  <c:v>218473.83501619959</c:v>
                </c:pt>
                <c:pt idx="18">
                  <c:v>46967.953605545939</c:v>
                </c:pt>
                <c:pt idx="19">
                  <c:v>45204.902467240223</c:v>
                </c:pt>
                <c:pt idx="20">
                  <c:v>692146.9921341904</c:v>
                </c:pt>
                <c:pt idx="21">
                  <c:v>226738.26576443284</c:v>
                </c:pt>
                <c:pt idx="22">
                  <c:v>1708078.2661113448</c:v>
                </c:pt>
                <c:pt idx="23">
                  <c:v>4630673.013714035</c:v>
                </c:pt>
                <c:pt idx="24">
                  <c:v>280226.47532228718</c:v>
                </c:pt>
                <c:pt idx="25">
                  <c:v>301632.78955637617</c:v>
                </c:pt>
                <c:pt idx="26">
                  <c:v>243500.09058161275</c:v>
                </c:pt>
                <c:pt idx="27">
                  <c:v>289541.25353193178</c:v>
                </c:pt>
                <c:pt idx="28">
                  <c:v>54314.465191558447</c:v>
                </c:pt>
                <c:pt idx="29">
                  <c:v>52213.712591678959</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再エネ比較シート!$BJ$72:$BJ$161</c:f>
              <c:numCache>
                <c:formatCode>#,##0_);[Red]\(#,##0\)</c:formatCode>
                <c:ptCount val="90"/>
                <c:pt idx="0">
                  <c:v>260389.34188793576</c:v>
                </c:pt>
                <c:pt idx="1">
                  <c:v>43826.88608166339</c:v>
                </c:pt>
                <c:pt idx="2">
                  <c:v>2160.5520248440853</c:v>
                </c:pt>
                <c:pt idx="3">
                  <c:v>20206.531272980192</c:v>
                </c:pt>
                <c:pt idx="4">
                  <c:v>291811.75340980943</c:v>
                </c:pt>
                <c:pt idx="5">
                  <c:v>180500.273127744</c:v>
                </c:pt>
                <c:pt idx="6">
                  <c:v>222824.13330930792</c:v>
                </c:pt>
                <c:pt idx="7">
                  <c:v>509270.29864197882</c:v>
                </c:pt>
                <c:pt idx="8">
                  <c:v>137935.18152889344</c:v>
                </c:pt>
                <c:pt idx="9">
                  <c:v>19286.97513269792</c:v>
                </c:pt>
                <c:pt idx="10">
                  <c:v>276020.69775969157</c:v>
                </c:pt>
                <c:pt idx="11">
                  <c:v>240810.44915363452</c:v>
                </c:pt>
                <c:pt idx="12">
                  <c:v>657585.16707971541</c:v>
                </c:pt>
                <c:pt idx="13">
                  <c:v>515537.46626061451</c:v>
                </c:pt>
                <c:pt idx="14">
                  <c:v>1311189.1356019655</c:v>
                </c:pt>
                <c:pt idx="15">
                  <c:v>237451.05108753804</c:v>
                </c:pt>
                <c:pt idx="16">
                  <c:v>24382.337088330518</c:v>
                </c:pt>
                <c:pt idx="17">
                  <c:v>218473.83501619959</c:v>
                </c:pt>
                <c:pt idx="18">
                  <c:v>46967.953605545939</c:v>
                </c:pt>
                <c:pt idx="19">
                  <c:v>45204.902467240223</c:v>
                </c:pt>
                <c:pt idx="20">
                  <c:v>692146.9921341904</c:v>
                </c:pt>
                <c:pt idx="21">
                  <c:v>226738.26576443284</c:v>
                </c:pt>
                <c:pt idx="22">
                  <c:v>1708078.2661113448</c:v>
                </c:pt>
                <c:pt idx="23">
                  <c:v>4630673.013714035</c:v>
                </c:pt>
                <c:pt idx="24">
                  <c:v>280226.47532228718</c:v>
                </c:pt>
                <c:pt idx="25">
                  <c:v>301632.78955637617</c:v>
                </c:pt>
                <c:pt idx="26">
                  <c:v>243500.09058161275</c:v>
                </c:pt>
                <c:pt idx="27">
                  <c:v>289541.25353193178</c:v>
                </c:pt>
                <c:pt idx="28">
                  <c:v>54314.465191558447</c:v>
                </c:pt>
                <c:pt idx="29">
                  <c:v>52213.712591678959</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再エネ比較シート!$BE$72:$BE$161</c:f>
              <c:numCache>
                <c:formatCode>#,##0_);[Red]\(#,##0\)</c:formatCode>
                <c:ptCount val="90"/>
                <c:pt idx="0">
                  <c:v>1243736.085</c:v>
                </c:pt>
                <c:pt idx="1">
                  <c:v>221242.712</c:v>
                </c:pt>
                <c:pt idx="2">
                  <c:v>4988.9750000000004</c:v>
                </c:pt>
                <c:pt idx="3">
                  <c:v>142657.652</c:v>
                </c:pt>
                <c:pt idx="4">
                  <c:v>522513.19700000004</c:v>
                </c:pt>
                <c:pt idx="5">
                  <c:v>752735.01699999999</c:v>
                </c:pt>
                <c:pt idx="6">
                  <c:v>705894.98199999984</c:v>
                </c:pt>
                <c:pt idx="7">
                  <c:v>1358937.1519999998</c:v>
                </c:pt>
                <c:pt idx="8">
                  <c:v>266507.609</c:v>
                </c:pt>
                <c:pt idx="9">
                  <c:v>202001.641</c:v>
                </c:pt>
                <c:pt idx="10">
                  <c:v>1118033.4000000001</c:v>
                </c:pt>
                <c:pt idx="11">
                  <c:v>2483199.9560000002</c:v>
                </c:pt>
                <c:pt idx="12">
                  <c:v>1487305.8419999999</c:v>
                </c:pt>
                <c:pt idx="13">
                  <c:v>3287623.5490000006</c:v>
                </c:pt>
                <c:pt idx="14">
                  <c:v>4636650.1899999995</c:v>
                </c:pt>
                <c:pt idx="15">
                  <c:v>405014.68799999997</c:v>
                </c:pt>
                <c:pt idx="16">
                  <c:v>200710.42199999999</c:v>
                </c:pt>
                <c:pt idx="17">
                  <c:v>1249767.986</c:v>
                </c:pt>
                <c:pt idx="18">
                  <c:v>120929.92300000001</c:v>
                </c:pt>
                <c:pt idx="19">
                  <c:v>526414.31400000001</c:v>
                </c:pt>
                <c:pt idx="20">
                  <c:v>998484.18699999992</c:v>
                </c:pt>
                <c:pt idx="21">
                  <c:v>1151231.1340000001</c:v>
                </c:pt>
                <c:pt idx="22">
                  <c:v>2834917.6119999997</c:v>
                </c:pt>
                <c:pt idx="23">
                  <c:v>5532434.2780000009</c:v>
                </c:pt>
                <c:pt idx="24">
                  <c:v>681268.91399999987</c:v>
                </c:pt>
                <c:pt idx="25">
                  <c:v>1447088.385</c:v>
                </c:pt>
                <c:pt idx="26">
                  <c:v>711904.21200000006</c:v>
                </c:pt>
                <c:pt idx="27">
                  <c:v>1432960.4609999999</c:v>
                </c:pt>
                <c:pt idx="28">
                  <c:v>93427.482000000004</c:v>
                </c:pt>
                <c:pt idx="29">
                  <c:v>95681.205000000002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再エネ比較シート!$BF$72:$BF$161</c:f>
              <c:numCache>
                <c:formatCode>#,##0_);[Red]\(#,##0\)</c:formatCode>
                <c:ptCount val="90"/>
                <c:pt idx="0">
                  <c:v>68476.187999999995</c:v>
                </c:pt>
                <c:pt idx="1">
                  <c:v>2130986.3760000002</c:v>
                </c:pt>
                <c:pt idx="2">
                  <c:v>91170.358999999982</c:v>
                </c:pt>
                <c:pt idx="3">
                  <c:v>46325.233</c:v>
                </c:pt>
                <c:pt idx="4">
                  <c:v>958306.152</c:v>
                </c:pt>
                <c:pt idx="5">
                  <c:v>319976.94099999999</c:v>
                </c:pt>
                <c:pt idx="6">
                  <c:v>1617.9570000000001</c:v>
                </c:pt>
                <c:pt idx="7">
                  <c:v>373801.69799999997</c:v>
                </c:pt>
                <c:pt idx="8">
                  <c:v>132011.05499999999</c:v>
                </c:pt>
                <c:pt idx="9">
                  <c:v>3260.1950000000002</c:v>
                </c:pt>
                <c:pt idx="10">
                  <c:v>499122.87400000001</c:v>
                </c:pt>
                <c:pt idx="11">
                  <c:v>2442735.0109999995</c:v>
                </c:pt>
                <c:pt idx="12">
                  <c:v>359894.90600000002</c:v>
                </c:pt>
                <c:pt idx="13">
                  <c:v>384578.614</c:v>
                </c:pt>
                <c:pt idx="14">
                  <c:v>783089.7</c:v>
                </c:pt>
                <c:pt idx="15">
                  <c:v>323.59100000000001</c:v>
                </c:pt>
                <c:pt idx="16">
                  <c:v>816039.29</c:v>
                </c:pt>
                <c:pt idx="17">
                  <c:v>268795.93699999998</c:v>
                </c:pt>
                <c:pt idx="18">
                  <c:v>35515.021000000001</c:v>
                </c:pt>
                <c:pt idx="19">
                  <c:v>80988.845000000001</c:v>
                </c:pt>
                <c:pt idx="20">
                  <c:v>1617.9570000000001</c:v>
                </c:pt>
                <c:pt idx="21">
                  <c:v>511594.24800000002</c:v>
                </c:pt>
                <c:pt idx="22">
                  <c:v>442473.35499999992</c:v>
                </c:pt>
                <c:pt idx="23">
                  <c:v>167432.14199999999</c:v>
                </c:pt>
                <c:pt idx="24">
                  <c:v>5015.6660000000002</c:v>
                </c:pt>
                <c:pt idx="25">
                  <c:v>196463.557</c:v>
                </c:pt>
                <c:pt idx="26">
                  <c:v>375827.76699999999</c:v>
                </c:pt>
                <c:pt idx="27">
                  <c:v>1246506.92</c:v>
                </c:pt>
                <c:pt idx="28">
                  <c:v>2277.7159999999999</c:v>
                </c:pt>
                <c:pt idx="29">
                  <c:v>236901.084</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再エネ比較シート!$BG$72:$BG$161</c:f>
              <c:numCache>
                <c:formatCode>#,##0_);[Red]\(#,##0\)</c:formatCode>
                <c:ptCount val="90"/>
                <c:pt idx="0">
                  <c:v>25180.859</c:v>
                </c:pt>
                <c:pt idx="1">
                  <c:v>391124.66700000002</c:v>
                </c:pt>
                <c:pt idx="2">
                  <c:v>0</c:v>
                </c:pt>
                <c:pt idx="3">
                  <c:v>0</c:v>
                </c:pt>
                <c:pt idx="4">
                  <c:v>256203.60500000004</c:v>
                </c:pt>
                <c:pt idx="5">
                  <c:v>587562.03111425997</c:v>
                </c:pt>
                <c:pt idx="6">
                  <c:v>7998.2290000000003</c:v>
                </c:pt>
                <c:pt idx="7">
                  <c:v>15787.475</c:v>
                </c:pt>
                <c:pt idx="8">
                  <c:v>5557.7709999999997</c:v>
                </c:pt>
                <c:pt idx="9">
                  <c:v>0</c:v>
                </c:pt>
                <c:pt idx="10">
                  <c:v>96346.17</c:v>
                </c:pt>
                <c:pt idx="11">
                  <c:v>120815.141</c:v>
                </c:pt>
                <c:pt idx="12">
                  <c:v>27638.764999999999</c:v>
                </c:pt>
                <c:pt idx="13">
                  <c:v>297172.09299999999</c:v>
                </c:pt>
                <c:pt idx="14">
                  <c:v>214800.217</c:v>
                </c:pt>
                <c:pt idx="15">
                  <c:v>0</c:v>
                </c:pt>
                <c:pt idx="16">
                  <c:v>279923.886</c:v>
                </c:pt>
                <c:pt idx="17">
                  <c:v>65331.663999999997</c:v>
                </c:pt>
                <c:pt idx="18">
                  <c:v>0</c:v>
                </c:pt>
                <c:pt idx="19">
                  <c:v>173002.88543394997</c:v>
                </c:pt>
                <c:pt idx="20">
                  <c:v>0</c:v>
                </c:pt>
                <c:pt idx="21">
                  <c:v>388574.18351511995</c:v>
                </c:pt>
                <c:pt idx="22">
                  <c:v>71427.132941649994</c:v>
                </c:pt>
                <c:pt idx="23">
                  <c:v>0</c:v>
                </c:pt>
                <c:pt idx="24">
                  <c:v>0</c:v>
                </c:pt>
                <c:pt idx="25">
                  <c:v>537286.1324088499</c:v>
                </c:pt>
                <c:pt idx="26">
                  <c:v>285284.81800000003</c:v>
                </c:pt>
                <c:pt idx="27">
                  <c:v>270596.82199999999</c:v>
                </c:pt>
                <c:pt idx="28">
                  <c:v>0</c:v>
                </c:pt>
                <c:pt idx="29">
                  <c:v>294564.71500000008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再エネ比較シート!$BH$72:$BH$161</c:f>
              <c:numCache>
                <c:formatCode>#,##0_);[Red]\(#,##0\)</c:formatCode>
                <c:ptCount val="90"/>
                <c:pt idx="0">
                  <c:v>20235.846000000001</c:v>
                </c:pt>
                <c:pt idx="1">
                  <c:v>360.80700000000002</c:v>
                </c:pt>
                <c:pt idx="2">
                  <c:v>0</c:v>
                </c:pt>
                <c:pt idx="3">
                  <c:v>12506.056</c:v>
                </c:pt>
                <c:pt idx="4">
                  <c:v>71333.52</c:v>
                </c:pt>
                <c:pt idx="5">
                  <c:v>14812.95</c:v>
                </c:pt>
                <c:pt idx="6">
                  <c:v>117525.05200000003</c:v>
                </c:pt>
                <c:pt idx="7">
                  <c:v>597906.76400000008</c:v>
                </c:pt>
                <c:pt idx="8">
                  <c:v>83.394999999999996</c:v>
                </c:pt>
                <c:pt idx="9">
                  <c:v>9714.8050000000003</c:v>
                </c:pt>
                <c:pt idx="10">
                  <c:v>2829.3049999999994</c:v>
                </c:pt>
                <c:pt idx="11">
                  <c:v>0</c:v>
                </c:pt>
                <c:pt idx="12">
                  <c:v>6778.0680000000002</c:v>
                </c:pt>
                <c:pt idx="13">
                  <c:v>36871.729999999996</c:v>
                </c:pt>
                <c:pt idx="14">
                  <c:v>1134828.071</c:v>
                </c:pt>
                <c:pt idx="15">
                  <c:v>11962.550999999999</c:v>
                </c:pt>
                <c:pt idx="16">
                  <c:v>0</c:v>
                </c:pt>
                <c:pt idx="17">
                  <c:v>105778.08100000002</c:v>
                </c:pt>
                <c:pt idx="18">
                  <c:v>2608.7979999999993</c:v>
                </c:pt>
                <c:pt idx="19">
                  <c:v>412896.658</c:v>
                </c:pt>
                <c:pt idx="20">
                  <c:v>9349.0920000000024</c:v>
                </c:pt>
                <c:pt idx="21">
                  <c:v>762622.23000000021</c:v>
                </c:pt>
                <c:pt idx="22">
                  <c:v>467151.71400000004</c:v>
                </c:pt>
                <c:pt idx="23">
                  <c:v>194576.13500000001</c:v>
                </c:pt>
                <c:pt idx="24">
                  <c:v>9128.34</c:v>
                </c:pt>
                <c:pt idx="25">
                  <c:v>1944.0889999999999</c:v>
                </c:pt>
                <c:pt idx="26">
                  <c:v>5210469.404000001</c:v>
                </c:pt>
                <c:pt idx="27">
                  <c:v>2623.7599999999993</c:v>
                </c:pt>
                <c:pt idx="28">
                  <c:v>360.56200000000001</c:v>
                </c:pt>
                <c:pt idx="29">
                  <c:v>2205.558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再エネ比較シート!$BI$72:$BI$161</c:f>
              <c:numCache>
                <c:formatCode>#,##0_);[Red]\(#,##0\)</c:formatCode>
                <c:ptCount val="90"/>
                <c:pt idx="0">
                  <c:v>1357628.9779999999</c:v>
                </c:pt>
                <c:pt idx="1">
                  <c:v>2743714.5619999999</c:v>
                </c:pt>
                <c:pt idx="2">
                  <c:v>96159.333999999988</c:v>
                </c:pt>
                <c:pt idx="3">
                  <c:v>201488.94100000002</c:v>
                </c:pt>
                <c:pt idx="4">
                  <c:v>1808356.4739999999</c:v>
                </c:pt>
                <c:pt idx="5">
                  <c:v>1675086.93911426</c:v>
                </c:pt>
                <c:pt idx="6">
                  <c:v>833036.22</c:v>
                </c:pt>
                <c:pt idx="7">
                  <c:v>2346433.0889999997</c:v>
                </c:pt>
                <c:pt idx="8">
                  <c:v>404159.83</c:v>
                </c:pt>
                <c:pt idx="9">
                  <c:v>214976.641</c:v>
                </c:pt>
                <c:pt idx="10">
                  <c:v>1716331.7490000001</c:v>
                </c:pt>
                <c:pt idx="11">
                  <c:v>5046750.108</c:v>
                </c:pt>
                <c:pt idx="12">
                  <c:v>1881617.5809999998</c:v>
                </c:pt>
                <c:pt idx="13">
                  <c:v>4006245.9860000005</c:v>
                </c:pt>
                <c:pt idx="14">
                  <c:v>6769368.1779999994</c:v>
                </c:pt>
                <c:pt idx="15">
                  <c:v>417300.82999999996</c:v>
                </c:pt>
                <c:pt idx="16">
                  <c:v>1296673.598</c:v>
                </c:pt>
                <c:pt idx="17">
                  <c:v>1689673.6680000001</c:v>
                </c:pt>
                <c:pt idx="18">
                  <c:v>159053.74200000003</c:v>
                </c:pt>
                <c:pt idx="19">
                  <c:v>1193302.70243395</c:v>
                </c:pt>
                <c:pt idx="20">
                  <c:v>1009451.2359999999</c:v>
                </c:pt>
                <c:pt idx="21">
                  <c:v>2814021.79551512</c:v>
                </c:pt>
                <c:pt idx="22">
                  <c:v>3815969.8139416496</c:v>
                </c:pt>
                <c:pt idx="23">
                  <c:v>5894442.5550000006</c:v>
                </c:pt>
                <c:pt idx="24">
                  <c:v>695412.91999999981</c:v>
                </c:pt>
                <c:pt idx="25">
                  <c:v>2182782.1634088499</c:v>
                </c:pt>
                <c:pt idx="26">
                  <c:v>6583486.2010000013</c:v>
                </c:pt>
                <c:pt idx="27">
                  <c:v>2952687.963</c:v>
                </c:pt>
                <c:pt idx="28">
                  <c:v>96065.760000000009</c:v>
                </c:pt>
                <c:pt idx="29">
                  <c:v>629352.56200000003</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再エネ比較シート!$CO$13:$CO$42</c:f>
              <c:numCache>
                <c:formatCode>0.0%</c:formatCode>
                <c:ptCount val="30"/>
                <c:pt idx="0">
                  <c:v>3.4612056533025672E-3</c:v>
                </c:pt>
                <c:pt idx="1">
                  <c:v>8.8208820882088215E-2</c:v>
                </c:pt>
                <c:pt idx="2">
                  <c:v>0.14893009985734665</c:v>
                </c:pt>
                <c:pt idx="3">
                  <c:v>9.3683083511777301E-2</c:v>
                </c:pt>
                <c:pt idx="4">
                  <c:v>4.5206376938196111E-2</c:v>
                </c:pt>
                <c:pt idx="5">
                  <c:v>8.7631447170756129E-3</c:v>
                </c:pt>
                <c:pt idx="6">
                  <c:v>0.15984015984015984</c:v>
                </c:pt>
                <c:pt idx="7">
                  <c:v>7.9393627954779028E-2</c:v>
                </c:pt>
                <c:pt idx="8">
                  <c:v>7.3285044737963351E-2</c:v>
                </c:pt>
                <c:pt idx="9">
                  <c:v>1.2056908608632746E-2</c:v>
                </c:pt>
                <c:pt idx="10">
                  <c:v>4.3914400356665183E-2</c:v>
                </c:pt>
                <c:pt idx="11">
                  <c:v>2.8500000000000001E-2</c:v>
                </c:pt>
                <c:pt idx="12">
                  <c:v>6.3468634686346864E-2</c:v>
                </c:pt>
                <c:pt idx="13">
                  <c:v>2.8463890849211949E-2</c:v>
                </c:pt>
                <c:pt idx="14">
                  <c:v>0.15108834827144688</c:v>
                </c:pt>
                <c:pt idx="15">
                  <c:v>4.9212598425196853E-2</c:v>
                </c:pt>
                <c:pt idx="16">
                  <c:v>0.12294264339152119</c:v>
                </c:pt>
                <c:pt idx="17">
                  <c:v>7.6908286867910019E-3</c:v>
                </c:pt>
                <c:pt idx="18">
                  <c:v>6.5108514190317199E-2</c:v>
                </c:pt>
                <c:pt idx="19">
                  <c:v>0.11231990591002647</c:v>
                </c:pt>
                <c:pt idx="20">
                  <c:v>1.9068736141906874E-2</c:v>
                </c:pt>
                <c:pt idx="21">
                  <c:v>2.0679091141179475E-2</c:v>
                </c:pt>
                <c:pt idx="22">
                  <c:v>3.9957660756813972E-2</c:v>
                </c:pt>
                <c:pt idx="23">
                  <c:v>4.429530201342282E-2</c:v>
                </c:pt>
                <c:pt idx="24">
                  <c:v>3.8192827200745225E-2</c:v>
                </c:pt>
                <c:pt idx="25">
                  <c:v>5.5261610817166372E-2</c:v>
                </c:pt>
                <c:pt idx="26">
                  <c:v>0.10699717602761218</c:v>
                </c:pt>
                <c:pt idx="27">
                  <c:v>4.85913672783665E-2</c:v>
                </c:pt>
                <c:pt idx="28">
                  <c:v>8.9354660783232218E-2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再エネ比較シート!$CC$13:$CC$42</c:f>
              <c:numCache>
                <c:formatCode>0.0%</c:formatCode>
                <c:ptCount val="30"/>
                <c:pt idx="0">
                  <c:v>1.2398125190208292E-3</c:v>
                </c:pt>
                <c:pt idx="1">
                  <c:v>6.484753555036471E-2</c:v>
                </c:pt>
                <c:pt idx="2">
                  <c:v>4.3941305816708492E-2</c:v>
                </c:pt>
                <c:pt idx="3">
                  <c:v>6.2039809504538412E-2</c:v>
                </c:pt>
                <c:pt idx="4">
                  <c:v>3.7832847984527976E-2</c:v>
                </c:pt>
                <c:pt idx="5">
                  <c:v>3.6037554226419953E-3</c:v>
                </c:pt>
                <c:pt idx="6">
                  <c:v>7.3602414722703666E-2</c:v>
                </c:pt>
                <c:pt idx="7">
                  <c:v>3.8630673432862819E-2</c:v>
                </c:pt>
                <c:pt idx="8">
                  <c:v>4.3676524055836857E-2</c:v>
                </c:pt>
                <c:pt idx="9">
                  <c:v>8.19899034253555E-3</c:v>
                </c:pt>
                <c:pt idx="10">
                  <c:v>1.9449915352505721E-2</c:v>
                </c:pt>
                <c:pt idx="11">
                  <c:v>1.7337629917068963E-2</c:v>
                </c:pt>
                <c:pt idx="12">
                  <c:v>3.4760242980562107E-2</c:v>
                </c:pt>
                <c:pt idx="13">
                  <c:v>1.7659722590735987E-2</c:v>
                </c:pt>
                <c:pt idx="14">
                  <c:v>6.6535550448589553E-2</c:v>
                </c:pt>
                <c:pt idx="15">
                  <c:v>4.7573330911677876E-2</c:v>
                </c:pt>
                <c:pt idx="16">
                  <c:v>2.6566528605246151E-2</c:v>
                </c:pt>
                <c:pt idx="17">
                  <c:v>5.7696032133373329E-3</c:v>
                </c:pt>
                <c:pt idx="18">
                  <c:v>3.3189979251199285E-2</c:v>
                </c:pt>
                <c:pt idx="19">
                  <c:v>5.177781619803766E-2</c:v>
                </c:pt>
                <c:pt idx="20">
                  <c:v>1.0459096000529538E-2</c:v>
                </c:pt>
                <c:pt idx="21">
                  <c:v>9.1512848266370427E-3</c:v>
                </c:pt>
                <c:pt idx="22">
                  <c:v>1.4788493293564473E-2</c:v>
                </c:pt>
                <c:pt idx="23">
                  <c:v>2.4683752112871948E-2</c:v>
                </c:pt>
                <c:pt idx="24">
                  <c:v>2.0064309384788485E-2</c:v>
                </c:pt>
                <c:pt idx="25">
                  <c:v>2.9235730696702402E-2</c:v>
                </c:pt>
                <c:pt idx="26">
                  <c:v>6.7377545609713346E-2</c:v>
                </c:pt>
                <c:pt idx="27">
                  <c:v>2.3282701556882082E-2</c:v>
                </c:pt>
                <c:pt idx="28">
                  <c:v>1.7966211744254727E-2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再エネ比較シート!$CD$13:$CD$42</c:f>
              <c:numCache>
                <c:formatCode>0.0%</c:formatCode>
                <c:ptCount val="30"/>
                <c:pt idx="0">
                  <c:v>8.427291271695059E-4</c:v>
                </c:pt>
                <c:pt idx="1">
                  <c:v>0.48270529040318177</c:v>
                </c:pt>
                <c:pt idx="2">
                  <c:v>0.11718121943660612</c:v>
                </c:pt>
                <c:pt idx="3">
                  <c:v>0.2665082519016253</c:v>
                </c:pt>
                <c:pt idx="4">
                  <c:v>0.4652438802252199</c:v>
                </c:pt>
                <c:pt idx="5">
                  <c:v>1.8485274265603827E-2</c:v>
                </c:pt>
                <c:pt idx="6">
                  <c:v>0.29447098572509145</c:v>
                </c:pt>
                <c:pt idx="7">
                  <c:v>0.6541386797958495</c:v>
                </c:pt>
                <c:pt idx="8">
                  <c:v>2.2672706612057643</c:v>
                </c:pt>
                <c:pt idx="9">
                  <c:v>1.6436811028946081E-2</c:v>
                </c:pt>
                <c:pt idx="10">
                  <c:v>0.17023838915964934</c:v>
                </c:pt>
                <c:pt idx="11">
                  <c:v>9.2609490380865286E-2</c:v>
                </c:pt>
                <c:pt idx="12">
                  <c:v>0.83460820994944651</c:v>
                </c:pt>
                <c:pt idx="13">
                  <c:v>0.72532639845685476</c:v>
                </c:pt>
                <c:pt idx="14">
                  <c:v>0.20975844072270391</c:v>
                </c:pt>
                <c:pt idx="15">
                  <c:v>0.45581246446386153</c:v>
                </c:pt>
                <c:pt idx="16">
                  <c:v>9.5020610647740342E-3</c:v>
                </c:pt>
                <c:pt idx="17">
                  <c:v>3.1816376156376509E-2</c:v>
                </c:pt>
                <c:pt idx="18">
                  <c:v>5.5226908993055678E-2</c:v>
                </c:pt>
                <c:pt idx="19">
                  <c:v>0.45177934245115642</c:v>
                </c:pt>
                <c:pt idx="20">
                  <c:v>0.14131624338373391</c:v>
                </c:pt>
                <c:pt idx="21">
                  <c:v>5.5002491936493744E-2</c:v>
                </c:pt>
                <c:pt idx="22">
                  <c:v>0.57010566810876373</c:v>
                </c:pt>
                <c:pt idx="23">
                  <c:v>5.47241598286063</c:v>
                </c:pt>
                <c:pt idx="24">
                  <c:v>2.2620303685683046E-2</c:v>
                </c:pt>
                <c:pt idx="25">
                  <c:v>2.4909949303841494</c:v>
                </c:pt>
                <c:pt idx="26">
                  <c:v>0.62403778998340698</c:v>
                </c:pt>
                <c:pt idx="27">
                  <c:v>0.50350509164468193</c:v>
                </c:pt>
                <c:pt idx="28">
                  <c:v>4.7972046734511248E-2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3.1901778500590319</c:v>
                </c:pt>
                <c:pt idx="21">
                  <c:v>0</c:v>
                </c:pt>
                <c:pt idx="22">
                  <c:v>0</c:v>
                </c:pt>
                <c:pt idx="23">
                  <c:v>0.11101019111826058</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再エネ比較シート!$CF$13:$CF$42</c:f>
              <c:numCache>
                <c:formatCode>0.0%</c:formatCode>
                <c:ptCount val="30"/>
                <c:pt idx="0">
                  <c:v>0.88702821622187644</c:v>
                </c:pt>
                <c:pt idx="1">
                  <c:v>2.6400200516955496E-3</c:v>
                </c:pt>
                <c:pt idx="2">
                  <c:v>1.3164591235895187E-2</c:v>
                </c:pt>
                <c:pt idx="3">
                  <c:v>0</c:v>
                </c:pt>
                <c:pt idx="4">
                  <c:v>0.25619827125096273</c:v>
                </c:pt>
                <c:pt idx="5">
                  <c:v>0.25320879385072076</c:v>
                </c:pt>
                <c:pt idx="6">
                  <c:v>1.3587924876754906E-2</c:v>
                </c:pt>
                <c:pt idx="7">
                  <c:v>0.3364398189502989</c:v>
                </c:pt>
                <c:pt idx="8">
                  <c:v>0.28223385924989636</c:v>
                </c:pt>
                <c:pt idx="9">
                  <c:v>0</c:v>
                </c:pt>
                <c:pt idx="10">
                  <c:v>0</c:v>
                </c:pt>
                <c:pt idx="11">
                  <c:v>8.8589840734110026E-2</c:v>
                </c:pt>
                <c:pt idx="12">
                  <c:v>2.5339805533761271E-2</c:v>
                </c:pt>
                <c:pt idx="13">
                  <c:v>0</c:v>
                </c:pt>
                <c:pt idx="14">
                  <c:v>0</c:v>
                </c:pt>
                <c:pt idx="15">
                  <c:v>0</c:v>
                </c:pt>
                <c:pt idx="16">
                  <c:v>0</c:v>
                </c:pt>
                <c:pt idx="17">
                  <c:v>0</c:v>
                </c:pt>
                <c:pt idx="18">
                  <c:v>0</c:v>
                </c:pt>
                <c:pt idx="19">
                  <c:v>0</c:v>
                </c:pt>
                <c:pt idx="20">
                  <c:v>0</c:v>
                </c:pt>
                <c:pt idx="21">
                  <c:v>0</c:v>
                </c:pt>
                <c:pt idx="22">
                  <c:v>1.1149270157239939E-2</c:v>
                </c:pt>
                <c:pt idx="23">
                  <c:v>0</c:v>
                </c:pt>
                <c:pt idx="24">
                  <c:v>0.68883894290508429</c:v>
                </c:pt>
                <c:pt idx="25">
                  <c:v>3.9269757522178768E-2</c:v>
                </c:pt>
                <c:pt idx="26">
                  <c:v>4.054498903358545E-2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再エネ比較シート!$CG$13:$CG$42</c:f>
              <c:numCache>
                <c:formatCode>0.0%</c:formatCode>
                <c:ptCount val="30"/>
                <c:pt idx="0">
                  <c:v>0</c:v>
                </c:pt>
                <c:pt idx="1">
                  <c:v>0</c:v>
                </c:pt>
                <c:pt idx="2">
                  <c:v>0</c:v>
                </c:pt>
                <c:pt idx="3">
                  <c:v>0</c:v>
                </c:pt>
                <c:pt idx="4">
                  <c:v>0</c:v>
                </c:pt>
                <c:pt idx="5">
                  <c:v>0</c:v>
                </c:pt>
                <c:pt idx="6">
                  <c:v>0</c:v>
                </c:pt>
                <c:pt idx="7">
                  <c:v>3.3470427972670511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7.7283655640204224E-3</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再エネ比較シート!$CI$13:$CI$42</c:f>
              <c:numCache>
                <c:formatCode>0.0%</c:formatCode>
                <c:ptCount val="30"/>
                <c:pt idx="0">
                  <c:v>0.88911075786806681</c:v>
                </c:pt>
                <c:pt idx="1">
                  <c:v>0.5501928460052421</c:v>
                </c:pt>
                <c:pt idx="2">
                  <c:v>0.1742871164892098</c:v>
                </c:pt>
                <c:pt idx="3">
                  <c:v>0.32854806140616372</c:v>
                </c:pt>
                <c:pt idx="4">
                  <c:v>0.75927499946071064</c:v>
                </c:pt>
                <c:pt idx="5">
                  <c:v>0.27529782353896659</c:v>
                </c:pt>
                <c:pt idx="6">
                  <c:v>0.38166132532455005</c:v>
                </c:pt>
                <c:pt idx="7">
                  <c:v>4.3762519694460629</c:v>
                </c:pt>
                <c:pt idx="8">
                  <c:v>2.5931810445114976</c:v>
                </c:pt>
                <c:pt idx="9">
                  <c:v>2.4635801371481632E-2</c:v>
                </c:pt>
                <c:pt idx="10">
                  <c:v>0.18968830451215507</c:v>
                </c:pt>
                <c:pt idx="11">
                  <c:v>0.19853696103204424</c:v>
                </c:pt>
                <c:pt idx="12">
                  <c:v>0.89470825846376989</c:v>
                </c:pt>
                <c:pt idx="13">
                  <c:v>0.74298612104759076</c:v>
                </c:pt>
                <c:pt idx="14">
                  <c:v>0.2762939911712935</c:v>
                </c:pt>
                <c:pt idx="15">
                  <c:v>0.5033857953755394</c:v>
                </c:pt>
                <c:pt idx="16">
                  <c:v>3.6068589670020183E-2</c:v>
                </c:pt>
                <c:pt idx="17">
                  <c:v>3.7585979369713841E-2</c:v>
                </c:pt>
                <c:pt idx="18">
                  <c:v>8.8416888244254963E-2</c:v>
                </c:pt>
                <c:pt idx="19">
                  <c:v>0.50355715864919415</c:v>
                </c:pt>
                <c:pt idx="20">
                  <c:v>3.341953189443295</c:v>
                </c:pt>
                <c:pt idx="21">
                  <c:v>6.415377676313079E-2</c:v>
                </c:pt>
                <c:pt idx="22">
                  <c:v>0.59604343155956818</c:v>
                </c:pt>
                <c:pt idx="23">
                  <c:v>5.6081099260917631</c:v>
                </c:pt>
                <c:pt idx="24">
                  <c:v>0.73152355597555585</c:v>
                </c:pt>
                <c:pt idx="25">
                  <c:v>2.5672287841670514</c:v>
                </c:pt>
                <c:pt idx="26">
                  <c:v>0.73196032462670579</c:v>
                </c:pt>
                <c:pt idx="27">
                  <c:v>0.52678779320156399</c:v>
                </c:pt>
                <c:pt idx="28">
                  <c:v>6.5938258478765971E-2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再エネ比較シート!$BE$13:$BE$42</c:f>
              <c:numCache>
                <c:formatCode>#,##0_);[Red]\(#,##0\)</c:formatCode>
                <c:ptCount val="30"/>
                <c:pt idx="0">
                  <c:v>46.7</c:v>
                </c:pt>
                <c:pt idx="1">
                  <c:v>2140.7700000000004</c:v>
                </c:pt>
                <c:pt idx="2">
                  <c:v>2447.1000000000013</c:v>
                </c:pt>
                <c:pt idx="3">
                  <c:v>2052.66</c:v>
                </c:pt>
                <c:pt idx="4">
                  <c:v>1008.8999999999999</c:v>
                </c:pt>
                <c:pt idx="5">
                  <c:v>164.1</c:v>
                </c:pt>
                <c:pt idx="6">
                  <c:v>2372.3000000000025</c:v>
                </c:pt>
                <c:pt idx="7">
                  <c:v>1598.0699999999997</c:v>
                </c:pt>
                <c:pt idx="8">
                  <c:v>1664.08</c:v>
                </c:pt>
                <c:pt idx="9">
                  <c:v>252.30000000000004</c:v>
                </c:pt>
                <c:pt idx="10">
                  <c:v>939.47499999999991</c:v>
                </c:pt>
                <c:pt idx="11">
                  <c:v>608.54799999999966</c:v>
                </c:pt>
                <c:pt idx="12">
                  <c:v>1321.6999999999994</c:v>
                </c:pt>
                <c:pt idx="13">
                  <c:v>743.49399999999969</c:v>
                </c:pt>
                <c:pt idx="14">
                  <c:v>2182.3000000000002</c:v>
                </c:pt>
                <c:pt idx="15">
                  <c:v>1096.2700000000002</c:v>
                </c:pt>
                <c:pt idx="16">
                  <c:v>1537.4000000000005</c:v>
                </c:pt>
                <c:pt idx="17">
                  <c:v>218.34000000000003</c:v>
                </c:pt>
                <c:pt idx="18">
                  <c:v>1355.9749999999999</c:v>
                </c:pt>
                <c:pt idx="19">
                  <c:v>1788.8999999999996</c:v>
                </c:pt>
                <c:pt idx="20">
                  <c:v>407.08500000000004</c:v>
                </c:pt>
                <c:pt idx="21">
                  <c:v>404.09999999999997</c:v>
                </c:pt>
                <c:pt idx="22">
                  <c:v>766.79999999999939</c:v>
                </c:pt>
                <c:pt idx="23">
                  <c:v>801.00000000000023</c:v>
                </c:pt>
                <c:pt idx="24">
                  <c:v>765.39999999999986</c:v>
                </c:pt>
                <c:pt idx="25">
                  <c:v>883.59999999999991</c:v>
                </c:pt>
                <c:pt idx="26">
                  <c:v>1804.9299999999998</c:v>
                </c:pt>
                <c:pt idx="27">
                  <c:v>995.99999999999932</c:v>
                </c:pt>
                <c:pt idx="28">
                  <c:v>1441.2000000000003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再エネ比較シート!$BF$13:$BF$42</c:f>
              <c:numCache>
                <c:formatCode>#,##0_);[Red]\(#,##0\)</c:formatCode>
                <c:ptCount val="30"/>
                <c:pt idx="0">
                  <c:v>28.8</c:v>
                </c:pt>
                <c:pt idx="1">
                  <c:v>14457.799999999997</c:v>
                </c:pt>
                <c:pt idx="2">
                  <c:v>5920.7999999999984</c:v>
                </c:pt>
                <c:pt idx="3">
                  <c:v>8000.2000000000016</c:v>
                </c:pt>
                <c:pt idx="4">
                  <c:v>11256.500000000002</c:v>
                </c:pt>
                <c:pt idx="5">
                  <c:v>763.7</c:v>
                </c:pt>
                <c:pt idx="6">
                  <c:v>8611.1999999999989</c:v>
                </c:pt>
                <c:pt idx="7">
                  <c:v>24551.440000000006</c:v>
                </c:pt>
                <c:pt idx="8">
                  <c:v>78374.200000000026</c:v>
                </c:pt>
                <c:pt idx="9">
                  <c:v>458.9</c:v>
                </c:pt>
                <c:pt idx="10">
                  <c:v>7460.5120000000006</c:v>
                </c:pt>
                <c:pt idx="11">
                  <c:v>2949.1999999999989</c:v>
                </c:pt>
                <c:pt idx="12">
                  <c:v>28792.30000000001</c:v>
                </c:pt>
                <c:pt idx="13">
                  <c:v>27705.800000000017</c:v>
                </c:pt>
                <c:pt idx="14">
                  <c:v>6241.9999999999991</c:v>
                </c:pt>
                <c:pt idx="15">
                  <c:v>9529.7999999999993</c:v>
                </c:pt>
                <c:pt idx="16">
                  <c:v>498.90000000000009</c:v>
                </c:pt>
                <c:pt idx="17">
                  <c:v>1092.3999999999999</c:v>
                </c:pt>
                <c:pt idx="18">
                  <c:v>2047.1</c:v>
                </c:pt>
                <c:pt idx="19">
                  <c:v>14161.600000000002</c:v>
                </c:pt>
                <c:pt idx="20">
                  <c:v>4990.2999999999993</c:v>
                </c:pt>
                <c:pt idx="21">
                  <c:v>2203.6</c:v>
                </c:pt>
                <c:pt idx="22">
                  <c:v>26819.900000000009</c:v>
                </c:pt>
                <c:pt idx="23">
                  <c:v>161118</c:v>
                </c:pt>
                <c:pt idx="24">
                  <c:v>782.9</c:v>
                </c:pt>
                <c:pt idx="25">
                  <c:v>68305.89999999998</c:v>
                </c:pt>
                <c:pt idx="26">
                  <c:v>15167</c:v>
                </c:pt>
                <c:pt idx="27">
                  <c:v>19542.200000000012</c:v>
                </c:pt>
                <c:pt idx="28">
                  <c:v>3491.4000000000005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68592.2</c:v>
                </c:pt>
                <c:pt idx="21">
                  <c:v>0</c:v>
                </c:pt>
                <c:pt idx="22">
                  <c:v>0</c:v>
                </c:pt>
                <c:pt idx="23">
                  <c:v>1990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再エネ比較シート!$BH$13:$BH$42</c:f>
              <c:numCache>
                <c:formatCode>#,##0_);[Red]\(#,##0\)</c:formatCode>
                <c:ptCount val="30"/>
                <c:pt idx="0">
                  <c:v>7629</c:v>
                </c:pt>
                <c:pt idx="1">
                  <c:v>19.899999999999999</c:v>
                </c:pt>
                <c:pt idx="2">
                  <c:v>167.4</c:v>
                </c:pt>
                <c:pt idx="3">
                  <c:v>0</c:v>
                </c:pt>
                <c:pt idx="4">
                  <c:v>1560</c:v>
                </c:pt>
                <c:pt idx="5">
                  <c:v>2632.7</c:v>
                </c:pt>
                <c:pt idx="6">
                  <c:v>100</c:v>
                </c:pt>
                <c:pt idx="7">
                  <c:v>3177.9</c:v>
                </c:pt>
                <c:pt idx="8">
                  <c:v>2455.3000000000002</c:v>
                </c:pt>
                <c:pt idx="9">
                  <c:v>0</c:v>
                </c:pt>
                <c:pt idx="10">
                  <c:v>0</c:v>
                </c:pt>
                <c:pt idx="11">
                  <c:v>710</c:v>
                </c:pt>
                <c:pt idx="12">
                  <c:v>220</c:v>
                </c:pt>
                <c:pt idx="13">
                  <c:v>0</c:v>
                </c:pt>
                <c:pt idx="14">
                  <c:v>0</c:v>
                </c:pt>
                <c:pt idx="15">
                  <c:v>0</c:v>
                </c:pt>
                <c:pt idx="16">
                  <c:v>0</c:v>
                </c:pt>
                <c:pt idx="17">
                  <c:v>0</c:v>
                </c:pt>
                <c:pt idx="18">
                  <c:v>0</c:v>
                </c:pt>
                <c:pt idx="19">
                  <c:v>0</c:v>
                </c:pt>
                <c:pt idx="20">
                  <c:v>0</c:v>
                </c:pt>
                <c:pt idx="21">
                  <c:v>0</c:v>
                </c:pt>
                <c:pt idx="22">
                  <c:v>132</c:v>
                </c:pt>
                <c:pt idx="23">
                  <c:v>0</c:v>
                </c:pt>
                <c:pt idx="24">
                  <c:v>6000</c:v>
                </c:pt>
                <c:pt idx="25">
                  <c:v>271</c:v>
                </c:pt>
                <c:pt idx="26">
                  <c:v>248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23711.3</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再エネ比較シート!$BK$13:$BK$42</c:f>
              <c:numCache>
                <c:formatCode>#,##0_);[Red]\(#,##0\)</c:formatCode>
                <c:ptCount val="30"/>
                <c:pt idx="0">
                  <c:v>7704.5</c:v>
                </c:pt>
                <c:pt idx="1">
                  <c:v>16618.47</c:v>
                </c:pt>
                <c:pt idx="2">
                  <c:v>8535.2999999999993</c:v>
                </c:pt>
                <c:pt idx="3">
                  <c:v>10052.86</c:v>
                </c:pt>
                <c:pt idx="4">
                  <c:v>13825.400000000001</c:v>
                </c:pt>
                <c:pt idx="5">
                  <c:v>3560.5</c:v>
                </c:pt>
                <c:pt idx="6">
                  <c:v>11083.500000000002</c:v>
                </c:pt>
                <c:pt idx="7">
                  <c:v>53038.710000000006</c:v>
                </c:pt>
                <c:pt idx="8">
                  <c:v>82493.580000000031</c:v>
                </c:pt>
                <c:pt idx="9">
                  <c:v>711.2</c:v>
                </c:pt>
                <c:pt idx="10">
                  <c:v>8399.987000000001</c:v>
                </c:pt>
                <c:pt idx="11">
                  <c:v>4267.7479999999987</c:v>
                </c:pt>
                <c:pt idx="12">
                  <c:v>30334.000000000011</c:v>
                </c:pt>
                <c:pt idx="13">
                  <c:v>28449.294000000016</c:v>
                </c:pt>
                <c:pt idx="14">
                  <c:v>8424.2999999999993</c:v>
                </c:pt>
                <c:pt idx="15">
                  <c:v>10626.07</c:v>
                </c:pt>
                <c:pt idx="16">
                  <c:v>2036.3000000000006</c:v>
                </c:pt>
                <c:pt idx="17">
                  <c:v>1310.7399999999998</c:v>
                </c:pt>
                <c:pt idx="18">
                  <c:v>3403.0749999999998</c:v>
                </c:pt>
                <c:pt idx="19">
                  <c:v>15950.500000000002</c:v>
                </c:pt>
                <c:pt idx="20">
                  <c:v>73989.584999999992</c:v>
                </c:pt>
                <c:pt idx="21">
                  <c:v>2607.6999999999998</c:v>
                </c:pt>
                <c:pt idx="22">
                  <c:v>27718.700000000008</c:v>
                </c:pt>
                <c:pt idx="23">
                  <c:v>163909</c:v>
                </c:pt>
                <c:pt idx="24">
                  <c:v>7548.2999999999993</c:v>
                </c:pt>
                <c:pt idx="25">
                  <c:v>69500.499999999985</c:v>
                </c:pt>
                <c:pt idx="26">
                  <c:v>17219.93</c:v>
                </c:pt>
                <c:pt idx="27">
                  <c:v>20538.200000000012</c:v>
                </c:pt>
                <c:pt idx="28">
                  <c:v>4932.6000000000004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再エネ比較シート!$BO$13:$BO$42</c:f>
              <c:numCache>
                <c:formatCode>#,##0_);[Red]\(#,##0\)</c:formatCode>
                <c:ptCount val="30"/>
                <c:pt idx="0">
                  <c:v>56.045603999999997</c:v>
                </c:pt>
                <c:pt idx="1">
                  <c:v>2569.1808924000002</c:v>
                </c:pt>
                <c:pt idx="2">
                  <c:v>2936.8136520000016</c:v>
                </c:pt>
                <c:pt idx="3">
                  <c:v>2463.4383191999996</c:v>
                </c:pt>
                <c:pt idx="4">
                  <c:v>1210.8010679999998</c:v>
                </c:pt>
                <c:pt idx="5">
                  <c:v>196.93969199999998</c:v>
                </c:pt>
                <c:pt idx="6">
                  <c:v>2847.0446760000027</c:v>
                </c:pt>
                <c:pt idx="7">
                  <c:v>1917.8757683999995</c:v>
                </c:pt>
                <c:pt idx="8">
                  <c:v>1997.0956895999998</c:v>
                </c:pt>
                <c:pt idx="9">
                  <c:v>302.79027600000001</c:v>
                </c:pt>
                <c:pt idx="10">
                  <c:v>1127.4827369999998</c:v>
                </c:pt>
                <c:pt idx="11">
                  <c:v>730.33062575999963</c:v>
                </c:pt>
                <c:pt idx="12">
                  <c:v>1586.198603999999</c:v>
                </c:pt>
                <c:pt idx="13">
                  <c:v>892.28201927999942</c:v>
                </c:pt>
                <c:pt idx="14">
                  <c:v>2619.0218760000002</c:v>
                </c:pt>
                <c:pt idx="15">
                  <c:v>1315.6555524000003</c:v>
                </c:pt>
                <c:pt idx="16">
                  <c:v>1845.0644880000004</c:v>
                </c:pt>
                <c:pt idx="17">
                  <c:v>262.03420080000001</c:v>
                </c:pt>
                <c:pt idx="18">
                  <c:v>1627.3327169999998</c:v>
                </c:pt>
                <c:pt idx="19">
                  <c:v>2146.8946679999995</c:v>
                </c:pt>
                <c:pt idx="20">
                  <c:v>488.55085020000007</c:v>
                </c:pt>
                <c:pt idx="21">
                  <c:v>484.96849199999991</c:v>
                </c:pt>
                <c:pt idx="22">
                  <c:v>920.25201599999923</c:v>
                </c:pt>
                <c:pt idx="23">
                  <c:v>961.2961200000002</c:v>
                </c:pt>
                <c:pt idx="24">
                  <c:v>918.57184799999982</c:v>
                </c:pt>
                <c:pt idx="25">
                  <c:v>1060.4260319999999</c:v>
                </c:pt>
                <c:pt idx="26">
                  <c:v>2166.1325916000001</c:v>
                </c:pt>
                <c:pt idx="27">
                  <c:v>1195.3195199999991</c:v>
                </c:pt>
                <c:pt idx="28">
                  <c:v>1729.6129440000004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再エネ比較シート!$BP$13:$BP$42</c:f>
              <c:numCache>
                <c:formatCode>#,##0_);[Red]\(#,##0\)</c:formatCode>
                <c:ptCount val="30"/>
                <c:pt idx="0">
                  <c:v>38.095487999999996</c:v>
                </c:pt>
                <c:pt idx="1">
                  <c:v>19124.199527999997</c:v>
                </c:pt>
                <c:pt idx="2">
                  <c:v>7831.7974079999976</c:v>
                </c:pt>
                <c:pt idx="3">
                  <c:v>10582.344552</c:v>
                </c:pt>
                <c:pt idx="4">
                  <c:v>14889.647940000003</c:v>
                </c:pt>
                <c:pt idx="5">
                  <c:v>1010.191812</c:v>
                </c:pt>
                <c:pt idx="6">
                  <c:v>11390.550911999999</c:v>
                </c:pt>
                <c:pt idx="7">
                  <c:v>32475.662774400003</c:v>
                </c:pt>
                <c:pt idx="8">
                  <c:v>103670.25679200003</c:v>
                </c:pt>
                <c:pt idx="9">
                  <c:v>607.01456399999995</c:v>
                </c:pt>
                <c:pt idx="10">
                  <c:v>9868.4668531200005</c:v>
                </c:pt>
                <c:pt idx="11">
                  <c:v>3901.0837919999985</c:v>
                </c:pt>
                <c:pt idx="12">
                  <c:v>38085.302748000009</c:v>
                </c:pt>
                <c:pt idx="13">
                  <c:v>36648.124008000021</c:v>
                </c:pt>
                <c:pt idx="14">
                  <c:v>8256.667919999998</c:v>
                </c:pt>
                <c:pt idx="15">
                  <c:v>12605.638247999997</c:v>
                </c:pt>
                <c:pt idx="16">
                  <c:v>659.92496400000016</c:v>
                </c:pt>
                <c:pt idx="17">
                  <c:v>1444.9830239999997</c:v>
                </c:pt>
                <c:pt idx="18">
                  <c:v>2707.8219959999997</c:v>
                </c:pt>
                <c:pt idx="19">
                  <c:v>18732.398016000003</c:v>
                </c:pt>
                <c:pt idx="20">
                  <c:v>6600.969227999999</c:v>
                </c:pt>
                <c:pt idx="21">
                  <c:v>2914.833936</c:v>
                </c:pt>
                <c:pt idx="22">
                  <c:v>35476.290924000008</c:v>
                </c:pt>
                <c:pt idx="23">
                  <c:v>213120.44568</c:v>
                </c:pt>
                <c:pt idx="24">
                  <c:v>1035.588804</c:v>
                </c:pt>
                <c:pt idx="25">
                  <c:v>90352.312283999971</c:v>
                </c:pt>
                <c:pt idx="26">
                  <c:v>20062.300919999998</c:v>
                </c:pt>
                <c:pt idx="27">
                  <c:v>25849.640472000014</c:v>
                </c:pt>
                <c:pt idx="28">
                  <c:v>4618.2842640000008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149015.18265600002</c:v>
                </c:pt>
                <c:pt idx="21">
                  <c:v>0</c:v>
                </c:pt>
                <c:pt idx="22">
                  <c:v>0</c:v>
                </c:pt>
                <c:pt idx="23">
                  <c:v>4323.2352000000001</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再エネ比較シート!$BR$13:$BR$42</c:f>
              <c:numCache>
                <c:formatCode>#,##0_);[Red]\(#,##0\)</c:formatCode>
                <c:ptCount val="30"/>
                <c:pt idx="0">
                  <c:v>40098.023999999998</c:v>
                </c:pt>
                <c:pt idx="1">
                  <c:v>104.59439999999999</c:v>
                </c:pt>
                <c:pt idx="2">
                  <c:v>879.85440000000006</c:v>
                </c:pt>
                <c:pt idx="3">
                  <c:v>0</c:v>
                </c:pt>
                <c:pt idx="4">
                  <c:v>8199.36</c:v>
                </c:pt>
                <c:pt idx="5">
                  <c:v>13837.4712</c:v>
                </c:pt>
                <c:pt idx="6">
                  <c:v>525.6</c:v>
                </c:pt>
                <c:pt idx="7">
                  <c:v>16703.042400000002</c:v>
                </c:pt>
                <c:pt idx="8">
                  <c:v>12905.0568</c:v>
                </c:pt>
                <c:pt idx="9">
                  <c:v>0</c:v>
                </c:pt>
                <c:pt idx="10">
                  <c:v>0</c:v>
                </c:pt>
                <c:pt idx="11">
                  <c:v>3731.76</c:v>
                </c:pt>
                <c:pt idx="12">
                  <c:v>1156.32</c:v>
                </c:pt>
                <c:pt idx="13">
                  <c:v>0</c:v>
                </c:pt>
                <c:pt idx="14">
                  <c:v>0</c:v>
                </c:pt>
                <c:pt idx="15">
                  <c:v>0</c:v>
                </c:pt>
                <c:pt idx="16">
                  <c:v>0</c:v>
                </c:pt>
                <c:pt idx="17">
                  <c:v>0</c:v>
                </c:pt>
                <c:pt idx="18">
                  <c:v>0</c:v>
                </c:pt>
                <c:pt idx="19">
                  <c:v>0</c:v>
                </c:pt>
                <c:pt idx="20">
                  <c:v>0</c:v>
                </c:pt>
                <c:pt idx="21">
                  <c:v>0</c:v>
                </c:pt>
                <c:pt idx="22">
                  <c:v>693.79200000000003</c:v>
                </c:pt>
                <c:pt idx="23">
                  <c:v>0</c:v>
                </c:pt>
                <c:pt idx="24">
                  <c:v>31536</c:v>
                </c:pt>
                <c:pt idx="25">
                  <c:v>1424.376</c:v>
                </c:pt>
                <c:pt idx="26">
                  <c:v>1303.4880000000001</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166168.7904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280.32</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津南町</c:v>
                </c:pt>
                <c:pt idx="1">
                  <c:v>高原町</c:v>
                </c:pt>
                <c:pt idx="2">
                  <c:v>宮田村</c:v>
                </c:pt>
                <c:pt idx="3">
                  <c:v>多良木町</c:v>
                </c:pt>
                <c:pt idx="4">
                  <c:v>添田町</c:v>
                </c:pt>
                <c:pt idx="5">
                  <c:v>白馬村</c:v>
                </c:pt>
                <c:pt idx="6">
                  <c:v>大玉村</c:v>
                </c:pt>
                <c:pt idx="7">
                  <c:v>九重町</c:v>
                </c:pt>
                <c:pt idx="8">
                  <c:v>湧水町</c:v>
                </c:pt>
                <c:pt idx="9">
                  <c:v>大鰐町</c:v>
                </c:pt>
                <c:pt idx="10">
                  <c:v>海陽町</c:v>
                </c:pt>
                <c:pt idx="11">
                  <c:v>東川町</c:v>
                </c:pt>
                <c:pt idx="12">
                  <c:v>大台町</c:v>
                </c:pt>
                <c:pt idx="13">
                  <c:v>厚岸町</c:v>
                </c:pt>
                <c:pt idx="14">
                  <c:v>山形村</c:v>
                </c:pt>
                <c:pt idx="15">
                  <c:v>糸田町</c:v>
                </c:pt>
                <c:pt idx="16">
                  <c:v>田尻町</c:v>
                </c:pt>
                <c:pt idx="17">
                  <c:v>瀬戸内町</c:v>
                </c:pt>
                <c:pt idx="18">
                  <c:v>琴平町</c:v>
                </c:pt>
                <c:pt idx="19">
                  <c:v>国見町</c:v>
                </c:pt>
                <c:pt idx="20">
                  <c:v>伊方町</c:v>
                </c:pt>
                <c:pt idx="21">
                  <c:v>五城目町</c:v>
                </c:pt>
                <c:pt idx="22">
                  <c:v>大多喜町</c:v>
                </c:pt>
                <c:pt idx="23">
                  <c:v>軽米町</c:v>
                </c:pt>
                <c:pt idx="24">
                  <c:v>岩泉町</c:v>
                </c:pt>
                <c:pt idx="25">
                  <c:v>川崎町</c:v>
                </c:pt>
                <c:pt idx="26">
                  <c:v>太良町</c:v>
                </c:pt>
                <c:pt idx="27">
                  <c:v>神石高原町</c:v>
                </c:pt>
                <c:pt idx="28">
                  <c:v>川西町</c:v>
                </c:pt>
              </c:strCache>
            </c:strRef>
          </c:cat>
          <c:val>
            <c:numRef>
              <c:f>再エネ比較シート!$BU$13:$BU$42</c:f>
              <c:numCache>
                <c:formatCode>#,##0_);[Red]\(#,##0\)</c:formatCode>
                <c:ptCount val="30"/>
                <c:pt idx="0">
                  <c:v>40192.165091999996</c:v>
                </c:pt>
                <c:pt idx="1">
                  <c:v>21797.974820399999</c:v>
                </c:pt>
                <c:pt idx="2">
                  <c:v>11648.465459999999</c:v>
                </c:pt>
                <c:pt idx="3">
                  <c:v>13045.782871200001</c:v>
                </c:pt>
                <c:pt idx="4">
                  <c:v>24299.809008000004</c:v>
                </c:pt>
                <c:pt idx="5">
                  <c:v>15044.602704000001</c:v>
                </c:pt>
                <c:pt idx="6">
                  <c:v>14763.195588000002</c:v>
                </c:pt>
                <c:pt idx="7">
                  <c:v>217265.3713428</c:v>
                </c:pt>
                <c:pt idx="8">
                  <c:v>118572.40928160003</c:v>
                </c:pt>
                <c:pt idx="9">
                  <c:v>909.80484000000001</c:v>
                </c:pt>
                <c:pt idx="10">
                  <c:v>10995.949590120001</c:v>
                </c:pt>
                <c:pt idx="11">
                  <c:v>8363.1744177599976</c:v>
                </c:pt>
                <c:pt idx="12">
                  <c:v>40827.821352000006</c:v>
                </c:pt>
                <c:pt idx="13">
                  <c:v>37540.40602728002</c:v>
                </c:pt>
                <c:pt idx="14">
                  <c:v>10875.689795999999</c:v>
                </c:pt>
                <c:pt idx="15">
                  <c:v>13921.293800399997</c:v>
                </c:pt>
                <c:pt idx="16">
                  <c:v>2504.9894520000007</c:v>
                </c:pt>
                <c:pt idx="17">
                  <c:v>1707.0172247999997</c:v>
                </c:pt>
                <c:pt idx="18">
                  <c:v>4335.1547129999999</c:v>
                </c:pt>
                <c:pt idx="19">
                  <c:v>20879.292684000004</c:v>
                </c:pt>
                <c:pt idx="20">
                  <c:v>156104.70273420002</c:v>
                </c:pt>
                <c:pt idx="21">
                  <c:v>3399.802428</c:v>
                </c:pt>
                <c:pt idx="22">
                  <c:v>37090.334940000008</c:v>
                </c:pt>
                <c:pt idx="23">
                  <c:v>218404.97700000001</c:v>
                </c:pt>
                <c:pt idx="24">
                  <c:v>33490.160651999999</c:v>
                </c:pt>
                <c:pt idx="25">
                  <c:v>93117.434315999984</c:v>
                </c:pt>
                <c:pt idx="26">
                  <c:v>23531.921511599998</c:v>
                </c:pt>
                <c:pt idx="27">
                  <c:v>27044.959992000011</c:v>
                </c:pt>
                <c:pt idx="28">
                  <c:v>6347.8972080000012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津南町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1646</v>
      </c>
      <c r="C23" s="6" t="s">
        <v>1328</v>
      </c>
      <c r="D23" s="6" t="s">
        <v>1329</v>
      </c>
      <c r="E23" s="1101" t="s">
        <v>1647</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1650</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1651</v>
      </c>
    </row>
    <row r="46" spans="2:5" ht="33.6" customHeight="1">
      <c r="B46" s="967" t="s">
        <v>1470</v>
      </c>
      <c r="C46" s="6" t="s">
        <v>8</v>
      </c>
      <c r="D46" s="7" t="s">
        <v>9</v>
      </c>
      <c r="E46" s="1102" t="s">
        <v>1652</v>
      </c>
    </row>
    <row r="47" spans="2:5" ht="21.95" customHeight="1">
      <c r="B47" s="438" t="s">
        <v>1613</v>
      </c>
      <c r="C47" s="442"/>
      <c r="D47" s="440"/>
      <c r="E47" s="441"/>
    </row>
    <row r="48" spans="2:5" ht="33.6" customHeight="1">
      <c r="B48" s="967" t="s">
        <v>1471</v>
      </c>
      <c r="C48" s="6" t="s">
        <v>14</v>
      </c>
      <c r="D48" s="6" t="s">
        <v>9</v>
      </c>
      <c r="E48" s="1102" t="s">
        <v>1653</v>
      </c>
    </row>
    <row r="49" spans="2:5" ht="33.6" customHeight="1">
      <c r="B49" s="967" t="s">
        <v>1472</v>
      </c>
      <c r="C49" s="6" t="s">
        <v>14</v>
      </c>
      <c r="D49" s="6" t="s">
        <v>9</v>
      </c>
      <c r="E49" s="1102" t="s">
        <v>1654</v>
      </c>
    </row>
    <row r="50" spans="2:5" ht="21.6" customHeight="1">
      <c r="B50" s="438" t="s">
        <v>1477</v>
      </c>
      <c r="C50" s="439"/>
      <c r="D50" s="440"/>
      <c r="E50" s="441"/>
    </row>
    <row r="51" spans="2:5" ht="21" customHeight="1">
      <c r="B51" s="967" t="s">
        <v>1473</v>
      </c>
      <c r="C51" s="6" t="s">
        <v>12</v>
      </c>
      <c r="D51" s="6" t="s">
        <v>1401</v>
      </c>
      <c r="E51" s="968" t="s">
        <v>1655</v>
      </c>
    </row>
    <row r="52" spans="2:5" ht="21" customHeight="1">
      <c r="B52" s="967" t="s">
        <v>1474</v>
      </c>
      <c r="C52" s="6" t="s">
        <v>12</v>
      </c>
      <c r="D52" s="6" t="s">
        <v>1401</v>
      </c>
      <c r="E52" s="968" t="s">
        <v>1656</v>
      </c>
    </row>
    <row r="53" spans="2:5" ht="21" customHeight="1">
      <c r="B53" s="969" t="s">
        <v>1475</v>
      </c>
      <c r="C53" s="970" t="s">
        <v>8</v>
      </c>
      <c r="D53" s="970" t="s">
        <v>1401</v>
      </c>
      <c r="E53" s="971" t="s">
        <v>1657</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1658</v>
      </c>
    </row>
    <row r="58" spans="2:5" ht="21.95" customHeight="1">
      <c r="B58" s="967" t="s">
        <v>1479</v>
      </c>
      <c r="C58" s="6" t="s">
        <v>13</v>
      </c>
      <c r="D58" s="7" t="s">
        <v>1409</v>
      </c>
      <c r="E58" s="1102" t="s">
        <v>1659</v>
      </c>
    </row>
    <row r="59" spans="2:5" ht="33.6" customHeight="1">
      <c r="B59" s="979" t="s">
        <v>1612</v>
      </c>
      <c r="C59" s="8" t="s">
        <v>13</v>
      </c>
      <c r="D59" s="7" t="s">
        <v>1409</v>
      </c>
      <c r="E59" s="1103" t="s">
        <v>1660</v>
      </c>
    </row>
    <row r="60" spans="2:5" ht="51" customHeight="1">
      <c r="B60" s="980" t="s">
        <v>1629</v>
      </c>
      <c r="C60" s="494" t="s">
        <v>14</v>
      </c>
      <c r="D60" s="7" t="s">
        <v>1409</v>
      </c>
      <c r="E60" s="977" t="s">
        <v>1661</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津南町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32.047643478329107</v>
      </c>
      <c r="BB5" s="34"/>
      <c r="BC5" s="19"/>
      <c r="BD5" s="364">
        <f>AC35</f>
        <v>35.040630171305978</v>
      </c>
      <c r="BE5" s="34"/>
      <c r="BF5" s="19"/>
      <c r="BG5" s="364">
        <f>AK35</f>
        <v>22.575990346483426</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14.068713285829178</v>
      </c>
      <c r="BA6" s="19"/>
      <c r="BB6" s="34"/>
      <c r="BC6" s="364">
        <f>AC36</f>
        <v>14.362459290803775</v>
      </c>
      <c r="BD6" s="19"/>
      <c r="BE6" s="34"/>
      <c r="BF6" s="364">
        <f>AK36</f>
        <v>13.229707915086653</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3.3745429701282639</v>
      </c>
      <c r="BA7" s="19"/>
      <c r="BB7" s="34"/>
      <c r="BC7" s="364">
        <f>AC37</f>
        <v>2.3776709993879974</v>
      </c>
      <c r="BD7" s="19"/>
      <c r="BE7" s="34"/>
      <c r="BF7" s="364">
        <f t="shared" ref="BF7:BF8" si="0">AK37</f>
        <v>1.4642533766323953</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14.604387222371665</v>
      </c>
      <c r="BA8" s="19"/>
      <c r="BB8" s="34"/>
      <c r="BC8" s="364">
        <f>AC38</f>
        <v>18.300499881114202</v>
      </c>
      <c r="BD8" s="19"/>
      <c r="BE8" s="34"/>
      <c r="BF8" s="364">
        <f t="shared" si="0"/>
        <v>7.8820290547643772</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95.261485193126489</v>
      </c>
      <c r="P9" s="500">
        <f>P10+P14+P15+P16+P22</f>
        <v>0.99999999999999989</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14.662026838733123</v>
      </c>
      <c r="BA9" s="364">
        <f>AZ9</f>
        <v>14.662026838733123</v>
      </c>
      <c r="BB9" s="34"/>
      <c r="BC9" s="364">
        <f>AC39</f>
        <v>17.231550087306314</v>
      </c>
      <c r="BD9" s="364">
        <f>AC39</f>
        <v>17.231550087306314</v>
      </c>
      <c r="BE9" s="34"/>
      <c r="BF9" s="364">
        <f>AK39</f>
        <v>10.541089948047544</v>
      </c>
      <c r="BG9" s="364">
        <f>AK39</f>
        <v>10.541089948047544</v>
      </c>
      <c r="BH9" s="34"/>
    </row>
    <row r="10" spans="1:62" ht="17.100000000000001" customHeight="1" thickBot="1">
      <c r="B10" s="366"/>
      <c r="C10" s="367"/>
      <c r="D10" s="369"/>
      <c r="E10" s="369"/>
      <c r="F10" s="369"/>
      <c r="G10" s="368"/>
      <c r="H10" s="368"/>
      <c r="I10" s="369"/>
      <c r="J10" s="370"/>
      <c r="K10" s="377"/>
      <c r="L10" s="286" t="s">
        <v>31</v>
      </c>
      <c r="M10" s="286"/>
      <c r="N10" s="622"/>
      <c r="O10" s="1025">
        <f>SUM(O11:O13)</f>
        <v>32.047643478329107</v>
      </c>
      <c r="P10" s="501">
        <f t="shared" ref="P10:P22" si="1">O10/$O$9</f>
        <v>0.33641763419243309</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18.636634503155221</v>
      </c>
      <c r="BA10" s="364">
        <f>AZ10</f>
        <v>18.636634503155221</v>
      </c>
      <c r="BB10" s="34"/>
      <c r="BC10" s="364">
        <f>AC40</f>
        <v>19.911618186733868</v>
      </c>
      <c r="BD10" s="364">
        <f>AC40</f>
        <v>19.911618186733868</v>
      </c>
      <c r="BE10" s="34"/>
      <c r="BF10" s="364">
        <f>AK40</f>
        <v>11.499264103183233</v>
      </c>
      <c r="BG10" s="364">
        <f>AK40</f>
        <v>11.499264103183233</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14.068713285829178</v>
      </c>
      <c r="P11" s="502">
        <f t="shared" si="1"/>
        <v>0.14768521881962315</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29.034240036264496</v>
      </c>
      <c r="BB11" s="34"/>
      <c r="BC11" s="364"/>
      <c r="BD11" s="364">
        <f>AC41</f>
        <v>26.400670045183251</v>
      </c>
      <c r="BE11" s="34"/>
      <c r="BF11" s="19"/>
      <c r="BG11" s="364">
        <f>AK41</f>
        <v>21.451462482828564</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3.3745429701282639</v>
      </c>
      <c r="P12" s="502">
        <f t="shared" si="1"/>
        <v>3.5424001245487099E-2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28.33503915552366</v>
      </c>
      <c r="BA12" s="19"/>
      <c r="BB12" s="34"/>
      <c r="BC12" s="364">
        <f>AC42</f>
        <v>25.57713577357741</v>
      </c>
      <c r="BD12" s="19"/>
      <c r="BE12" s="34"/>
      <c r="BF12" s="364">
        <f>AK42</f>
        <v>20.911024256282914</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14.604387222371665</v>
      </c>
      <c r="P13" s="502">
        <f t="shared" si="1"/>
        <v>0.1533084141273228</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0.6992008807408352</v>
      </c>
      <c r="BA13" s="19"/>
      <c r="BB13" s="34"/>
      <c r="BC13" s="364">
        <f>AC45</f>
        <v>0.82353427160583903</v>
      </c>
      <c r="BD13" s="19"/>
      <c r="BE13" s="34"/>
      <c r="BF13" s="364">
        <f>AK45</f>
        <v>0.5404382265456501</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14.662026838733123</v>
      </c>
      <c r="P14" s="501">
        <f t="shared" si="1"/>
        <v>0.15391348149788292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18.636634503155221</v>
      </c>
      <c r="P15" s="501">
        <f t="shared" si="1"/>
        <v>0.19563661500104274</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0.88094033664453608</v>
      </c>
      <c r="BA15" s="364">
        <f>AZ15</f>
        <v>0.88094033664453608</v>
      </c>
      <c r="BB15" s="34"/>
      <c r="BC15" s="364">
        <f>AC47</f>
        <v>0.60747208072187664</v>
      </c>
      <c r="BD15" s="364">
        <f>AC47</f>
        <v>0.60747208072187664</v>
      </c>
      <c r="BE15" s="34"/>
      <c r="BF15" s="364">
        <f>AK47</f>
        <v>0.52373676003030512</v>
      </c>
      <c r="BG15" s="364">
        <f>AK47</f>
        <v>0.52373676003030512</v>
      </c>
      <c r="BH15" s="34"/>
    </row>
    <row r="16" spans="1:62" ht="17.100000000000001" customHeight="1" thickBot="1">
      <c r="B16" s="366"/>
      <c r="C16" s="367"/>
      <c r="D16" s="369"/>
      <c r="E16" s="369"/>
      <c r="F16" s="369"/>
      <c r="G16" s="368"/>
      <c r="H16" s="368"/>
      <c r="I16" s="369"/>
      <c r="J16" s="370"/>
      <c r="K16" s="378"/>
      <c r="L16" s="286" t="s">
        <v>44</v>
      </c>
      <c r="M16" s="387"/>
      <c r="N16" s="388"/>
      <c r="O16" s="1025">
        <f>SUM(O18:O21)</f>
        <v>29.034240036264496</v>
      </c>
      <c r="P16" s="501">
        <f t="shared" si="1"/>
        <v>0.3047846669344122</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28.33503915552366</v>
      </c>
      <c r="P17" s="502">
        <f t="shared" si="1"/>
        <v>0.2974448603029774</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10.704544896355682</v>
      </c>
      <c r="P18" s="502">
        <f t="shared" si="1"/>
        <v>0.1123701239242075</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17.630494259167978</v>
      </c>
      <c r="P19" s="502">
        <f t="shared" si="1"/>
        <v>0.18507473637876992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0.6992008807408352</v>
      </c>
      <c r="P20" s="502">
        <f t="shared" si="1"/>
        <v>7.3398066314347725E-3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0.88094033664453608</v>
      </c>
      <c r="P22" s="679">
        <f t="shared" si="1"/>
        <v>9.2476023742289869E-3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27.6184029971201</v>
      </c>
      <c r="AZ22" s="364">
        <f t="shared" si="3"/>
        <v>31.67301413662782</v>
      </c>
      <c r="BA22" s="364">
        <f t="shared" si="3"/>
        <v>31.299732282401425</v>
      </c>
      <c r="BB22" s="364">
        <f t="shared" si="3"/>
        <v>35.209079956884295</v>
      </c>
      <c r="BC22" s="364">
        <f t="shared" si="3"/>
        <v>36.315636171525696</v>
      </c>
      <c r="BD22" s="364">
        <f t="shared" si="3"/>
        <v>35.040630171305978</v>
      </c>
      <c r="BE22" s="364">
        <f t="shared" si="3"/>
        <v>22.217896964039802</v>
      </c>
      <c r="BF22" s="364">
        <f t="shared" si="3"/>
        <v>23.311425740193016</v>
      </c>
      <c r="BG22" s="364">
        <f t="shared" si="3"/>
        <v>24.125611814979585</v>
      </c>
      <c r="BH22" s="364">
        <f t="shared" si="3"/>
        <v>22.588878815581779</v>
      </c>
      <c r="BI22" s="364">
        <f t="shared" si="3"/>
        <v>22.716657149473157</v>
      </c>
      <c r="BJ22" s="364">
        <f t="shared" si="3"/>
        <v>22.704905836859581</v>
      </c>
      <c r="BK22" s="364">
        <f t="shared" si="3"/>
        <v>24.874758040246995</v>
      </c>
      <c r="BL22" s="364">
        <f t="shared" si="3"/>
        <v>22.575990346483426</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14.746957970429706</v>
      </c>
      <c r="AZ23" s="399">
        <f t="shared" ref="AZ23:BL23" si="4">Y39</f>
        <v>14.430658906392775</v>
      </c>
      <c r="BA23" s="399">
        <f t="shared" si="4"/>
        <v>14.07542593173558</v>
      </c>
      <c r="BB23" s="399">
        <f t="shared" si="4"/>
        <v>16.43050466280534</v>
      </c>
      <c r="BC23" s="399">
        <f t="shared" si="4"/>
        <v>17.313226735520502</v>
      </c>
      <c r="BD23" s="399">
        <f t="shared" si="4"/>
        <v>17.231550087306314</v>
      </c>
      <c r="BE23" s="399">
        <f t="shared" si="4"/>
        <v>16.190411686007558</v>
      </c>
      <c r="BF23" s="399">
        <f t="shared" si="4"/>
        <v>13.539078462715537</v>
      </c>
      <c r="BG23" s="399">
        <f t="shared" si="4"/>
        <v>13.167740282522598</v>
      </c>
      <c r="BH23" s="399">
        <f t="shared" si="4"/>
        <v>12.687874316129285</v>
      </c>
      <c r="BI23" s="399">
        <f t="shared" si="4"/>
        <v>12.380881191969731</v>
      </c>
      <c r="BJ23" s="399">
        <f t="shared" si="4"/>
        <v>12.561088508915624</v>
      </c>
      <c r="BK23" s="399">
        <f t="shared" si="4"/>
        <v>9.4859658895477637</v>
      </c>
      <c r="BL23" s="399">
        <f t="shared" si="4"/>
        <v>10.541089948047544</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16.2569786000726</v>
      </c>
      <c r="AZ24" s="364">
        <f t="shared" ref="AZ24:BL24" si="5">Y40</f>
        <v>16.341951095180118</v>
      </c>
      <c r="BA24" s="364">
        <f t="shared" si="5"/>
        <v>16.400751854573219</v>
      </c>
      <c r="BB24" s="364">
        <f t="shared" si="5"/>
        <v>17.678183165321297</v>
      </c>
      <c r="BC24" s="364">
        <f t="shared" si="5"/>
        <v>19.990834771182378</v>
      </c>
      <c r="BD24" s="364">
        <f t="shared" si="5"/>
        <v>19.911618186733868</v>
      </c>
      <c r="BE24" s="364">
        <f t="shared" si="5"/>
        <v>17.214816756473752</v>
      </c>
      <c r="BF24" s="364">
        <f t="shared" si="5"/>
        <v>16.04986252681006</v>
      </c>
      <c r="BG24" s="364">
        <f t="shared" si="5"/>
        <v>14.983594132827841</v>
      </c>
      <c r="BH24" s="364">
        <f t="shared" si="5"/>
        <v>15.822804275769384</v>
      </c>
      <c r="BI24" s="364">
        <f t="shared" si="5"/>
        <v>14.757010131677596</v>
      </c>
      <c r="BJ24" s="364">
        <f t="shared" si="5"/>
        <v>14.047355934281537</v>
      </c>
      <c r="BK24" s="364">
        <f t="shared" si="5"/>
        <v>13.032330779465214</v>
      </c>
      <c r="BL24" s="364">
        <f t="shared" si="5"/>
        <v>11.499264103183233</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28.118356432502082</v>
      </c>
      <c r="AZ25" s="364">
        <f t="shared" ref="AZ25:BL25" si="6">Y41</f>
        <v>27.358552957244726</v>
      </c>
      <c r="BA25" s="364">
        <f t="shared" si="6"/>
        <v>27.473327170902042</v>
      </c>
      <c r="BB25" s="364">
        <f t="shared" si="6"/>
        <v>26.805452051095365</v>
      </c>
      <c r="BC25" s="364">
        <f t="shared" si="6"/>
        <v>26.856655090507719</v>
      </c>
      <c r="BD25" s="364">
        <f t="shared" si="6"/>
        <v>26.400670045183251</v>
      </c>
      <c r="BE25" s="364">
        <f t="shared" si="6"/>
        <v>25.689160730447796</v>
      </c>
      <c r="BF25" s="364">
        <f t="shared" si="6"/>
        <v>25.496205432260016</v>
      </c>
      <c r="BG25" s="364">
        <f t="shared" si="6"/>
        <v>25.495892611316492</v>
      </c>
      <c r="BH25" s="364">
        <f t="shared" si="6"/>
        <v>24.956349088657532</v>
      </c>
      <c r="BI25" s="364">
        <f t="shared" si="6"/>
        <v>24.405849800788587</v>
      </c>
      <c r="BJ25" s="364">
        <f t="shared" si="6"/>
        <v>23.37919216167559</v>
      </c>
      <c r="BK25" s="364">
        <f t="shared" si="6"/>
        <v>21.606897575907364</v>
      </c>
      <c r="BL25" s="364">
        <f t="shared" si="6"/>
        <v>21.451462482828564</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v>
      </c>
      <c r="AZ26" s="364">
        <f t="shared" si="7"/>
        <v>0.62508849782413045</v>
      </c>
      <c r="BA26" s="364">
        <f t="shared" si="7"/>
        <v>0.92566910577332018</v>
      </c>
      <c r="BB26" s="364">
        <f t="shared" si="7"/>
        <v>0.7770987647099834</v>
      </c>
      <c r="BC26" s="364">
        <f t="shared" si="7"/>
        <v>0.50435494943534676</v>
      </c>
      <c r="BD26" s="364">
        <f t="shared" si="7"/>
        <v>0.60747208072187664</v>
      </c>
      <c r="BE26" s="364">
        <f t="shared" si="7"/>
        <v>0.53016996041705</v>
      </c>
      <c r="BF26" s="364">
        <f t="shared" si="7"/>
        <v>0.60724293361186121</v>
      </c>
      <c r="BG26" s="364">
        <f t="shared" si="7"/>
        <v>0.56614163133720541</v>
      </c>
      <c r="BH26" s="364">
        <f t="shared" si="7"/>
        <v>0.59217533989820226</v>
      </c>
      <c r="BI26" s="364">
        <f t="shared" si="7"/>
        <v>0.58923953031648657</v>
      </c>
      <c r="BJ26" s="364">
        <f t="shared" si="7"/>
        <v>0.48808913628391282</v>
      </c>
      <c r="BK26" s="364">
        <f t="shared" si="7"/>
        <v>0.38460522049202561</v>
      </c>
      <c r="BL26" s="364">
        <f t="shared" si="7"/>
        <v>0.52373676003030512</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86.740696000124487</v>
      </c>
      <c r="AZ27" s="364">
        <f t="shared" si="8"/>
        <v>90.429265593269577</v>
      </c>
      <c r="BA27" s="364">
        <f t="shared" si="8"/>
        <v>90.17490634538558</v>
      </c>
      <c r="BB27" s="364">
        <f t="shared" si="8"/>
        <v>96.900318600816291</v>
      </c>
      <c r="BC27" s="364">
        <f t="shared" si="8"/>
        <v>100.98070771817164</v>
      </c>
      <c r="BD27" s="364">
        <f t="shared" si="8"/>
        <v>99.19194057125128</v>
      </c>
      <c r="BE27" s="364">
        <f t="shared" si="8"/>
        <v>81.842456097385963</v>
      </c>
      <c r="BF27" s="364">
        <f t="shared" si="8"/>
        <v>79.003815095590483</v>
      </c>
      <c r="BG27" s="364">
        <f t="shared" si="8"/>
        <v>78.338980472983721</v>
      </c>
      <c r="BH27" s="364">
        <f t="shared" si="8"/>
        <v>76.648081836036184</v>
      </c>
      <c r="BI27" s="364">
        <f t="shared" si="8"/>
        <v>74.849637804225551</v>
      </c>
      <c r="BJ27" s="364">
        <f t="shared" si="8"/>
        <v>73.180631578016246</v>
      </c>
      <c r="BK27" s="364">
        <f t="shared" si="8"/>
        <v>69.384557505659359</v>
      </c>
      <c r="BL27" s="364">
        <f t="shared" si="8"/>
        <v>66.591543640573065</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99.19194057125128</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35.040630171305978</v>
      </c>
      <c r="P31" s="501">
        <f t="shared" ref="P31:P43" si="9">O31/$O$30</f>
        <v>0.35326085939548374</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14.362459290803775</v>
      </c>
      <c r="P32" s="502">
        <f t="shared" si="9"/>
        <v>0.14479461948309172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2.3776709993879974</v>
      </c>
      <c r="P33" s="502">
        <f t="shared" si="9"/>
        <v>2.3970405112500801E-2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18.300499881114202</v>
      </c>
      <c r="P34" s="502">
        <f t="shared" si="9"/>
        <v>0.18449583479989121</v>
      </c>
      <c r="Q34" s="371"/>
      <c r="R34" s="15"/>
      <c r="S34" s="366"/>
      <c r="T34" s="622" t="s">
        <v>29</v>
      </c>
      <c r="U34" s="375"/>
      <c r="V34" s="375"/>
      <c r="W34" s="375"/>
      <c r="X34" s="1012">
        <f>X35+X39+X40+X41+X47</f>
        <v>86.740696000124487</v>
      </c>
      <c r="Y34" s="1013">
        <f t="shared" ref="Y34:AK34" si="10">Y35+Y39+Y40+Y41+Y47</f>
        <v>90.429265593269577</v>
      </c>
      <c r="Z34" s="1013">
        <f t="shared" si="10"/>
        <v>90.17490634538558</v>
      </c>
      <c r="AA34" s="1013">
        <f t="shared" si="10"/>
        <v>96.900318600816291</v>
      </c>
      <c r="AB34" s="1013">
        <f t="shared" si="10"/>
        <v>100.98070771817164</v>
      </c>
      <c r="AC34" s="1013">
        <f t="shared" si="10"/>
        <v>99.19194057125128</v>
      </c>
      <c r="AD34" s="1013">
        <f t="shared" si="10"/>
        <v>81.842456097385963</v>
      </c>
      <c r="AE34" s="1013">
        <f t="shared" si="10"/>
        <v>79.003815095590483</v>
      </c>
      <c r="AF34" s="1013">
        <f t="shared" si="10"/>
        <v>78.338980472983721</v>
      </c>
      <c r="AG34" s="1013">
        <f t="shared" si="10"/>
        <v>76.648081836036184</v>
      </c>
      <c r="AH34" s="1013">
        <f t="shared" si="10"/>
        <v>74.849637804225551</v>
      </c>
      <c r="AI34" s="1013">
        <f t="shared" si="10"/>
        <v>73.180631578016246</v>
      </c>
      <c r="AJ34" s="1013">
        <f t="shared" si="10"/>
        <v>69.384557505659359</v>
      </c>
      <c r="AK34" s="1014">
        <f t="shared" si="10"/>
        <v>66.591543640573065</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17.231550087306314</v>
      </c>
      <c r="P35" s="501">
        <f t="shared" si="9"/>
        <v>0.17371925569828522</v>
      </c>
      <c r="Q35" s="371"/>
      <c r="R35" s="15"/>
      <c r="S35" s="366"/>
      <c r="T35" s="377"/>
      <c r="U35" s="286" t="s">
        <v>31</v>
      </c>
      <c r="V35" s="387"/>
      <c r="W35" s="387"/>
      <c r="X35" s="1015">
        <f>SUM(X36:X38)</f>
        <v>27.6184029971201</v>
      </c>
      <c r="Y35" s="1016">
        <f t="shared" ref="Y35:AK35" si="11">SUM(Y36:Y38)</f>
        <v>31.67301413662782</v>
      </c>
      <c r="Z35" s="1016">
        <f t="shared" si="11"/>
        <v>31.299732282401425</v>
      </c>
      <c r="AA35" s="1016">
        <f t="shared" si="11"/>
        <v>35.209079956884295</v>
      </c>
      <c r="AB35" s="1016">
        <f t="shared" si="11"/>
        <v>36.315636171525696</v>
      </c>
      <c r="AC35" s="1016">
        <f t="shared" si="11"/>
        <v>35.040630171305978</v>
      </c>
      <c r="AD35" s="1016">
        <f t="shared" si="11"/>
        <v>22.217896964039802</v>
      </c>
      <c r="AE35" s="1016">
        <f t="shared" si="11"/>
        <v>23.311425740193016</v>
      </c>
      <c r="AF35" s="1016">
        <f t="shared" si="11"/>
        <v>24.125611814979585</v>
      </c>
      <c r="AG35" s="1016">
        <f t="shared" si="11"/>
        <v>22.588878815581779</v>
      </c>
      <c r="AH35" s="1016">
        <f t="shared" si="11"/>
        <v>22.716657149473157</v>
      </c>
      <c r="AI35" s="1016">
        <f t="shared" si="11"/>
        <v>22.704905836859581</v>
      </c>
      <c r="AJ35" s="1016">
        <f t="shared" si="11"/>
        <v>24.874758040246995</v>
      </c>
      <c r="AK35" s="1017">
        <f t="shared" si="11"/>
        <v>22.575990346483426</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19.911618186733868</v>
      </c>
      <c r="P36" s="501">
        <f t="shared" si="9"/>
        <v>0.20073826635573291</v>
      </c>
      <c r="Q36" s="371"/>
      <c r="R36" s="15"/>
      <c r="S36" s="401" t="s">
        <v>98</v>
      </c>
      <c r="T36" s="378"/>
      <c r="U36" s="389"/>
      <c r="V36" s="379" t="s">
        <v>98</v>
      </c>
      <c r="W36" s="402"/>
      <c r="X36" s="1018">
        <f>VLOOKUP(年度マスタ!$K$4&amp;"_"&amp;X$33,データシート1!$A:$BS,MATCH("aa_"&amp;$S36,データシート1!$A$1:$BS$1,0),0)</f>
        <v>14.00094158293969</v>
      </c>
      <c r="Y36" s="1019">
        <f>VLOOKUP(年度マスタ!$K$4&amp;"_"&amp;Y$33,データシート1!$A:$BS,MATCH("aa_"&amp;$S36,データシート1!$A$1:$BS$1,0),0)</f>
        <v>12.101993798984934</v>
      </c>
      <c r="Z36" s="1019">
        <f>VLOOKUP(年度マスタ!$K$4&amp;"_"&amp;Z$33,データシート1!$A:$BS,MATCH("aa_"&amp;$S36,データシート1!$A$1:$BS$1,0),0)</f>
        <v>12.325324586114588</v>
      </c>
      <c r="AA36" s="1019">
        <f>VLOOKUP(年度マスタ!$K$4&amp;"_"&amp;AA$33,データシート1!$A:$BS,MATCH("aa_"&amp;$S36,データシート1!$A$1:$BS$1,0),0)</f>
        <v>15.40943776562043</v>
      </c>
      <c r="AB36" s="1019">
        <f>VLOOKUP(年度マスタ!$K$4&amp;"_"&amp;AB$33,データシート1!$A:$BS,MATCH("aa_"&amp;$S36,データシート1!$A$1:$BS$1,0),0)</f>
        <v>14.933577216652466</v>
      </c>
      <c r="AC36" s="1019">
        <f>VLOOKUP(年度マスタ!$K$4&amp;"_"&amp;AC$33,データシート1!$A:$BS,MATCH("aa_"&amp;$S36,データシート1!$A$1:$BS$1,0),0)</f>
        <v>14.362459290803775</v>
      </c>
      <c r="AD36" s="1019">
        <f>VLOOKUP(年度マスタ!$K$4&amp;"_"&amp;AD$33,データシート1!$A:$BS,MATCH("aa_"&amp;$S36,データシート1!$A$1:$BS$1,0),0)</f>
        <v>14.262485577105149</v>
      </c>
      <c r="AE36" s="1019">
        <f>VLOOKUP(年度マスタ!$K$4&amp;"_"&amp;AE$33,データシート1!$A:$BS,MATCH("aa_"&amp;$S36,データシート1!$A$1:$BS$1,0),0)</f>
        <v>14.973684354741179</v>
      </c>
      <c r="AF36" s="1019">
        <f>VLOOKUP(年度マスタ!$K$4&amp;"_"&amp;AF$33,データシート1!$A:$BS,MATCH("aa_"&amp;$S36,データシート1!$A$1:$BS$1,0),0)</f>
        <v>14.369721607231599</v>
      </c>
      <c r="AG36" s="1019">
        <f>VLOOKUP(年度マスタ!$K$4&amp;"_"&amp;AG$33,データシート1!$A:$BS,MATCH("aa_"&amp;$S36,データシート1!$A$1:$BS$1,0),0)</f>
        <v>13.565931915651664</v>
      </c>
      <c r="AH36" s="1019">
        <f>VLOOKUP(年度マスタ!$K$4&amp;"_"&amp;AH$33,データシート1!$A:$BS,MATCH("aa_"&amp;$S36,データシート1!$A$1:$BS$1,0),0)</f>
        <v>14.341034553051911</v>
      </c>
      <c r="AI36" s="1019">
        <f>VLOOKUP(年度マスタ!$K$4&amp;"_"&amp;AI$33,データシート1!$A:$BS,MATCH("aa_"&amp;$S36,データシート1!$A$1:$BS$1,0),0)</f>
        <v>14.040583885733415</v>
      </c>
      <c r="AJ36" s="1019">
        <f>VLOOKUP(年度マスタ!$K$4&amp;"_"&amp;AJ$33,データシート1!$A:$BS,MATCH("aa_"&amp;$S36,データシート1!$A$1:$BS$1,0),0)</f>
        <v>12.26883171044781</v>
      </c>
      <c r="AK36" s="1020">
        <f>VLOOKUP(年度マスタ!$K$4&amp;"_"&amp;AK$33,データシート1!$A:$BS,MATCH("aa_"&amp;$S36,データシート1!$A$1:$BS$1,0),0)</f>
        <v>13.229707915086653</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26.400670045183251</v>
      </c>
      <c r="P37" s="501">
        <f t="shared" si="9"/>
        <v>0.26615741050271313</v>
      </c>
      <c r="Q37" s="371"/>
      <c r="R37" s="15"/>
      <c r="S37" s="401" t="s">
        <v>100</v>
      </c>
      <c r="T37" s="378"/>
      <c r="U37" s="389"/>
      <c r="V37" s="379" t="s">
        <v>107</v>
      </c>
      <c r="W37" s="402"/>
      <c r="X37" s="1018">
        <f>VLOOKUP(年度マスタ!$K$4&amp;"_"&amp;X$33,データシート1!$A:$BS,MATCH("aa_"&amp;$S37,データシート1!$A$1:$BS$1,0),0)</f>
        <v>2.2362580105927798</v>
      </c>
      <c r="Y37" s="1019">
        <f>VLOOKUP(年度マスタ!$K$4&amp;"_"&amp;Y$33,データシート1!$A:$BS,MATCH("aa_"&amp;$S37,データシート1!$A$1:$BS$1,0),0)</f>
        <v>1.7283791872715424</v>
      </c>
      <c r="Z37" s="1019">
        <f>VLOOKUP(年度マスタ!$K$4&amp;"_"&amp;Z$33,データシート1!$A:$BS,MATCH("aa_"&amp;$S37,データシート1!$A$1:$BS$1,0),0)</f>
        <v>2.0880021644366997</v>
      </c>
      <c r="AA37" s="1019">
        <f>VLOOKUP(年度マスタ!$K$4&amp;"_"&amp;AA$33,データシート1!$A:$BS,MATCH("aa_"&amp;$S37,データシート1!$A$1:$BS$1,0),0)</f>
        <v>2.7435411103031524</v>
      </c>
      <c r="AB37" s="1019">
        <f>VLOOKUP(年度マスタ!$K$4&amp;"_"&amp;AB$33,データシート1!$A:$BS,MATCH("aa_"&amp;$S37,データシート1!$A$1:$BS$1,0),0)</f>
        <v>2.7603545220870775</v>
      </c>
      <c r="AC37" s="1019">
        <f>VLOOKUP(年度マスタ!$K$4&amp;"_"&amp;AC$33,データシート1!$A:$BS,MATCH("aa_"&amp;$S37,データシート1!$A$1:$BS$1,0),0)</f>
        <v>2.3776709993879974</v>
      </c>
      <c r="AD37" s="1019">
        <f>VLOOKUP(年度マスタ!$K$4&amp;"_"&amp;AD$33,データシート1!$A:$BS,MATCH("aa_"&amp;$S37,データシート1!$A$1:$BS$1,0),0)</f>
        <v>2.2214645551936543</v>
      </c>
      <c r="AE37" s="1019">
        <f>VLOOKUP(年度マスタ!$K$4&amp;"_"&amp;AE$33,データシート1!$A:$BS,MATCH("aa_"&amp;$S37,データシート1!$A$1:$BS$1,0),0)</f>
        <v>2.2457459883097282</v>
      </c>
      <c r="AF37" s="1019">
        <f>VLOOKUP(年度マスタ!$K$4&amp;"_"&amp;AF$33,データシート1!$A:$BS,MATCH("aa_"&amp;$S37,データシート1!$A$1:$BS$1,0),0)</f>
        <v>1.9152579648531896</v>
      </c>
      <c r="AG37" s="1019">
        <f>VLOOKUP(年度マスタ!$K$4&amp;"_"&amp;AG$33,データシート1!$A:$BS,MATCH("aa_"&amp;$S37,データシート1!$A$1:$BS$1,0),0)</f>
        <v>1.9594952615832064</v>
      </c>
      <c r="AH37" s="1019">
        <f>VLOOKUP(年度マスタ!$K$4&amp;"_"&amp;AH$33,データシート1!$A:$BS,MATCH("aa_"&amp;$S37,データシート1!$A$1:$BS$1,0),0)</f>
        <v>1.7942726697267009</v>
      </c>
      <c r="AI37" s="1019">
        <f>VLOOKUP(年度マスタ!$K$4&amp;"_"&amp;AI$33,データシート1!$A:$BS,MATCH("aa_"&amp;$S37,データシート1!$A$1:$BS$1,0),0)</f>
        <v>2.0210793684472104</v>
      </c>
      <c r="AJ37" s="1019">
        <f>VLOOKUP(年度マスタ!$K$4&amp;"_"&amp;AJ$33,データシート1!$A:$BS,MATCH("aa_"&amp;$S37,データシート1!$A$1:$BS$1,0),0)</f>
        <v>1.7847995903231944</v>
      </c>
      <c r="AK37" s="1020">
        <f>VLOOKUP(年度マスタ!$K$4&amp;"_"&amp;AK$33,データシート1!$A:$BS,MATCH("aa_"&amp;$S37,データシート1!$A$1:$BS$1,0),0)</f>
        <v>1.4642533766323953</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25.57713577357741</v>
      </c>
      <c r="P38" s="502">
        <f t="shared" si="9"/>
        <v>0.25785497920776046</v>
      </c>
      <c r="Q38" s="371"/>
      <c r="R38" s="15"/>
      <c r="S38" s="401" t="s">
        <v>101</v>
      </c>
      <c r="T38" s="378"/>
      <c r="U38" s="391"/>
      <c r="V38" s="404" t="s">
        <v>110</v>
      </c>
      <c r="W38" s="404"/>
      <c r="X38" s="1018">
        <f>VLOOKUP(年度マスタ!$K$4&amp;"_"&amp;X$33,データシート1!$A:$BS,MATCH("aa_"&amp;$S38,データシート1!$A$1:$BS$1,0),0)</f>
        <v>11.381203403587632</v>
      </c>
      <c r="Y38" s="1019">
        <f>VLOOKUP(年度マスタ!$K$4&amp;"_"&amp;Y$33,データシート1!$A:$BS,MATCH("aa_"&amp;$S38,データシート1!$A$1:$BS$1,0),0)</f>
        <v>17.842641150371346</v>
      </c>
      <c r="Z38" s="1019">
        <f>VLOOKUP(年度マスタ!$K$4&amp;"_"&amp;Z$33,データシート1!$A:$BS,MATCH("aa_"&amp;$S38,データシート1!$A$1:$BS$1,0),0)</f>
        <v>16.886405531850137</v>
      </c>
      <c r="AA38" s="1019">
        <f>VLOOKUP(年度マスタ!$K$4&amp;"_"&amp;AA$33,データシート1!$A:$BS,MATCH("aa_"&amp;$S38,データシート1!$A$1:$BS$1,0),0)</f>
        <v>17.056101080960712</v>
      </c>
      <c r="AB38" s="1019">
        <f>VLOOKUP(年度マスタ!$K$4&amp;"_"&amp;AB$33,データシート1!$A:$BS,MATCH("aa_"&amp;$S38,データシート1!$A$1:$BS$1,0),0)</f>
        <v>18.621704432786153</v>
      </c>
      <c r="AC38" s="1019">
        <f>VLOOKUP(年度マスタ!$K$4&amp;"_"&amp;AC$33,データシート1!$A:$BS,MATCH("aa_"&amp;$S38,データシート1!$A$1:$BS$1,0),0)</f>
        <v>18.300499881114202</v>
      </c>
      <c r="AD38" s="1019">
        <f>VLOOKUP(年度マスタ!$K$4&amp;"_"&amp;AD$33,データシート1!$A:$BS,MATCH("aa_"&amp;$S38,データシート1!$A$1:$BS$1,0),0)</f>
        <v>5.7339468317409983</v>
      </c>
      <c r="AE38" s="1019">
        <f>VLOOKUP(年度マスタ!$K$4&amp;"_"&amp;AE$33,データシート1!$A:$BS,MATCH("aa_"&amp;$S38,データシート1!$A$1:$BS$1,0),0)</f>
        <v>6.0919953971421084</v>
      </c>
      <c r="AF38" s="1019">
        <f>VLOOKUP(年度マスタ!$K$4&amp;"_"&amp;AF$33,データシート1!$A:$BS,MATCH("aa_"&amp;$S38,データシート1!$A$1:$BS$1,0),0)</f>
        <v>7.8406322428948005</v>
      </c>
      <c r="AG38" s="1019">
        <f>VLOOKUP(年度マスタ!$K$4&amp;"_"&amp;AG$33,データシート1!$A:$BS,MATCH("aa_"&amp;$S38,データシート1!$A$1:$BS$1,0),0)</f>
        <v>7.0634516383469075</v>
      </c>
      <c r="AH38" s="1019">
        <f>VLOOKUP(年度マスタ!$K$4&amp;"_"&amp;AH$33,データシート1!$A:$BS,MATCH("aa_"&amp;$S38,データシート1!$A$1:$BS$1,0),0)</f>
        <v>6.5813499266945463</v>
      </c>
      <c r="AI38" s="1019">
        <f>VLOOKUP(年度マスタ!$K$4&amp;"_"&amp;AI$33,データシート1!$A:$BS,MATCH("aa_"&amp;$S38,データシート1!$A$1:$BS$1,0),0)</f>
        <v>6.6432425826789538</v>
      </c>
      <c r="AJ38" s="1019">
        <f>VLOOKUP(年度マスタ!$K$4&amp;"_"&amp;AJ$33,データシート1!$A:$BS,MATCH("aa_"&amp;$S38,データシート1!$A$1:$BS$1,0),0)</f>
        <v>10.821126739475993</v>
      </c>
      <c r="AK38" s="1020">
        <f>VLOOKUP(年度マスタ!$K$4&amp;"_"&amp;AK$33,データシート1!$A:$BS,MATCH("aa_"&amp;$S38,データシート1!$A$1:$BS$1,0),0)</f>
        <v>7.8820290547643772</v>
      </c>
      <c r="AL38" s="373"/>
      <c r="AW38" s="19" t="str">
        <f>年度マスタ!H4</f>
        <v>15</v>
      </c>
      <c r="AX38" s="19" t="s">
        <v>111</v>
      </c>
      <c r="AY38" s="19">
        <f>VLOOKUP($AW38&amp;"_"&amp;$AY$34,データシート1!$A:$BS,MATCH($AY$31&amp;"_"&amp;AY$36,データシート1!$A$1:$BS$1,0),0)</f>
        <v>5312.3738371615264</v>
      </c>
      <c r="AZ38" s="19">
        <f>VLOOKUP($AW38&amp;"_"&amp;$AY$34,データシート1!$A:$BS,MATCH($AY$31&amp;"_"&amp;AZ$36,データシート1!$A$1:$BS$1,0),0)</f>
        <v>311.25004626402915</v>
      </c>
      <c r="BA38" s="19">
        <f>VLOOKUP($AW38&amp;"_"&amp;$AY$34,データシート1!$A:$BS,MATCH($AY$31&amp;"_"&amp;BA$36,データシート1!$A$1:$BS$1,0),0)</f>
        <v>460.73587614405233</v>
      </c>
      <c r="BB38" s="19">
        <f>VLOOKUP($AW38&amp;"_"&amp;$AY$34,データシート1!$A:$BS,MATCH($AY$31&amp;"_"&amp;BB$36,データシート1!$A$1:$BS$1,0),0)</f>
        <v>3220.1936488413921</v>
      </c>
      <c r="BC38" s="19">
        <f>VLOOKUP($AW38&amp;"_"&amp;$AY$34,データシート1!$A:$BS,MATCH($AY$31&amp;"_"&amp;BC$36,データシート1!$A$1:$BS$1,0),0)</f>
        <v>3021.0261671850567</v>
      </c>
      <c r="BD38" s="19">
        <f>VLOOKUP($AW38&amp;"_"&amp;$AY$34,データシート1!$A:$BS,MATCH($AY$31&amp;"_"&amp;BD$36,データシート1!$A$1:$BS$1,0),0)</f>
        <v>1935.7530701910396</v>
      </c>
      <c r="BE38" s="19">
        <f>VLOOKUP($AW38&amp;"_"&amp;$AY$34,データシート1!$A:$BS,MATCH($AY$31&amp;"_"&amp;BE$36,データシート1!$A$1:$BS$1,0),0)</f>
        <v>1724.92918993692</v>
      </c>
      <c r="BF38" s="19">
        <f>VLOOKUP($AW38&amp;"_"&amp;$AY$34,データシート1!$A:$BS,MATCH($AY$31&amp;"_"&amp;BF$36,データシート1!$A$1:$BS$1,0),0)</f>
        <v>130.58764549079527</v>
      </c>
      <c r="BG38" s="19">
        <f>VLOOKUP($AW38&amp;"_"&amp;$AY$34,データシート1!$A:$BS,MATCH($AY$31&amp;"_"&amp;BG$36,データシート1!$A$1:$BS$1,0),0)</f>
        <v>245.67770094865281</v>
      </c>
      <c r="BH38" s="19">
        <f>VLOOKUP($AW38&amp;"_"&amp;$AY$34,データシート1!$A:$BS,MATCH($AY$31&amp;"_"&amp;BH$36,データシート1!$A$1:$BS$1,0),0)</f>
        <v>234.57782509155757</v>
      </c>
    </row>
    <row r="39" spans="2:64" ht="17.100000000000001" customHeight="1" thickBot="1">
      <c r="B39" s="366"/>
      <c r="C39" s="367"/>
      <c r="D39" s="369"/>
      <c r="E39" s="993"/>
      <c r="F39" s="369"/>
      <c r="G39" s="368"/>
      <c r="H39" s="368"/>
      <c r="I39" s="369"/>
      <c r="J39" s="370"/>
      <c r="K39" s="378"/>
      <c r="L39" s="389"/>
      <c r="M39" s="389"/>
      <c r="N39" s="390" t="s">
        <v>1298</v>
      </c>
      <c r="O39" s="1026">
        <f>AC43</f>
        <v>9.6069580561595647</v>
      </c>
      <c r="P39" s="502">
        <f t="shared" si="9"/>
        <v>9.6852203927381794E-2</v>
      </c>
      <c r="Q39" s="371"/>
      <c r="R39" s="15"/>
      <c r="S39" s="401" t="s">
        <v>102</v>
      </c>
      <c r="T39" s="378"/>
      <c r="U39" s="386" t="s">
        <v>112</v>
      </c>
      <c r="V39" s="387"/>
      <c r="W39" s="387"/>
      <c r="X39" s="1015">
        <f>VLOOKUP(年度マスタ!$K$4&amp;"_"&amp;X$33,データシート1!$A:$BS,MATCH("aa_"&amp;$S39,データシート1!$A$1:$BS$1,0),0)</f>
        <v>14.746957970429706</v>
      </c>
      <c r="Y39" s="1016">
        <f>VLOOKUP(年度マスタ!$K$4&amp;"_"&amp;Y$33,データシート1!$A:$BS,MATCH("aa_"&amp;$S39,データシート1!$A$1:$BS$1,0),0)</f>
        <v>14.430658906392775</v>
      </c>
      <c r="Z39" s="1016">
        <f>VLOOKUP(年度マスタ!$K$4&amp;"_"&amp;Z$33,データシート1!$A:$BS,MATCH("aa_"&amp;$S39,データシート1!$A$1:$BS$1,0),0)</f>
        <v>14.07542593173558</v>
      </c>
      <c r="AA39" s="1016">
        <f>VLOOKUP(年度マスタ!$K$4&amp;"_"&amp;AA$33,データシート1!$A:$BS,MATCH("aa_"&amp;$S39,データシート1!$A$1:$BS$1,0),0)</f>
        <v>16.43050466280534</v>
      </c>
      <c r="AB39" s="1016">
        <f>VLOOKUP(年度マスタ!$K$4&amp;"_"&amp;AB$33,データシート1!$A:$BS,MATCH("aa_"&amp;$S39,データシート1!$A$1:$BS$1,0),0)</f>
        <v>17.313226735520502</v>
      </c>
      <c r="AC39" s="1016">
        <f>VLOOKUP(年度マスタ!$K$4&amp;"_"&amp;AC$33,データシート1!$A:$BS,MATCH("aa_"&amp;$S39,データシート1!$A$1:$BS$1,0),0)</f>
        <v>17.231550087306314</v>
      </c>
      <c r="AD39" s="1016">
        <f>VLOOKUP(年度マスタ!$K$4&amp;"_"&amp;AD$33,データシート1!$A:$BS,MATCH("aa_"&amp;$S39,データシート1!$A$1:$BS$1,0),0)</f>
        <v>16.190411686007558</v>
      </c>
      <c r="AE39" s="1016">
        <f>VLOOKUP(年度マスタ!$K$4&amp;"_"&amp;AE$33,データシート1!$A:$BS,MATCH("aa_"&amp;$S39,データシート1!$A$1:$BS$1,0),0)</f>
        <v>13.539078462715537</v>
      </c>
      <c r="AF39" s="1016">
        <f>VLOOKUP(年度マスタ!$K$4&amp;"_"&amp;AF$33,データシート1!$A:$BS,MATCH("aa_"&amp;$S39,データシート1!$A$1:$BS$1,0),0)</f>
        <v>13.167740282522598</v>
      </c>
      <c r="AG39" s="1016">
        <f>VLOOKUP(年度マスタ!$K$4&amp;"_"&amp;AG$33,データシート1!$A:$BS,MATCH("aa_"&amp;$S39,データシート1!$A$1:$BS$1,0),0)</f>
        <v>12.687874316129285</v>
      </c>
      <c r="AH39" s="1016">
        <f>VLOOKUP(年度マスタ!$K$4&amp;"_"&amp;AH$33,データシート1!$A:$BS,MATCH("aa_"&amp;$S39,データシート1!$A$1:$BS$1,0),0)</f>
        <v>12.380881191969731</v>
      </c>
      <c r="AI39" s="1016">
        <f>VLOOKUP(年度マスタ!$K$4&amp;"_"&amp;AI$33,データシート1!$A:$BS,MATCH("aa_"&amp;$S39,データシート1!$A$1:$BS$1,0),0)</f>
        <v>12.561088508915624</v>
      </c>
      <c r="AJ39" s="1016">
        <f>VLOOKUP(年度マスタ!$K$4&amp;"_"&amp;AJ$33,データシート1!$A:$BS,MATCH("aa_"&amp;$S39,データシート1!$A$1:$BS$1,0),0)</f>
        <v>9.4859658895477637</v>
      </c>
      <c r="AK39" s="1017">
        <f>VLOOKUP(年度マスタ!$K$4&amp;"_"&amp;AK$33,データシート1!$A:$BS,MATCH("aa_"&amp;$S39,データシート1!$A$1:$BS$1,0),0)</f>
        <v>10.541089948047544</v>
      </c>
      <c r="AL39" s="373"/>
      <c r="AW39" s="19" t="str">
        <f>年度マスタ!K4</f>
        <v>15482</v>
      </c>
      <c r="AX39" s="19" t="s">
        <v>113</v>
      </c>
      <c r="AY39" s="19">
        <f>VLOOKUP($AW39&amp;"_"&amp;$AY$34,データシート1!$A:$BS,MATCH($AY$31&amp;"_"&amp;AY$36,データシート1!$A$1:$BS$1,0),0)</f>
        <v>13.229707915086653</v>
      </c>
      <c r="AZ39" s="19">
        <f>VLOOKUP($AW39&amp;"_"&amp;$AY$34,データシート1!$A:$BS,MATCH($AY$31&amp;"_"&amp;AZ$36,データシート1!$A$1:$BS$1,0),0)</f>
        <v>1.4642533766323953</v>
      </c>
      <c r="BA39" s="19">
        <f>VLOOKUP($AW39&amp;"_"&amp;$AY$34,データシート1!$A:$BS,MATCH($AY$31&amp;"_"&amp;BA$36,データシート1!$A$1:$BS$1,0),0)</f>
        <v>7.8820290547643772</v>
      </c>
      <c r="BB39" s="19">
        <f>VLOOKUP($AW39&amp;"_"&amp;$AY$34,データシート1!$A:$BS,MATCH($AY$31&amp;"_"&amp;BB$36,データシート1!$A$1:$BS$1,0),0)</f>
        <v>10.541089948047544</v>
      </c>
      <c r="BC39" s="19">
        <f>VLOOKUP($AW39&amp;"_"&amp;$AY$34,データシート1!$A:$BS,MATCH($AY$31&amp;"_"&amp;BC$36,データシート1!$A$1:$BS$1,0),0)</f>
        <v>11.499264103183233</v>
      </c>
      <c r="BD39" s="19">
        <f>VLOOKUP($AW39&amp;"_"&amp;$AY$34,データシート1!$A:$BS,MATCH($AY$31&amp;"_"&amp;BD$36,データシート1!$A$1:$BS$1,0),0)</f>
        <v>6.8797081246161564</v>
      </c>
      <c r="BE39" s="19">
        <f>VLOOKUP($AW39&amp;"_"&amp;$AY$34,データシート1!$A:$BS,MATCH($AY$31&amp;"_"&amp;BE$36,データシート1!$A$1:$BS$1,0),0)</f>
        <v>14.03131613166676</v>
      </c>
      <c r="BF39" s="19">
        <f>VLOOKUP($AW39&amp;"_"&amp;$AY$34,データシート1!$A:$BS,MATCH($AY$31&amp;"_"&amp;BF$36,データシート1!$A$1:$BS$1,0),0)</f>
        <v>0.5404382265456501</v>
      </c>
      <c r="BG39" s="19">
        <f>VLOOKUP($AW39&amp;"_"&amp;$AY$34,データシート1!$A:$BS,MATCH($AY$31&amp;"_"&amp;BG$36,データシート1!$A$1:$BS$1,0),0)</f>
        <v>0</v>
      </c>
      <c r="BH39" s="19">
        <f>VLOOKUP($AW39&amp;"_"&amp;$AY$34,データシート1!$A:$BS,MATCH($AY$31&amp;"_"&amp;BH$36,データシート1!$A$1:$BS$1,0),0)</f>
        <v>0.52373676003030512</v>
      </c>
    </row>
    <row r="40" spans="2:64" ht="17.100000000000001" customHeight="1" thickBot="1">
      <c r="B40" s="366"/>
      <c r="C40" s="367"/>
      <c r="D40" s="369"/>
      <c r="E40" s="369"/>
      <c r="F40" s="369"/>
      <c r="G40" s="368"/>
      <c r="H40" s="368"/>
      <c r="I40" s="369"/>
      <c r="J40" s="370"/>
      <c r="K40" s="378"/>
      <c r="L40" s="389"/>
      <c r="M40" s="391"/>
      <c r="N40" s="382" t="s">
        <v>47</v>
      </c>
      <c r="O40" s="1026">
        <f>AC44</f>
        <v>15.970177717417846</v>
      </c>
      <c r="P40" s="502">
        <f t="shared" si="9"/>
        <v>0.16100277528037868</v>
      </c>
      <c r="Q40" s="371"/>
      <c r="R40" s="15"/>
      <c r="S40" s="401" t="s">
        <v>78</v>
      </c>
      <c r="T40" s="378"/>
      <c r="U40" s="386" t="s">
        <v>78</v>
      </c>
      <c r="V40" s="387"/>
      <c r="W40" s="387"/>
      <c r="X40" s="1015">
        <f>VLOOKUP(年度マスタ!$K$4&amp;"_"&amp;X$33,データシート1!$A:$BS,MATCH("aa_"&amp;$S40,データシート1!$A$1:$BS$1,0),0)</f>
        <v>16.2569786000726</v>
      </c>
      <c r="Y40" s="1016">
        <f>VLOOKUP(年度マスタ!$K$4&amp;"_"&amp;Y$33,データシート1!$A:$BS,MATCH("aa_"&amp;$S40,データシート1!$A$1:$BS$1,0),0)</f>
        <v>16.341951095180118</v>
      </c>
      <c r="Z40" s="1016">
        <f>VLOOKUP(年度マスタ!$K$4&amp;"_"&amp;Z$33,データシート1!$A:$BS,MATCH("aa_"&amp;$S40,データシート1!$A$1:$BS$1,0),0)</f>
        <v>16.400751854573219</v>
      </c>
      <c r="AA40" s="1016">
        <f>VLOOKUP(年度マスタ!$K$4&amp;"_"&amp;AA$33,データシート1!$A:$BS,MATCH("aa_"&amp;$S40,データシート1!$A$1:$BS$1,0),0)</f>
        <v>17.678183165321297</v>
      </c>
      <c r="AB40" s="1016">
        <f>VLOOKUP(年度マスタ!$K$4&amp;"_"&amp;AB$33,データシート1!$A:$BS,MATCH("aa_"&amp;$S40,データシート1!$A$1:$BS$1,0),0)</f>
        <v>19.990834771182378</v>
      </c>
      <c r="AC40" s="1016">
        <f>VLOOKUP(年度マスタ!$K$4&amp;"_"&amp;AC$33,データシート1!$A:$BS,MATCH("aa_"&amp;$S40,データシート1!$A$1:$BS$1,0),0)</f>
        <v>19.911618186733868</v>
      </c>
      <c r="AD40" s="1016">
        <f>VLOOKUP(年度マスタ!$K$4&amp;"_"&amp;AD$33,データシート1!$A:$BS,MATCH("aa_"&amp;$S40,データシート1!$A$1:$BS$1,0),0)</f>
        <v>17.214816756473752</v>
      </c>
      <c r="AE40" s="1016">
        <f>VLOOKUP(年度マスタ!$K$4&amp;"_"&amp;AE$33,データシート1!$A:$BS,MATCH("aa_"&amp;$S40,データシート1!$A$1:$BS$1,0),0)</f>
        <v>16.04986252681006</v>
      </c>
      <c r="AF40" s="1016">
        <f>VLOOKUP(年度マスタ!$K$4&amp;"_"&amp;AF$33,データシート1!$A:$BS,MATCH("aa_"&amp;$S40,データシート1!$A$1:$BS$1,0),0)</f>
        <v>14.983594132827841</v>
      </c>
      <c r="AG40" s="1016">
        <f>VLOOKUP(年度マスタ!$K$4&amp;"_"&amp;AG$33,データシート1!$A:$BS,MATCH("aa_"&amp;$S40,データシート1!$A$1:$BS$1,0),0)</f>
        <v>15.822804275769384</v>
      </c>
      <c r="AH40" s="1016">
        <f>VLOOKUP(年度マスタ!$K$4&amp;"_"&amp;AH$33,データシート1!$A:$BS,MATCH("aa_"&amp;$S40,データシート1!$A$1:$BS$1,0),0)</f>
        <v>14.757010131677596</v>
      </c>
      <c r="AI40" s="1016">
        <f>VLOOKUP(年度マスタ!$K$4&amp;"_"&amp;AI$33,データシート1!$A:$BS,MATCH("aa_"&amp;$S40,データシート1!$A$1:$BS$1,0),0)</f>
        <v>14.047355934281537</v>
      </c>
      <c r="AJ40" s="1016">
        <f>VLOOKUP(年度マスタ!$K$4&amp;"_"&amp;AJ$33,データシート1!$A:$BS,MATCH("aa_"&amp;$S40,データシート1!$A$1:$BS$1,0),0)</f>
        <v>13.032330779465214</v>
      </c>
      <c r="AK40" s="1017">
        <f>VLOOKUP(年度マスタ!$K$4&amp;"_"&amp;AK$33,データシート1!$A:$BS,MATCH("aa_"&amp;$S40,データシート1!$A$1:$BS$1,0),0)</f>
        <v>11.499264103183233</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0.82353427160583903</v>
      </c>
      <c r="P41" s="502">
        <f t="shared" si="9"/>
        <v>8.3024312949526394E-3</v>
      </c>
      <c r="Q41" s="371"/>
      <c r="R41" s="15"/>
      <c r="S41" s="401" t="s">
        <v>1276</v>
      </c>
      <c r="T41" s="378"/>
      <c r="U41" s="286" t="s">
        <v>44</v>
      </c>
      <c r="V41" s="387"/>
      <c r="W41" s="387"/>
      <c r="X41" s="1015">
        <f>X42+X45+X46</f>
        <v>28.118356432502082</v>
      </c>
      <c r="Y41" s="1016">
        <f t="shared" ref="Y41:AH41" si="12">Y42+Y45+Y46</f>
        <v>27.358552957244726</v>
      </c>
      <c r="Z41" s="1016">
        <f t="shared" si="12"/>
        <v>27.473327170902042</v>
      </c>
      <c r="AA41" s="1016">
        <f t="shared" si="12"/>
        <v>26.805452051095365</v>
      </c>
      <c r="AB41" s="1016">
        <f t="shared" si="12"/>
        <v>26.856655090507719</v>
      </c>
      <c r="AC41" s="1016">
        <f t="shared" si="12"/>
        <v>26.400670045183251</v>
      </c>
      <c r="AD41" s="1016">
        <f t="shared" si="12"/>
        <v>25.689160730447796</v>
      </c>
      <c r="AE41" s="1016">
        <f t="shared" si="12"/>
        <v>25.496205432260016</v>
      </c>
      <c r="AF41" s="1016">
        <f t="shared" si="12"/>
        <v>25.495892611316492</v>
      </c>
      <c r="AG41" s="1016">
        <f t="shared" si="12"/>
        <v>24.956349088657532</v>
      </c>
      <c r="AH41" s="1016">
        <f t="shared" si="12"/>
        <v>24.405849800788587</v>
      </c>
      <c r="AI41" s="1016">
        <f>AI42+AI45+AI46</f>
        <v>23.37919216167559</v>
      </c>
      <c r="AJ41" s="1016">
        <f>AJ42+AJ45+AJ46</f>
        <v>21.606897575907364</v>
      </c>
      <c r="AK41" s="1017">
        <f>AK42+AK45+AK46</f>
        <v>21.451462482828564</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27.42754351320005</v>
      </c>
      <c r="Y42" s="1019">
        <f t="shared" ref="Y42:AK42" si="13">SUM(Y43:Y44)</f>
        <v>26.708294637490244</v>
      </c>
      <c r="Z42" s="1019">
        <f t="shared" si="13"/>
        <v>26.804012320242929</v>
      </c>
      <c r="AA42" s="1019">
        <f t="shared" si="13"/>
        <v>26.043596255084381</v>
      </c>
      <c r="AB42" s="1019">
        <f t="shared" si="13"/>
        <v>26.034940495897402</v>
      </c>
      <c r="AC42" s="1019">
        <f t="shared" si="13"/>
        <v>25.57713577357741</v>
      </c>
      <c r="AD42" s="1019">
        <f t="shared" si="13"/>
        <v>24.912747446390306</v>
      </c>
      <c r="AE42" s="1019">
        <f t="shared" si="13"/>
        <v>24.747397282820728</v>
      </c>
      <c r="AF42" s="1019">
        <f t="shared" si="13"/>
        <v>24.785405043160203</v>
      </c>
      <c r="AG42" s="1019">
        <f t="shared" si="13"/>
        <v>24.281811781702352</v>
      </c>
      <c r="AH42" s="1019">
        <f t="shared" si="13"/>
        <v>23.792652513532836</v>
      </c>
      <c r="AI42" s="1019">
        <f t="shared" si="13"/>
        <v>22.797463399092287</v>
      </c>
      <c r="AJ42" s="1019">
        <f t="shared" si="13"/>
        <v>21.06219580172716</v>
      </c>
      <c r="AK42" s="1020">
        <f t="shared" si="13"/>
        <v>20.911024256282914</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0.60747208072187664</v>
      </c>
      <c r="P43" s="679">
        <f t="shared" si="9"/>
        <v>6.1242080477850814E-3</v>
      </c>
      <c r="Q43" s="371"/>
      <c r="R43" s="15"/>
      <c r="S43" s="401" t="s">
        <v>46</v>
      </c>
      <c r="T43" s="405"/>
      <c r="U43" s="389"/>
      <c r="V43" s="406"/>
      <c r="W43" s="390" t="s">
        <v>46</v>
      </c>
      <c r="X43" s="1018">
        <f>VLOOKUP(年度マスタ!$K$4&amp;"_"&amp;X$33,データシート1!$A:$BS,MATCH("aa_"&amp;$S43,データシート1!$A$1:$BS$1,0),0)</f>
        <v>10.075024042658304</v>
      </c>
      <c r="Y43" s="1019">
        <f>VLOOKUP(年度マスタ!$K$4&amp;"_"&amp;Y$33,データシート1!$A:$BS,MATCH("aa_"&amp;$S43,データシート1!$A$1:$BS$1,0),0)</f>
        <v>10.24282854254233</v>
      </c>
      <c r="Z43" s="1019">
        <f>VLOOKUP(年度マスタ!$K$4&amp;"_"&amp;Z$33,データシート1!$A:$BS,MATCH("aa_"&amp;$S43,データシート1!$A$1:$BS$1,0),0)</f>
        <v>10.207266285073704</v>
      </c>
      <c r="AA43" s="1019">
        <f>VLOOKUP(年度マスタ!$K$4&amp;"_"&amp;AA$33,データシート1!$A:$BS,MATCH("aa_"&amp;$S43,データシート1!$A$1:$BS$1,0),0)</f>
        <v>10.005645551135514</v>
      </c>
      <c r="AB43" s="1019">
        <f>VLOOKUP(年度マスタ!$K$4&amp;"_"&amp;AB$33,データシート1!$A:$BS,MATCH("aa_"&amp;$S43,データシート1!$A$1:$BS$1,0),0)</f>
        <v>10.030155178011276</v>
      </c>
      <c r="AC43" s="1019">
        <f>VLOOKUP(年度マスタ!$K$4&amp;"_"&amp;AC$33,データシート1!$A:$BS,MATCH("aa_"&amp;$S43,データシート1!$A$1:$BS$1,0),0)</f>
        <v>9.6069580561595647</v>
      </c>
      <c r="AD43" s="1019">
        <f>VLOOKUP(年度マスタ!$K$4&amp;"_"&amp;AD$33,データシート1!$A:$BS,MATCH("aa_"&amp;$S43,データシート1!$A$1:$BS$1,0),0)</f>
        <v>9.1407027993297252</v>
      </c>
      <c r="AE43" s="1019">
        <f>VLOOKUP(年度マスタ!$K$4&amp;"_"&amp;AE$33,データシート1!$A:$BS,MATCH("aa_"&amp;$S43,データシート1!$A$1:$BS$1,0),0)</f>
        <v>8.9880694057424666</v>
      </c>
      <c r="AF43" s="1019">
        <f>VLOOKUP(年度マスタ!$K$4&amp;"_"&amp;AF$33,データシート1!$A:$BS,MATCH("aa_"&amp;$S43,データシート1!$A$1:$BS$1,0),0)</f>
        <v>8.8925255968475945</v>
      </c>
      <c r="AG43" s="1019">
        <f>VLOOKUP(年度マスタ!$K$4&amp;"_"&amp;AG$33,データシート1!$A:$BS,MATCH("aa_"&amp;$S43,データシート1!$A$1:$BS$1,0),0)</f>
        <v>8.6537581361702145</v>
      </c>
      <c r="AH43" s="1019">
        <f>VLOOKUP(年度マスタ!$K$4&amp;"_"&amp;AH$33,データシート1!$A:$BS,MATCH("aa_"&amp;$S43,データシート1!$A$1:$BS$1,0),0)</f>
        <v>8.4731205488035268</v>
      </c>
      <c r="AI43" s="1019">
        <f>VLOOKUP(年度マスタ!$K$4&amp;"_"&amp;AI$33,データシート1!$A:$BS,MATCH("aa_"&amp;$S43,データシート1!$A$1:$BS$1,0),0)</f>
        <v>8.2003803388336518</v>
      </c>
      <c r="AJ43" s="1019">
        <f>VLOOKUP(年度マスタ!$K$4&amp;"_"&amp;AJ$33,データシート1!$A:$BS,MATCH("aa_"&amp;$S43,データシート1!$A$1:$BS$1,0),0)</f>
        <v>7.1483082621656679</v>
      </c>
      <c r="AK43" s="1020">
        <f>VLOOKUP(年度マスタ!$K$4&amp;"_"&amp;AK$33,データシート1!$A:$BS,MATCH("aa_"&amp;$S43,データシート1!$A$1:$BS$1,0),0)</f>
        <v>6.8797081246161564</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17.352519470541747</v>
      </c>
      <c r="Y44" s="1019">
        <f>VLOOKUP(年度マスタ!$K$4&amp;"_"&amp;Y$33,データシート1!$A:$BS,MATCH("aa_"&amp;$S44,データシート1!$A$1:$BS$1,0),0)</f>
        <v>16.465466094947914</v>
      </c>
      <c r="Z44" s="1019">
        <f>VLOOKUP(年度マスタ!$K$4&amp;"_"&amp;Z$33,データシート1!$A:$BS,MATCH("aa_"&amp;$S44,データシート1!$A$1:$BS$1,0),0)</f>
        <v>16.596746035169225</v>
      </c>
      <c r="AA44" s="1019">
        <f>VLOOKUP(年度マスタ!$K$4&amp;"_"&amp;AA$33,データシート1!$A:$BS,MATCH("aa_"&amp;$S44,データシート1!$A$1:$BS$1,0),0)</f>
        <v>16.037950703948866</v>
      </c>
      <c r="AB44" s="1019">
        <f>VLOOKUP(年度マスタ!$K$4&amp;"_"&amp;AB$33,データシート1!$A:$BS,MATCH("aa_"&amp;$S44,データシート1!$A$1:$BS$1,0),0)</f>
        <v>16.004785317886128</v>
      </c>
      <c r="AC44" s="1019">
        <f>VLOOKUP(年度マスタ!$K$4&amp;"_"&amp;AC$33,データシート1!$A:$BS,MATCH("aa_"&amp;$S44,データシート1!$A$1:$BS$1,0),0)</f>
        <v>15.970177717417846</v>
      </c>
      <c r="AD44" s="1019">
        <f>VLOOKUP(年度マスタ!$K$4&amp;"_"&amp;AD$33,データシート1!$A:$BS,MATCH("aa_"&amp;$S44,データシート1!$A$1:$BS$1,0),0)</f>
        <v>15.77204464706058</v>
      </c>
      <c r="AE44" s="1019">
        <f>VLOOKUP(年度マスタ!$K$4&amp;"_"&amp;AE$33,データシート1!$A:$BS,MATCH("aa_"&amp;$S44,データシート1!$A$1:$BS$1,0),0)</f>
        <v>15.759327877078263</v>
      </c>
      <c r="AF44" s="1019">
        <f>VLOOKUP(年度マスタ!$K$4&amp;"_"&amp;AF$33,データシート1!$A:$BS,MATCH("aa_"&amp;$S44,データシート1!$A$1:$BS$1,0),0)</f>
        <v>15.892879446312611</v>
      </c>
      <c r="AG44" s="1019">
        <f>VLOOKUP(年度マスタ!$K$4&amp;"_"&amp;AG$33,データシート1!$A:$BS,MATCH("aa_"&amp;$S44,データシート1!$A$1:$BS$1,0),0)</f>
        <v>15.628053645532137</v>
      </c>
      <c r="AH44" s="1019">
        <f>VLOOKUP(年度マスタ!$K$4&amp;"_"&amp;AH$33,データシート1!$A:$BS,MATCH("aa_"&amp;$S44,データシート1!$A$1:$BS$1,0),0)</f>
        <v>15.319531964729309</v>
      </c>
      <c r="AI44" s="1019">
        <f>VLOOKUP(年度マスタ!$K$4&amp;"_"&amp;AI$33,データシート1!$A:$BS,MATCH("aa_"&amp;$S44,データシート1!$A$1:$BS$1,0),0)</f>
        <v>14.597083060258633</v>
      </c>
      <c r="AJ44" s="1019">
        <f>VLOOKUP(年度マスタ!$K$4&amp;"_"&amp;AJ$33,データシート1!$A:$BS,MATCH("aa_"&amp;$S44,データシート1!$A$1:$BS$1,0),0)</f>
        <v>13.913887539561493</v>
      </c>
      <c r="AK44" s="1020">
        <f>VLOOKUP(年度マスタ!$K$4&amp;"_"&amp;AK$33,データシート1!$A:$BS,MATCH("aa_"&amp;$S44,データシート1!$A$1:$BS$1,0),0)</f>
        <v>14.03131613166676</v>
      </c>
      <c r="AL44" s="373"/>
      <c r="AW44" s="19" t="str">
        <f>AW47</f>
        <v>新潟県</v>
      </c>
      <c r="AX44" s="407">
        <f t="shared" si="14"/>
        <v>0.3665916288961224</v>
      </c>
      <c r="AY44" s="407">
        <f t="shared" si="14"/>
        <v>0.19402140598819867</v>
      </c>
      <c r="AZ44" s="407">
        <f t="shared" si="14"/>
        <v>0.18202127213538072</v>
      </c>
      <c r="BA44" s="407">
        <f t="shared" si="14"/>
        <v>0.24323203382775208</v>
      </c>
      <c r="BB44" s="407">
        <f t="shared" si="14"/>
        <v>1.4133659152546033E-2</v>
      </c>
      <c r="BC44" s="407">
        <f>SUM(AX44:BB44)</f>
        <v>0.99999999999999978</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0.69081291930203292</v>
      </c>
      <c r="Y45" s="1019">
        <f>VLOOKUP(年度マスタ!$K$4&amp;"_"&amp;Y$33,データシート1!$A:$BS,MATCH("aa_"&amp;$S45,データシート1!$A$1:$BS$1,0),0)</f>
        <v>0.65025831975448012</v>
      </c>
      <c r="Z45" s="1019">
        <f>VLOOKUP(年度マスタ!$K$4&amp;"_"&amp;Z$33,データシート1!$A:$BS,MATCH("aa_"&amp;$S45,データシート1!$A$1:$BS$1,0),0)</f>
        <v>0.66931485065911323</v>
      </c>
      <c r="AA45" s="1019">
        <f>VLOOKUP(年度マスタ!$K$4&amp;"_"&amp;AA$33,データシート1!$A:$BS,MATCH("aa_"&amp;$S45,データシート1!$A$1:$BS$1,0),0)</f>
        <v>0.76185579601098563</v>
      </c>
      <c r="AB45" s="1019">
        <f>VLOOKUP(年度マスタ!$K$4&amp;"_"&amp;AB$33,データシート1!$A:$BS,MATCH("aa_"&amp;$S45,データシート1!$A$1:$BS$1,0),0)</f>
        <v>0.82171459461031726</v>
      </c>
      <c r="AC45" s="1019">
        <f>VLOOKUP(年度マスタ!$K$4&amp;"_"&amp;AC$33,データシート1!$A:$BS,MATCH("aa_"&amp;$S45,データシート1!$A$1:$BS$1,0),0)</f>
        <v>0.82353427160583903</v>
      </c>
      <c r="AD45" s="1019">
        <f>VLOOKUP(年度マスタ!$K$4&amp;"_"&amp;AD$33,データシート1!$A:$BS,MATCH("aa_"&amp;$S45,データシート1!$A$1:$BS$1,0),0)</f>
        <v>0.77641328405748977</v>
      </c>
      <c r="AE45" s="1019">
        <f>VLOOKUP(年度マスタ!$K$4&amp;"_"&amp;AE$33,データシート1!$A:$BS,MATCH("aa_"&amp;$S45,データシート1!$A$1:$BS$1,0),0)</f>
        <v>0.74880814943928753</v>
      </c>
      <c r="AF45" s="1019">
        <f>VLOOKUP(年度マスタ!$K$4&amp;"_"&amp;AF$33,データシート1!$A:$BS,MATCH("aa_"&amp;$S45,データシート1!$A$1:$BS$1,0),0)</f>
        <v>0.71048756815628777</v>
      </c>
      <c r="AG45" s="1019">
        <f>VLOOKUP(年度マスタ!$K$4&amp;"_"&amp;AG$33,データシート1!$A:$BS,MATCH("aa_"&amp;$S45,データシート1!$A$1:$BS$1,0),0)</f>
        <v>0.67453730695518122</v>
      </c>
      <c r="AH45" s="1019">
        <f>VLOOKUP(年度マスタ!$K$4&amp;"_"&amp;AH$33,データシート1!$A:$BS,MATCH("aa_"&amp;$S45,データシート1!$A$1:$BS$1,0),0)</f>
        <v>0.61319728725575229</v>
      </c>
      <c r="AI45" s="1019">
        <f>VLOOKUP(年度マスタ!$K$4&amp;"_"&amp;AI$33,データシート1!$A:$BS,MATCH("aa_"&amp;$S45,データシート1!$A$1:$BS$1,0),0)</f>
        <v>0.58172876258330286</v>
      </c>
      <c r="AJ45" s="1019">
        <f>VLOOKUP(年度マスタ!$K$4&amp;"_"&amp;AJ$33,データシート1!$A:$BS,MATCH("aa_"&amp;$S45,データシート1!$A$1:$BS$1,0),0)</f>
        <v>0.5447017741802056</v>
      </c>
      <c r="AK45" s="1020">
        <f>VLOOKUP(年度マスタ!$K$4&amp;"_"&amp;AK$33,データシート1!$A:$BS,MATCH("aa_"&amp;$S45,データシート1!$A$1:$BS$1,0),0)</f>
        <v>0.5404382265456501</v>
      </c>
      <c r="AL45" s="373"/>
      <c r="AW45" s="19" t="str">
        <f>AW48</f>
        <v>津南町</v>
      </c>
      <c r="AX45" s="407">
        <f t="shared" ref="AX45:BB45" si="15">AX48/$BC48</f>
        <v>0.33902188044081122</v>
      </c>
      <c r="AY45" s="407">
        <f t="shared" si="15"/>
        <v>0.15829472289969626</v>
      </c>
      <c r="AZ45" s="407">
        <f t="shared" si="15"/>
        <v>0.17268354920934634</v>
      </c>
      <c r="BA45" s="407">
        <f t="shared" si="15"/>
        <v>0.32213493350766181</v>
      </c>
      <c r="BB45" s="407">
        <f t="shared" si="15"/>
        <v>7.8649139424844545E-3</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v>
      </c>
      <c r="Y47" s="1022">
        <f>VLOOKUP(年度マスタ!$K$4&amp;"_"&amp;Y$33,データシート1!$A:$BS,MATCH("aa_"&amp;$S47,データシート1!$A$1:$BS$1,0),0)</f>
        <v>0.62508849782413045</v>
      </c>
      <c r="Z47" s="1022">
        <f>VLOOKUP(年度マスタ!$K$4&amp;"_"&amp;Z$33,データシート1!$A:$BS,MATCH("aa_"&amp;$S47,データシート1!$A$1:$BS$1,0),0)</f>
        <v>0.92566910577332018</v>
      </c>
      <c r="AA47" s="1022">
        <f>VLOOKUP(年度マスタ!$K$4&amp;"_"&amp;AA$33,データシート1!$A:$BS,MATCH("aa_"&amp;$S47,データシート1!$A$1:$BS$1,0),0)</f>
        <v>0.7770987647099834</v>
      </c>
      <c r="AB47" s="1022">
        <f>VLOOKUP(年度マスタ!$K$4&amp;"_"&amp;AB$33,データシート1!$A:$BS,MATCH("aa_"&amp;$S47,データシート1!$A$1:$BS$1,0),0)</f>
        <v>0.50435494943534676</v>
      </c>
      <c r="AC47" s="1022">
        <f>VLOOKUP(年度マスタ!$K$4&amp;"_"&amp;AC$33,データシート1!$A:$BS,MATCH("aa_"&amp;$S47,データシート1!$A$1:$BS$1,0),0)</f>
        <v>0.60747208072187664</v>
      </c>
      <c r="AD47" s="1022">
        <f>VLOOKUP(年度マスタ!$K$4&amp;"_"&amp;AD$33,データシート1!$A:$BS,MATCH("aa_"&amp;$S47,データシート1!$A$1:$BS$1,0),0)</f>
        <v>0.53016996041705</v>
      </c>
      <c r="AE47" s="1022">
        <f>VLOOKUP(年度マスタ!$K$4&amp;"_"&amp;AE$33,データシート1!$A:$BS,MATCH("aa_"&amp;$S47,データシート1!$A$1:$BS$1,0),0)</f>
        <v>0.60724293361186121</v>
      </c>
      <c r="AF47" s="1022">
        <f>VLOOKUP(年度マスタ!$K$4&amp;"_"&amp;AF$33,データシート1!$A:$BS,MATCH("aa_"&amp;$S47,データシート1!$A$1:$BS$1,0),0)</f>
        <v>0.56614163133720541</v>
      </c>
      <c r="AG47" s="1022">
        <f>VLOOKUP(年度マスタ!$K$4&amp;"_"&amp;AG$33,データシート1!$A:$BS,MATCH("aa_"&amp;$S47,データシート1!$A$1:$BS$1,0),0)</f>
        <v>0.59217533989820226</v>
      </c>
      <c r="AH47" s="1022">
        <f>VLOOKUP(年度マスタ!$K$4&amp;"_"&amp;AH$33,データシート1!$A:$BS,MATCH("aa_"&amp;$S47,データシート1!$A$1:$BS$1,0),0)</f>
        <v>0.58923953031648657</v>
      </c>
      <c r="AI47" s="1022">
        <f>VLOOKUP(年度マスタ!$K$4&amp;"_"&amp;AI$33,データシート1!$A:$BS,MATCH("aa_"&amp;$S47,データシート1!$A$1:$BS$1,0),0)</f>
        <v>0.48808913628391282</v>
      </c>
      <c r="AJ47" s="1022">
        <f>VLOOKUP(年度マスタ!$K$4&amp;"_"&amp;AJ$33,データシート1!$A:$BS,MATCH("aa_"&amp;$S47,データシート1!$A$1:$BS$1,0),0)</f>
        <v>0.38460522049202561</v>
      </c>
      <c r="AK47" s="1023">
        <f>VLOOKUP(年度マスタ!$K$4&amp;"_"&amp;AK$33,データシート1!$A:$BS,MATCH("aa_"&amp;$S47,データシート1!$A$1:$BS$1,0),0)</f>
        <v>0.52373676003030512</v>
      </c>
      <c r="AL47" s="373"/>
      <c r="AW47" s="19" t="str">
        <f>年度マスタ!I4</f>
        <v>新潟県</v>
      </c>
      <c r="AX47" s="408">
        <f>SUM(AY38:BA38)</f>
        <v>6084.3597595696083</v>
      </c>
      <c r="AY47" s="408">
        <f t="shared" si="17"/>
        <v>3220.1936488413921</v>
      </c>
      <c r="AZ47" s="408">
        <f t="shared" si="17"/>
        <v>3021.0261671850567</v>
      </c>
      <c r="BA47" s="408">
        <f>SUM(BD38:BG38)</f>
        <v>4036.9476065674075</v>
      </c>
      <c r="BB47" s="408">
        <f>BH38</f>
        <v>234.57782509155757</v>
      </c>
      <c r="BC47" s="408">
        <f>SUM(AX47:BB47)</f>
        <v>16597.105007255024</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1648</v>
      </c>
      <c r="AL48" s="411"/>
      <c r="AW48" s="19" t="str">
        <f>年度マスタ!J4</f>
        <v>津南町</v>
      </c>
      <c r="AX48" s="408">
        <f>SUM(AY39:BA39)</f>
        <v>22.575990346483426</v>
      </c>
      <c r="AY48" s="408">
        <f>BB39</f>
        <v>10.541089948047544</v>
      </c>
      <c r="AZ48" s="408">
        <f>BC39</f>
        <v>11.499264103183233</v>
      </c>
      <c r="BA48" s="408">
        <f>SUM(BD39:BG39)</f>
        <v>21.451462482828564</v>
      </c>
      <c r="BB48" s="408">
        <f>BH39</f>
        <v>0.52373676003030512</v>
      </c>
      <c r="BC48" s="408">
        <f>SUM(AX48:BB48)</f>
        <v>66.591543640573065</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66.591543640573065</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22.575990346483426</v>
      </c>
      <c r="P52" s="501">
        <f t="shared" ref="P52:P64" si="18">O52/$O$51</f>
        <v>0.33902188044081122</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13.229707915086653</v>
      </c>
      <c r="P53" s="502">
        <f t="shared" si="18"/>
        <v>0.19866948852385549</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1.4642533766323953</v>
      </c>
      <c r="P54" s="502">
        <f t="shared" si="18"/>
        <v>2.198857837769436E-2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7.8820290547643772</v>
      </c>
      <c r="P55" s="502">
        <f t="shared" si="18"/>
        <v>0.11836381353926138</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10.541089948047544</v>
      </c>
      <c r="P56" s="501">
        <f t="shared" si="18"/>
        <v>0.15829472289969626</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11.499264103183233</v>
      </c>
      <c r="P57" s="501">
        <f t="shared" si="18"/>
        <v>0.17268354920934634</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21.451462482828564</v>
      </c>
      <c r="P58" s="501">
        <f t="shared" si="18"/>
        <v>0.32213493350766181</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20.911024256282914</v>
      </c>
      <c r="P59" s="502">
        <f t="shared" si="18"/>
        <v>0.31401921494942181</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6.8797081246161564</v>
      </c>
      <c r="P60" s="502">
        <f t="shared" si="18"/>
        <v>0.10331203856377449</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14.03131613166676</v>
      </c>
      <c r="P61" s="502">
        <f t="shared" si="18"/>
        <v>0.21070717638564732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0.5404382265456501</v>
      </c>
      <c r="P62" s="502">
        <f t="shared" si="18"/>
        <v>8.1157185582400367E-3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0.52373676003030512</v>
      </c>
      <c r="P64" s="679">
        <f t="shared" si="18"/>
        <v>7.8649139424844545E-3</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津南町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115.94370000000001</v>
      </c>
      <c r="AI7" s="88">
        <f>VLOOKUP(年度マスタ!$K$4&amp;"_"&amp;$AG7,データシート1!$A:$BS,MATCH("ab_"&amp;AI$2,データシート1!$A$1:$BS$1,0),0)</f>
        <v>705</v>
      </c>
      <c r="AJ7" s="88">
        <f>VLOOKUP(年度マスタ!$K$4&amp;"_"&amp;$AG7,データシート1!$A:$BS,MATCH("ab_"&amp;AJ$2,データシート1!$A$1:$BS$1,0),0)</f>
        <v>188</v>
      </c>
      <c r="AK7" s="88">
        <f>VLOOKUP(年度マスタ!$K$4&amp;"_"&amp;$AG7,データシート1!$A:$BS,MATCH("ab_"&amp;AK$2,データシート1!$A$1:$BS$1,0),0)</f>
        <v>3045</v>
      </c>
      <c r="AL7" s="88">
        <f>VLOOKUP(年度マスタ!$K$4&amp;"_"&amp;$AG7,データシート1!$A:$BS,MATCH("ab_"&amp;AL$2,データシート1!$A$1:$BS$1,0),0)</f>
        <v>3669</v>
      </c>
      <c r="AM7" s="88">
        <f>VLOOKUP(年度マスタ!$K$4&amp;"_"&amp;$AG7,データシート1!$A:$BS,MATCH("ab_"&amp;AM$2,データシート1!$A$1:$BS$1,0),0)</f>
        <v>5160</v>
      </c>
      <c r="AN7" s="88">
        <f>VLOOKUP(年度マスタ!$K$4&amp;"_"&amp;$AG7,データシート1!$A:$BS,MATCH("ab_"&amp;AN$2,データシート1!$A$1:$BS$1,0),0)</f>
        <v>3402</v>
      </c>
      <c r="AO7" s="88">
        <f>VLOOKUP(年度マスタ!$K$4&amp;"_"&amp;$AG7,データシート1!$A:$BS,MATCH("ab_"&amp;AO$2,データシート1!$A$1:$BS$1,0),0)</f>
        <v>11288</v>
      </c>
      <c r="AP7" s="88">
        <f>VLOOKUP(年度マスタ!$K$4&amp;"_"&amp;$AG7,データシート1!$A:$BS,MATCH("ab_"&amp;AP$2,データシート1!$A$1:$BS$1,0),0)</f>
        <v>0</v>
      </c>
      <c r="AQ7" s="1073">
        <f>VLOOKUP(年度マスタ!$K$4&amp;"_"&amp;$AG7,データシート1!$A:$BS,MATCH("ab_"&amp;AQ$2,データシート1!$A$1:$BS$1,0),0)</f>
        <v>0</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83.735100000000003</v>
      </c>
      <c r="AI8" s="88">
        <f>VLOOKUP(年度マスタ!$K$4&amp;"_"&amp;$AG8,データシート1!$A:$BS,MATCH("ab_"&amp;AI$2,データシート1!$A$1:$BS$1,0),0)</f>
        <v>651</v>
      </c>
      <c r="AJ8" s="88">
        <f>VLOOKUP(年度マスタ!$K$4&amp;"_"&amp;$AG8,データシート1!$A:$BS,MATCH("ab_"&amp;AJ$2,データシート1!$A$1:$BS$1,0),0)</f>
        <v>428</v>
      </c>
      <c r="AK8" s="88">
        <f>VLOOKUP(年度マスタ!$K$4&amp;"_"&amp;$AG8,データシート1!$A:$BS,MATCH("ab_"&amp;AK$2,データシート1!$A$1:$BS$1,0),0)</f>
        <v>3081</v>
      </c>
      <c r="AL8" s="88">
        <f>VLOOKUP(年度マスタ!$K$4&amp;"_"&amp;$AG8,データシート1!$A:$BS,MATCH("ab_"&amp;AL$2,データシート1!$A$1:$BS$1,0),0)</f>
        <v>3665</v>
      </c>
      <c r="AM8" s="88">
        <f>VLOOKUP(年度マスタ!$K$4&amp;"_"&amp;$AG8,データシート1!$A:$BS,MATCH("ab_"&amp;AM$2,データシート1!$A$1:$BS$1,0),0)</f>
        <v>5178</v>
      </c>
      <c r="AN8" s="88">
        <f>VLOOKUP(年度マスタ!$K$4&amp;"_"&amp;$AG8,データシート1!$A:$BS,MATCH("ab_"&amp;AN$2,データシート1!$A$1:$BS$1,0),0)</f>
        <v>3314</v>
      </c>
      <c r="AO8" s="88">
        <f>VLOOKUP(年度マスタ!$K$4&amp;"_"&amp;$AG8,データシート1!$A:$BS,MATCH("ab_"&amp;AO$2,データシート1!$A$1:$BS$1,0),0)</f>
        <v>11154</v>
      </c>
      <c r="AP8" s="88">
        <f>VLOOKUP(年度マスタ!$K$4&amp;"_"&amp;$AG8,データシート1!$A:$BS,MATCH("ab_"&amp;AP$2,データシート1!$A$1:$BS$1,0),0)</f>
        <v>0</v>
      </c>
      <c r="AQ8" s="1073">
        <f>VLOOKUP(年度マスタ!$K$4&amp;"_"&amp;$AG8,データシート1!$A:$BS,MATCH("ab_"&amp;AQ$2,データシート1!$A$1:$BS$1,0),0)</f>
        <v>0.62508849782413045</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90.385900000000007</v>
      </c>
      <c r="AI9" s="88">
        <f>VLOOKUP(年度マスタ!$K$4&amp;"_"&amp;$AG9,データシート1!$A:$BS,MATCH("ab_"&amp;AI$2,データシート1!$A$1:$BS$1,0),0)</f>
        <v>651</v>
      </c>
      <c r="AJ9" s="88">
        <f>VLOOKUP(年度マスタ!$K$4&amp;"_"&amp;$AG9,データシート1!$A:$BS,MATCH("ab_"&amp;AJ$2,データシート1!$A$1:$BS$1,0),0)</f>
        <v>428</v>
      </c>
      <c r="AK9" s="88">
        <f>VLOOKUP(年度マスタ!$K$4&amp;"_"&amp;$AG9,データシート1!$A:$BS,MATCH("ab_"&amp;AK$2,データシート1!$A$1:$BS$1,0),0)</f>
        <v>3081</v>
      </c>
      <c r="AL9" s="88">
        <f>VLOOKUP(年度マスタ!$K$4&amp;"_"&amp;$AG9,データシート1!$A:$BS,MATCH("ab_"&amp;AL$2,データシート1!$A$1:$BS$1,0),0)</f>
        <v>3653</v>
      </c>
      <c r="AM9" s="88">
        <f>VLOOKUP(年度マスタ!$K$4&amp;"_"&amp;$AG9,データシート1!$A:$BS,MATCH("ab_"&amp;AM$2,データシート1!$A$1:$BS$1,0),0)</f>
        <v>5184</v>
      </c>
      <c r="AN9" s="88">
        <f>VLOOKUP(年度マスタ!$K$4&amp;"_"&amp;$AG9,データシート1!$A:$BS,MATCH("ab_"&amp;AN$2,データシート1!$A$1:$BS$1,0),0)</f>
        <v>3257</v>
      </c>
      <c r="AO9" s="88">
        <f>VLOOKUP(年度マスタ!$K$4&amp;"_"&amp;$AG9,データシート1!$A:$BS,MATCH("ab_"&amp;AO$2,データシート1!$A$1:$BS$1,0),0)</f>
        <v>11001</v>
      </c>
      <c r="AP9" s="88">
        <f>VLOOKUP(年度マスタ!$K$4&amp;"_"&amp;$AG9,データシート1!$A:$BS,MATCH("ab_"&amp;AP$2,データシート1!$A$1:$BS$1,0),0)</f>
        <v>0</v>
      </c>
      <c r="AQ9" s="1073">
        <f>VLOOKUP(年度マスタ!$K$4&amp;"_"&amp;$AG9,データシート1!$A:$BS,MATCH("ab_"&amp;AQ$2,データシート1!$A$1:$BS$1,0),0)</f>
        <v>0.92566910577332018</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97.606700000000004</v>
      </c>
      <c r="AI10" s="88">
        <f>VLOOKUP(年度マスタ!$K$4&amp;"_"&amp;$AG10,データシート1!$A:$BS,MATCH("ab_"&amp;AI$2,データシート1!$A$1:$BS$1,0),0)</f>
        <v>651</v>
      </c>
      <c r="AJ10" s="88">
        <f>VLOOKUP(年度マスタ!$K$4&amp;"_"&amp;$AG10,データシート1!$A:$BS,MATCH("ab_"&amp;AJ$2,データシート1!$A$1:$BS$1,0),0)</f>
        <v>428</v>
      </c>
      <c r="AK10" s="88">
        <f>VLOOKUP(年度マスタ!$K$4&amp;"_"&amp;$AG10,データシート1!$A:$BS,MATCH("ab_"&amp;AK$2,データシート1!$A$1:$BS$1,0),0)</f>
        <v>3081</v>
      </c>
      <c r="AL10" s="88">
        <f>VLOOKUP(年度マスタ!$K$4&amp;"_"&amp;$AG10,データシート1!$A:$BS,MATCH("ab_"&amp;AL$2,データシート1!$A$1:$BS$1,0),0)</f>
        <v>3633</v>
      </c>
      <c r="AM10" s="88">
        <f>VLOOKUP(年度マスタ!$K$4&amp;"_"&amp;$AG10,データシート1!$A:$BS,MATCH("ab_"&amp;AM$2,データシート1!$A$1:$BS$1,0),0)</f>
        <v>5192</v>
      </c>
      <c r="AN10" s="88">
        <f>VLOOKUP(年度マスタ!$K$4&amp;"_"&amp;$AG10,データシート1!$A:$BS,MATCH("ab_"&amp;AN$2,データシート1!$A$1:$BS$1,0),0)</f>
        <v>3241</v>
      </c>
      <c r="AO10" s="88">
        <f>VLOOKUP(年度マスタ!$K$4&amp;"_"&amp;$AG10,データシート1!$A:$BS,MATCH("ab_"&amp;AO$2,データシート1!$A$1:$BS$1,0),0)</f>
        <v>10856</v>
      </c>
      <c r="AP10" s="88">
        <f>VLOOKUP(年度マスタ!$K$4&amp;"_"&amp;$AG10,データシート1!$A:$BS,MATCH("ab_"&amp;AP$2,データシート1!$A$1:$BS$1,0),0)</f>
        <v>0</v>
      </c>
      <c r="AQ10" s="1073">
        <f>VLOOKUP(年度マスタ!$K$4&amp;"_"&amp;$AG10,データシート1!$A:$BS,MATCH("ab_"&amp;AQ$2,データシート1!$A$1:$BS$1,0),0)</f>
        <v>0.7770987647099834</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93.707599999999999</v>
      </c>
      <c r="AI11" s="88">
        <f>VLOOKUP(年度マスタ!$K$4&amp;"_"&amp;$AG11,データシート1!$A:$BS,MATCH("ab_"&amp;AI$2,データシート1!$A$1:$BS$1,0),0)</f>
        <v>651</v>
      </c>
      <c r="AJ11" s="88">
        <f>VLOOKUP(年度マスタ!$K$4&amp;"_"&amp;$AG11,データシート1!$A:$BS,MATCH("ab_"&amp;AJ$2,データシート1!$A$1:$BS$1,0),0)</f>
        <v>428</v>
      </c>
      <c r="AK11" s="88">
        <f>VLOOKUP(年度マスタ!$K$4&amp;"_"&amp;$AG11,データシート1!$A:$BS,MATCH("ab_"&amp;AK$2,データシート1!$A$1:$BS$1,0),0)</f>
        <v>3081</v>
      </c>
      <c r="AL11" s="88">
        <f>VLOOKUP(年度マスタ!$K$4&amp;"_"&amp;$AG11,データシート1!$A:$BS,MATCH("ab_"&amp;AL$2,データシート1!$A$1:$BS$1,0),0)</f>
        <v>3621</v>
      </c>
      <c r="AM11" s="88">
        <f>VLOOKUP(年度マスタ!$K$4&amp;"_"&amp;$AG11,データシート1!$A:$BS,MATCH("ab_"&amp;AM$2,データシート1!$A$1:$BS$1,0),0)</f>
        <v>5246</v>
      </c>
      <c r="AN11" s="88">
        <f>VLOOKUP(年度マスタ!$K$4&amp;"_"&amp;$AG11,データシート1!$A:$BS,MATCH("ab_"&amp;AN$2,データシート1!$A$1:$BS$1,0),0)</f>
        <v>3216</v>
      </c>
      <c r="AO11" s="88">
        <f>VLOOKUP(年度マスタ!$K$4&amp;"_"&amp;$AG11,データシート1!$A:$BS,MATCH("ab_"&amp;AO$2,データシート1!$A$1:$BS$1,0),0)</f>
        <v>10777</v>
      </c>
      <c r="AP11" s="88">
        <f>VLOOKUP(年度マスタ!$K$4&amp;"_"&amp;$AG11,データシート1!$A:$BS,MATCH("ab_"&amp;AP$2,データシート1!$A$1:$BS$1,0),0)</f>
        <v>0</v>
      </c>
      <c r="AQ11" s="1073">
        <f>VLOOKUP(年度マスタ!$K$4&amp;"_"&amp;$AG11,データシート1!$A:$BS,MATCH("ab_"&amp;AQ$2,データシート1!$A$1:$BS$1,0),0)</f>
        <v>0.50435494943534676</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90.168700000000001</v>
      </c>
      <c r="AI12" s="88">
        <f>VLOOKUP(年度マスタ!$K$4&amp;"_"&amp;$AG12,データシート1!$A:$BS,MATCH("ab_"&amp;AI$2,データシート1!$A$1:$BS$1,0),0)</f>
        <v>651</v>
      </c>
      <c r="AJ12" s="88">
        <f>VLOOKUP(年度マスタ!$K$4&amp;"_"&amp;$AG12,データシート1!$A:$BS,MATCH("ab_"&amp;AJ$2,データシート1!$A$1:$BS$1,0),0)</f>
        <v>428</v>
      </c>
      <c r="AK12" s="88">
        <f>VLOOKUP(年度マスタ!$K$4&amp;"_"&amp;$AG12,データシート1!$A:$BS,MATCH("ab_"&amp;AK$2,データシート1!$A$1:$BS$1,0),0)</f>
        <v>3081</v>
      </c>
      <c r="AL12" s="88">
        <f>VLOOKUP(年度マスタ!$K$4&amp;"_"&amp;$AG12,データシート1!$A:$BS,MATCH("ab_"&amp;AL$2,データシート1!$A$1:$BS$1,0),0)</f>
        <v>3601</v>
      </c>
      <c r="AM12" s="88">
        <f>VLOOKUP(年度マスタ!$K$4&amp;"_"&amp;$AG12,データシート1!$A:$BS,MATCH("ab_"&amp;AM$2,データシート1!$A$1:$BS$1,0),0)</f>
        <v>5249</v>
      </c>
      <c r="AN12" s="88">
        <f>VLOOKUP(年度マスタ!$K$4&amp;"_"&amp;$AG12,データシート1!$A:$BS,MATCH("ab_"&amp;AN$2,データシート1!$A$1:$BS$1,0),0)</f>
        <v>3197</v>
      </c>
      <c r="AO12" s="88">
        <f>VLOOKUP(年度マスタ!$K$4&amp;"_"&amp;$AG12,データシート1!$A:$BS,MATCH("ab_"&amp;AO$2,データシート1!$A$1:$BS$1,0),0)</f>
        <v>10646</v>
      </c>
      <c r="AP12" s="88">
        <f>VLOOKUP(年度マスタ!$K$4&amp;"_"&amp;$AG12,データシート1!$A:$BS,MATCH("ab_"&amp;AP$2,データシート1!$A$1:$BS$1,0),0)</f>
        <v>0</v>
      </c>
      <c r="AQ12" s="1073">
        <f>VLOOKUP(年度マスタ!$K$4&amp;"_"&amp;$AG12,データシート1!$A:$BS,MATCH("ab_"&amp;AQ$2,データシート1!$A$1:$BS$1,0),0)</f>
        <v>0.60747208072187664</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101.36660000000001</v>
      </c>
      <c r="AI13" s="88">
        <f>VLOOKUP(年度マスタ!$K$4&amp;"_"&amp;$AG13,データシート1!$A:$BS,MATCH("ab_"&amp;AI$2,データシート1!$A$1:$BS$1,0),0)</f>
        <v>562</v>
      </c>
      <c r="AJ13" s="88">
        <f>VLOOKUP(年度マスタ!$K$4&amp;"_"&amp;$AG13,データシート1!$A:$BS,MATCH("ab_"&amp;AJ$2,データシート1!$A$1:$BS$1,0),0)</f>
        <v>183</v>
      </c>
      <c r="AK13" s="88">
        <f>VLOOKUP(年度マスタ!$K$4&amp;"_"&amp;$AG13,データシート1!$A:$BS,MATCH("ab_"&amp;AK$2,データシート1!$A$1:$BS$1,0),0)</f>
        <v>2991</v>
      </c>
      <c r="AL13" s="88">
        <f>VLOOKUP(年度マスタ!$K$4&amp;"_"&amp;$AG13,データシート1!$A:$BS,MATCH("ab_"&amp;AL$2,データシート1!$A$1:$BS$1,0),0)</f>
        <v>3584</v>
      </c>
      <c r="AM13" s="88">
        <f>VLOOKUP(年度マスタ!$K$4&amp;"_"&amp;$AG13,データシート1!$A:$BS,MATCH("ab_"&amp;AM$2,データシート1!$A$1:$BS$1,0),0)</f>
        <v>5260</v>
      </c>
      <c r="AN13" s="88">
        <f>VLOOKUP(年度マスタ!$K$4&amp;"_"&amp;$AG13,データシート1!$A:$BS,MATCH("ab_"&amp;AN$2,データシート1!$A$1:$BS$1,0),0)</f>
        <v>3141</v>
      </c>
      <c r="AO13" s="88">
        <f>VLOOKUP(年度マスタ!$K$4&amp;"_"&amp;$AG13,データシート1!$A:$BS,MATCH("ab_"&amp;AO$2,データシート1!$A$1:$BS$1,0),0)</f>
        <v>10461</v>
      </c>
      <c r="AP13" s="88">
        <f>VLOOKUP(年度マスタ!$K$4&amp;"_"&amp;$AG13,データシート1!$A:$BS,MATCH("ab_"&amp;AP$2,データシート1!$A$1:$BS$1,0),0)</f>
        <v>0</v>
      </c>
      <c r="AQ13" s="1073">
        <f>VLOOKUP(年度マスタ!$K$4&amp;"_"&amp;$AG13,データシート1!$A:$BS,MATCH("ab_"&amp;AQ$2,データシート1!$A$1:$BS$1,0),0)</f>
        <v>0.53016996041705</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118.3356</v>
      </c>
      <c r="AI14" s="88">
        <f>VLOOKUP(年度マスタ!$K$4&amp;"_"&amp;$AG14,データシート1!$A:$BS,MATCH("ab_"&amp;AI$2,データシート1!$A$1:$BS$1,0),0)</f>
        <v>562</v>
      </c>
      <c r="AJ14" s="88">
        <f>VLOOKUP(年度マスタ!$K$4&amp;"_"&amp;$AG14,データシート1!$A:$BS,MATCH("ab_"&amp;AJ$2,データシート1!$A$1:$BS$1,0),0)</f>
        <v>183</v>
      </c>
      <c r="AK14" s="88">
        <f>VLOOKUP(年度マスタ!$K$4&amp;"_"&amp;$AG14,データシート1!$A:$BS,MATCH("ab_"&amp;AK$2,データシート1!$A$1:$BS$1,0),0)</f>
        <v>2991</v>
      </c>
      <c r="AL14" s="88">
        <f>VLOOKUP(年度マスタ!$K$4&amp;"_"&amp;$AG14,データシート1!$A:$BS,MATCH("ab_"&amp;AL$2,データシート1!$A$1:$BS$1,0),0)</f>
        <v>3577</v>
      </c>
      <c r="AM14" s="88">
        <f>VLOOKUP(年度マスタ!$K$4&amp;"_"&amp;$AG14,データシート1!$A:$BS,MATCH("ab_"&amp;AM$2,データシート1!$A$1:$BS$1,0),0)</f>
        <v>5222</v>
      </c>
      <c r="AN14" s="88">
        <f>VLOOKUP(年度マスタ!$K$4&amp;"_"&amp;$AG14,データシート1!$A:$BS,MATCH("ab_"&amp;AN$2,データシート1!$A$1:$BS$1,0),0)</f>
        <v>3136</v>
      </c>
      <c r="AO14" s="88">
        <f>VLOOKUP(年度マスタ!$K$4&amp;"_"&amp;$AG14,データシート1!$A:$BS,MATCH("ab_"&amp;AO$2,データシート1!$A$1:$BS$1,0),0)</f>
        <v>10306</v>
      </c>
      <c r="AP14" s="88">
        <f>VLOOKUP(年度マスタ!$K$4&amp;"_"&amp;$AG14,データシート1!$A:$BS,MATCH("ab_"&amp;AP$2,データシート1!$A$1:$BS$1,0),0)</f>
        <v>0</v>
      </c>
      <c r="AQ14" s="1073">
        <f>VLOOKUP(年度マスタ!$K$4&amp;"_"&amp;$AG14,データシート1!$A:$BS,MATCH("ab_"&amp;AQ$2,データシート1!$A$1:$BS$1,0),0)</f>
        <v>0.60724293361186121</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110.761</v>
      </c>
      <c r="AI15" s="88">
        <f>VLOOKUP(年度マスタ!$K$4&amp;"_"&amp;$AG15,データシート1!$A:$BS,MATCH("ab_"&amp;AI$2,データシート1!$A$1:$BS$1,0),0)</f>
        <v>562</v>
      </c>
      <c r="AJ15" s="88">
        <f>VLOOKUP(年度マスタ!$K$4&amp;"_"&amp;$AG15,データシート1!$A:$BS,MATCH("ab_"&amp;AJ$2,データシート1!$A$1:$BS$1,0),0)</f>
        <v>183</v>
      </c>
      <c r="AK15" s="88">
        <f>VLOOKUP(年度マスタ!$K$4&amp;"_"&amp;$AG15,データシート1!$A:$BS,MATCH("ab_"&amp;AK$2,データシート1!$A$1:$BS$1,0),0)</f>
        <v>2991</v>
      </c>
      <c r="AL15" s="88">
        <f>VLOOKUP(年度マスタ!$K$4&amp;"_"&amp;$AG15,データシート1!$A:$BS,MATCH("ab_"&amp;AL$2,データシート1!$A$1:$BS$1,0),0)</f>
        <v>3564</v>
      </c>
      <c r="AM15" s="88">
        <f>VLOOKUP(年度マスタ!$K$4&amp;"_"&amp;$AG15,データシート1!$A:$BS,MATCH("ab_"&amp;AM$2,データシート1!$A$1:$BS$1,0),0)</f>
        <v>5230</v>
      </c>
      <c r="AN15" s="88">
        <f>VLOOKUP(年度マスタ!$K$4&amp;"_"&amp;$AG15,データシート1!$A:$BS,MATCH("ab_"&amp;AN$2,データシート1!$A$1:$BS$1,0),0)</f>
        <v>3271</v>
      </c>
      <c r="AO15" s="88">
        <f>VLOOKUP(年度マスタ!$K$4&amp;"_"&amp;$AG15,データシート1!$A:$BS,MATCH("ab_"&amp;AO$2,データシート1!$A$1:$BS$1,0),0)</f>
        <v>10059</v>
      </c>
      <c r="AP15" s="88">
        <f>VLOOKUP(年度マスタ!$K$4&amp;"_"&amp;$AG15,データシート1!$A:$BS,MATCH("ab_"&amp;AP$2,データシート1!$A$1:$BS$1,0),0)</f>
        <v>0</v>
      </c>
      <c r="AQ15" s="1073">
        <f>VLOOKUP(年度マスタ!$K$4&amp;"_"&amp;$AG15,データシート1!$A:$BS,MATCH("ab_"&amp;AQ$2,データシート1!$A$1:$BS$1,0),0)</f>
        <v>0.56614163133720541</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111.6634</v>
      </c>
      <c r="AI16" s="88">
        <f>VLOOKUP(年度マスタ!$K$4&amp;"_"&amp;$AG16,データシート1!$A:$BS,MATCH("ab_"&amp;AI$2,データシート1!$A$1:$BS$1,0),0)</f>
        <v>562</v>
      </c>
      <c r="AJ16" s="88">
        <f>VLOOKUP(年度マスタ!$K$4&amp;"_"&amp;$AG16,データシート1!$A:$BS,MATCH("ab_"&amp;AJ$2,データシート1!$A$1:$BS$1,0),0)</f>
        <v>183</v>
      </c>
      <c r="AK16" s="88">
        <f>VLOOKUP(年度マスタ!$K$4&amp;"_"&amp;$AG16,データシート1!$A:$BS,MATCH("ab_"&amp;AK$2,データシート1!$A$1:$BS$1,0),0)</f>
        <v>2991</v>
      </c>
      <c r="AL16" s="88">
        <f>VLOOKUP(年度マスタ!$K$4&amp;"_"&amp;$AG16,データシート1!$A:$BS,MATCH("ab_"&amp;AL$2,データシート1!$A$1:$BS$1,0),0)</f>
        <v>3551</v>
      </c>
      <c r="AM16" s="88">
        <f>VLOOKUP(年度マスタ!$K$4&amp;"_"&amp;$AG16,データシート1!$A:$BS,MATCH("ab_"&amp;AM$2,データシート1!$A$1:$BS$1,0),0)</f>
        <v>5174</v>
      </c>
      <c r="AN16" s="88">
        <f>VLOOKUP(年度マスタ!$K$4&amp;"_"&amp;$AG16,データシート1!$A:$BS,MATCH("ab_"&amp;AN$2,データシート1!$A$1:$BS$1,0),0)</f>
        <v>3237</v>
      </c>
      <c r="AO16" s="88">
        <f>VLOOKUP(年度マスタ!$K$4&amp;"_"&amp;$AG16,データシート1!$A:$BS,MATCH("ab_"&amp;AO$2,データシート1!$A$1:$BS$1,0),0)</f>
        <v>9876</v>
      </c>
      <c r="AP16" s="88">
        <f>VLOOKUP(年度マスタ!$K$4&amp;"_"&amp;$AG16,データシート1!$A:$BS,MATCH("ab_"&amp;AP$2,データシート1!$A$1:$BS$1,0),0)</f>
        <v>0</v>
      </c>
      <c r="AQ16" s="1073">
        <f>VLOOKUP(年度マスタ!$K$4&amp;"_"&amp;$AG16,データシート1!$A:$BS,MATCH("ab_"&amp;AQ$2,データシート1!$A$1:$BS$1,0),0)</f>
        <v>0.59217533989820226</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118.3456</v>
      </c>
      <c r="AI17" s="187">
        <f>VLOOKUP(年度マスタ!$K$4&amp;"_"&amp;$AG17,データシート1!$A:$BS,MATCH("ab_"&amp;AI$2,データシート1!$A$1:$BS$1,0),0)</f>
        <v>562</v>
      </c>
      <c r="AJ17" s="187">
        <f>VLOOKUP(年度マスタ!$K$4&amp;"_"&amp;$AG17,データシート1!$A:$BS,MATCH("ab_"&amp;AJ$2,データシート1!$A$1:$BS$1,0),0)</f>
        <v>183</v>
      </c>
      <c r="AK17" s="187">
        <f>VLOOKUP(年度マスタ!$K$4&amp;"_"&amp;$AG17,データシート1!$A:$BS,MATCH("ab_"&amp;AK$2,データシート1!$A$1:$BS$1,0),0)</f>
        <v>2991</v>
      </c>
      <c r="AL17" s="187">
        <f>VLOOKUP(年度マスタ!$K$4&amp;"_"&amp;$AG17,データシート1!$A:$BS,MATCH("ab_"&amp;AL$2,データシート1!$A$1:$BS$1,0),0)</f>
        <v>3535</v>
      </c>
      <c r="AM17" s="187">
        <f>VLOOKUP(年度マスタ!$K$4&amp;"_"&amp;$AG17,データシート1!$A:$BS,MATCH("ab_"&amp;AM$2,データシート1!$A$1:$BS$1,0),0)</f>
        <v>5163</v>
      </c>
      <c r="AN17" s="187">
        <f>VLOOKUP(年度マスタ!$K$4&amp;"_"&amp;$AG17,データシート1!$A:$BS,MATCH("ab_"&amp;AN$2,データシート1!$A$1:$BS$1,0),0)</f>
        <v>3205</v>
      </c>
      <c r="AO17" s="187">
        <f>VLOOKUP(年度マスタ!$K$4&amp;"_"&amp;$AG17,データシート1!$A:$BS,MATCH("ab_"&amp;AO$2,データシート1!$A$1:$BS$1,0),0)</f>
        <v>9675</v>
      </c>
      <c r="AP17" s="187">
        <f>VLOOKUP(年度マスタ!$K$4&amp;"_"&amp;$AG17,データシート1!$A:$BS,MATCH("ab_"&amp;AP$2,データシート1!$A$1:$BS$1,0),0)</f>
        <v>0</v>
      </c>
      <c r="AQ17" s="1074">
        <f>VLOOKUP(年度マスタ!$K$4&amp;"_"&amp;$AG17,データシート1!$A:$BS,MATCH("ab_"&amp;AQ$2,データシート1!$A$1:$BS$1,0),0)</f>
        <v>0.58923953031648657</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123.1275</v>
      </c>
      <c r="AI18" s="88">
        <f>VLOOKUP(年度マスタ!$K$4&amp;"_"&amp;$AG18,データシート1!$A:$BS,MATCH("ab_"&amp;AI$2,データシート1!$A$1:$BS$1,0),0)</f>
        <v>562</v>
      </c>
      <c r="AJ18" s="88">
        <f>VLOOKUP(年度マスタ!$K$4&amp;"_"&amp;$AG18,データシート1!$A:$BS,MATCH("ab_"&amp;AJ$2,データシート1!$A$1:$BS$1,0),0)</f>
        <v>183</v>
      </c>
      <c r="AK18" s="88">
        <f>VLOOKUP(年度マスタ!$K$4&amp;"_"&amp;$AG18,データシート1!$A:$BS,MATCH("ab_"&amp;AK$2,データシート1!$A$1:$BS$1,0),0)</f>
        <v>2991</v>
      </c>
      <c r="AL18" s="88">
        <f>VLOOKUP(年度マスタ!$K$4&amp;"_"&amp;$AG18,データシート1!$A:$BS,MATCH("ab_"&amp;AL$2,データシート1!$A$1:$BS$1,0),0)</f>
        <v>3493</v>
      </c>
      <c r="AM18" s="88">
        <f>VLOOKUP(年度マスタ!$K$4&amp;"_"&amp;$AG18,データシート1!$A:$BS,MATCH("ab_"&amp;AM$2,データシート1!$A$1:$BS$1,0),0)</f>
        <v>5134</v>
      </c>
      <c r="AN18" s="88">
        <f>VLOOKUP(年度マスタ!$K$4&amp;"_"&amp;$AG18,データシート1!$A:$BS,MATCH("ab_"&amp;AN$2,データシート1!$A$1:$BS$1,0),0)</f>
        <v>3031</v>
      </c>
      <c r="AO18" s="88">
        <f>VLOOKUP(年度マスタ!$K$4&amp;"_"&amp;$AG18,データシート1!$A:$BS,MATCH("ab_"&amp;AO$2,データシート1!$A$1:$BS$1,0),0)</f>
        <v>9427</v>
      </c>
      <c r="AP18" s="88">
        <f>VLOOKUP(年度マスタ!$K$4&amp;"_"&amp;$AG18,データシート1!$A:$BS,MATCH("ab_"&amp;AP$2,データシート1!$A$1:$BS$1,0),0)</f>
        <v>0</v>
      </c>
      <c r="AQ18" s="1073">
        <f>VLOOKUP(年度マスタ!$K$4&amp;"_"&amp;$AG18,データシート1!$A:$BS,MATCH("ab_"&amp;AQ$2,データシート1!$A$1:$BS$1,0),0)</f>
        <v>0.48808913628391282</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113.7962</v>
      </c>
      <c r="AI19" s="88">
        <f>VLOOKUP(年度マスタ!$K$4&amp;"_"&amp;$AG19,データシート1!$A:$BS,MATCH("ab_"&amp;AI$2,データシート1!$A$1:$BS$1,0),0)</f>
        <v>449</v>
      </c>
      <c r="AJ19" s="88">
        <f>VLOOKUP(年度マスタ!$K$4&amp;"_"&amp;$AG19,データシート1!$A:$BS,MATCH("ab_"&amp;AJ$2,データシート1!$A$1:$BS$1,0),0)</f>
        <v>315</v>
      </c>
      <c r="AK19" s="88">
        <f>VLOOKUP(年度マスタ!$K$4&amp;"_"&amp;$AG19,データシート1!$A:$BS,MATCH("ab_"&amp;AK$2,データシート1!$A$1:$BS$1,0),0)</f>
        <v>2555</v>
      </c>
      <c r="AL19" s="88">
        <f>VLOOKUP(年度マスタ!$K$4&amp;"_"&amp;$AG19,データシート1!$A:$BS,MATCH("ab_"&amp;AL$2,データシート1!$A$1:$BS$1,0),0)</f>
        <v>3468</v>
      </c>
      <c r="AM19" s="88">
        <f>VLOOKUP(年度マスタ!$K$4&amp;"_"&amp;$AG19,データシート1!$A:$BS,MATCH("ab_"&amp;AM$2,データシート1!$A$1:$BS$1,0),0)</f>
        <v>5108</v>
      </c>
      <c r="AN19" s="88">
        <f>VLOOKUP(年度マスタ!$K$4&amp;"_"&amp;$AG19,データシート1!$A:$BS,MATCH("ab_"&amp;AN$2,データシート1!$A$1:$BS$1,0),0)</f>
        <v>3139</v>
      </c>
      <c r="AO19" s="88">
        <f>VLOOKUP(年度マスタ!$K$4&amp;"_"&amp;$AG19,データシート1!$A:$BS,MATCH("ab_"&amp;AO$2,データシート1!$A$1:$BS$1,0),0)</f>
        <v>9238</v>
      </c>
      <c r="AP19" s="88">
        <f>VLOOKUP(年度マスタ!$K$4&amp;"_"&amp;$AG19,データシート1!$A:$BS,MATCH("ab_"&amp;AP$2,データシート1!$A$1:$BS$1,0),0)</f>
        <v>0</v>
      </c>
      <c r="AQ19" s="1073">
        <f>VLOOKUP(年度マスタ!$K$4&amp;"_"&amp;$AG19,データシート1!$A:$BS,MATCH("ab_"&amp;AQ$2,データシート1!$A$1:$BS$1,0),0)</f>
        <v>0.38460522049202561</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127.4905</v>
      </c>
      <c r="AI20" s="88">
        <f>VLOOKUP(年度マスタ!$K$4&amp;"_"&amp;$AG20,データシート1!$A:$BS,MATCH("ab_"&amp;AI$2,データシート1!$A$1:$BS$1,0),0)</f>
        <v>449</v>
      </c>
      <c r="AJ20" s="88">
        <f>VLOOKUP(年度マスタ!$K$4&amp;"_"&amp;$AG20,データシート1!$A:$BS,MATCH("ab_"&amp;AJ$2,データシート1!$A$1:$BS$1,0),0)</f>
        <v>315</v>
      </c>
      <c r="AK20" s="88">
        <f>VLOOKUP(年度マスタ!$K$4&amp;"_"&amp;$AG20,データシート1!$A:$BS,MATCH("ab_"&amp;AK$2,データシート1!$A$1:$BS$1,0),0)</f>
        <v>2555</v>
      </c>
      <c r="AL20" s="88">
        <f>VLOOKUP(年度マスタ!$K$4&amp;"_"&amp;$AG20,データシート1!$A:$BS,MATCH("ab_"&amp;AL$2,データシート1!$A$1:$BS$1,0),0)</f>
        <v>3467</v>
      </c>
      <c r="AM20" s="88">
        <f>VLOOKUP(年度マスタ!$K$4&amp;"_"&amp;$AG20,データシート1!$A:$BS,MATCH("ab_"&amp;AM$2,データシート1!$A$1:$BS$1,0),0)</f>
        <v>5062</v>
      </c>
      <c r="AN20" s="88">
        <f>VLOOKUP(年度マスタ!$K$4&amp;"_"&amp;$AG20,データシート1!$A:$BS,MATCH("ab_"&amp;AN$2,データシート1!$A$1:$BS$1,0),0)</f>
        <v>3087</v>
      </c>
      <c r="AO20" s="88">
        <f>VLOOKUP(年度マスタ!$K$4&amp;"_"&amp;$AG20,データシート1!$A:$BS,MATCH("ab_"&amp;AO$2,データシート1!$A$1:$BS$1,0),0)</f>
        <v>9057</v>
      </c>
      <c r="AP20" s="88">
        <f>VLOOKUP(年度マスタ!$K$4&amp;"_"&amp;$AG20,データシート1!$A:$BS,MATCH("ab_"&amp;AP$2,データシート1!$A$1:$BS$1,0),0)</f>
        <v>0</v>
      </c>
      <c r="AQ20" s="1073">
        <f>VLOOKUP(年度マスタ!$K$4&amp;"_"&amp;$AG20,データシート1!$A:$BS,MATCH("ab_"&amp;AQ$2,データシート1!$A$1:$BS$1,0),0)</f>
        <v>0.52373676003030512</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津南町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15482</v>
      </c>
      <c r="BF13" s="80" t="str">
        <f>年度マスタ!K4</f>
        <v>15482</v>
      </c>
      <c r="BG13" s="80" t="str">
        <f>年度マスタ!K4</f>
        <v>15482</v>
      </c>
      <c r="BH13" s="318" t="s">
        <v>108</v>
      </c>
      <c r="BI13" s="318" t="s">
        <v>108</v>
      </c>
      <c r="BJ13" s="318" t="s">
        <v>108</v>
      </c>
      <c r="BK13" s="318" t="str">
        <f>年度マスタ!K4</f>
        <v>15482</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津南町</v>
      </c>
      <c r="BF14" s="80" t="str">
        <f>AP2</f>
        <v>津南町</v>
      </c>
      <c r="BG14" s="80" t="str">
        <f>AP2</f>
        <v>津南町</v>
      </c>
      <c r="BH14" s="80" t="s">
        <v>118</v>
      </c>
      <c r="BI14" s="80" t="s">
        <v>118</v>
      </c>
      <c r="BJ14" s="80" t="s">
        <v>118</v>
      </c>
      <c r="BK14" s="80" t="str">
        <f>AP2</f>
        <v>津南町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2.7549999999999999</v>
      </c>
      <c r="AY17" s="201">
        <f>AX17</f>
        <v>2.7549999999999999</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4.6849999999999996</v>
      </c>
      <c r="G21" s="996">
        <f t="shared" ref="G21:O21" si="5">SUM(G22,G26,G27,G28)</f>
        <v>0</v>
      </c>
      <c r="H21" s="996">
        <f t="shared" si="5"/>
        <v>4.6580000000000004</v>
      </c>
      <c r="I21" s="996">
        <f t="shared" si="5"/>
        <v>4.9450000000000003</v>
      </c>
      <c r="J21" s="996">
        <f t="shared" si="5"/>
        <v>5.0990000000000002</v>
      </c>
      <c r="K21" s="996">
        <f t="shared" si="5"/>
        <v>4.9649999999999999</v>
      </c>
      <c r="L21" s="996">
        <f t="shared" si="5"/>
        <v>5</v>
      </c>
      <c r="M21" s="996">
        <f t="shared" si="5"/>
        <v>4.8559999999999999</v>
      </c>
      <c r="N21" s="996">
        <f t="shared" si="5"/>
        <v>4.6749999999999998</v>
      </c>
      <c r="O21" s="996">
        <f t="shared" si="5"/>
        <v>3.9460000000000002</v>
      </c>
      <c r="P21" s="997">
        <f>SUM(P22,P26,P27,P28)</f>
        <v>2.7549999999999999</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2.7549999999999999</v>
      </c>
      <c r="AY22" s="201">
        <f>AX22</f>
        <v>2.7549999999999999</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45.375158214137002</v>
      </c>
      <c r="AG24" s="996">
        <f t="shared" ref="AG24:AP24" si="7">AG25+AG29</f>
        <v>51.639584619689636</v>
      </c>
      <c r="AH24" s="996">
        <f t="shared" si="7"/>
        <v>53.628862907046198</v>
      </c>
      <c r="AI24" s="996">
        <f t="shared" si="7"/>
        <v>52.272180258612295</v>
      </c>
      <c r="AJ24" s="996">
        <f t="shared" si="7"/>
        <v>38.40830865004736</v>
      </c>
      <c r="AK24" s="996">
        <f t="shared" si="7"/>
        <v>36.850504202908553</v>
      </c>
      <c r="AL24" s="996">
        <f t="shared" si="7"/>
        <v>37.293352097502179</v>
      </c>
      <c r="AM24" s="996">
        <f t="shared" si="7"/>
        <v>35.276753131711061</v>
      </c>
      <c r="AN24" s="996">
        <f t="shared" si="7"/>
        <v>35.097538341442885</v>
      </c>
      <c r="AO24" s="996">
        <f>AO25+AO29</f>
        <v>35.265994345775205</v>
      </c>
      <c r="AP24" s="997">
        <f t="shared" si="7"/>
        <v>34.360723929794759</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31.299732282401425</v>
      </c>
      <c r="AG25" s="998">
        <f>①CO2排出量の現状把握!AA35</f>
        <v>35.209079956884295</v>
      </c>
      <c r="AH25" s="998">
        <f>①CO2排出量の現状把握!AB35</f>
        <v>36.315636171525696</v>
      </c>
      <c r="AI25" s="998">
        <f>①CO2排出量の現状把握!AC35</f>
        <v>35.040630171305978</v>
      </c>
      <c r="AJ25" s="998">
        <f>①CO2排出量の現状把握!AD35</f>
        <v>22.217896964039802</v>
      </c>
      <c r="AK25" s="998">
        <f>①CO2排出量の現状把握!AE35</f>
        <v>23.311425740193016</v>
      </c>
      <c r="AL25" s="998">
        <f>①CO2排出量の現状把握!AF35</f>
        <v>24.125611814979585</v>
      </c>
      <c r="AM25" s="998">
        <f>①CO2排出量の現状把握!AG35</f>
        <v>22.588878815581779</v>
      </c>
      <c r="AN25" s="998">
        <f>①CO2排出量の現状把握!AH35</f>
        <v>22.716657149473157</v>
      </c>
      <c r="AO25" s="998">
        <f>①CO2排出量の現状把握!AI35</f>
        <v>22.704905836859581</v>
      </c>
      <c r="AP25" s="999">
        <f>①CO2排出量の現状把握!AJ35</f>
        <v>24.874758040246995</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4.6849999999999996</v>
      </c>
      <c r="G26" s="998">
        <f>IFERROR(VLOOKUP(年度マスタ!$K$4&amp;"_"&amp;G$20,データシート1!$A:$BT,MATCH("ba_"&amp;$D26,データシート1!$A$1:$BT$1,0),0),0)</f>
        <v>0</v>
      </c>
      <c r="H26" s="998">
        <f>IFERROR(VLOOKUP(年度マスタ!$K$4&amp;"_"&amp;H$20,データシート1!$A:$BT,MATCH("ba_"&amp;$D26,データシート1!$A$1:$BT$1,0),0),0)</f>
        <v>4.6580000000000004</v>
      </c>
      <c r="I26" s="998">
        <f>IFERROR(VLOOKUP(年度マスタ!$K$4&amp;"_"&amp;I$20,データシート1!$A:$BT,MATCH("ba_"&amp;$D26,データシート1!$A$1:$BT$1,0),0),0)</f>
        <v>4.9450000000000003</v>
      </c>
      <c r="J26" s="998">
        <f>IFERROR(VLOOKUP(年度マスタ!$K$4&amp;"_"&amp;J$20,データシート1!$A:$BT,MATCH("ba_"&amp;$D26,データシート1!$A$1:$BT$1,0),0),0)</f>
        <v>5.0990000000000002</v>
      </c>
      <c r="K26" s="998">
        <f>IFERROR(VLOOKUP(年度マスタ!$K$4&amp;"_"&amp;K$20,データシート1!$A:$BT,MATCH("ba_"&amp;$D26,データシート1!$A$1:$BT$1,0),0),0)</f>
        <v>4.9649999999999999</v>
      </c>
      <c r="L26" s="998">
        <f>IFERROR(VLOOKUP(年度マスタ!$K$4&amp;"_"&amp;L$20,データシート1!$A:$BT,MATCH("ba_"&amp;$D26,データシート1!$A$1:$BT$1,0),0),0)</f>
        <v>5</v>
      </c>
      <c r="M26" s="998">
        <f>IFERROR(VLOOKUP(年度マスタ!$K$4&amp;"_"&amp;M$20,データシート1!$A:$BT,MATCH("ba_"&amp;$D26,データシート1!$A$1:$BT$1,0),0),0)</f>
        <v>4.8559999999999999</v>
      </c>
      <c r="N26" s="998">
        <f>IFERROR(VLOOKUP(年度マスタ!$K$4&amp;"_"&amp;N$20,データシート1!$A:$BT,MATCH("ba_"&amp;$D26,データシート1!$A$1:$BT$1,0),0),0)</f>
        <v>4.6749999999999998</v>
      </c>
      <c r="O26" s="998">
        <f>IFERROR(VLOOKUP(年度マスタ!$K$4&amp;"_"&amp;O$20,データシート1!$A:$BT,MATCH("ba_"&amp;$D26,データシート1!$A$1:$BT$1,0),0),0)</f>
        <v>3.9460000000000002</v>
      </c>
      <c r="P26" s="999">
        <f>IFERROR(VLOOKUP(年度マスタ!$K$4&amp;"_"&amp;P$20,データシート1!$A:$BT,MATCH("ba_"&amp;$D26,データシート1!$A$1:$BT$1,0),0),0)</f>
        <v>2.7549999999999999</v>
      </c>
      <c r="Z26" s="313"/>
      <c r="AB26" s="312"/>
      <c r="AC26" s="572"/>
      <c r="AD26" s="458"/>
      <c r="AE26" s="457" t="s">
        <v>98</v>
      </c>
      <c r="AF26" s="1000">
        <f>①CO2排出量の現状把握!Z36</f>
        <v>12.325324586114588</v>
      </c>
      <c r="AG26" s="1000">
        <f>①CO2排出量の現状把握!AA36</f>
        <v>15.40943776562043</v>
      </c>
      <c r="AH26" s="1000">
        <f>①CO2排出量の現状把握!AB36</f>
        <v>14.933577216652466</v>
      </c>
      <c r="AI26" s="1000">
        <f>①CO2排出量の現状把握!AC36</f>
        <v>14.362459290803775</v>
      </c>
      <c r="AJ26" s="1000">
        <f>①CO2排出量の現状把握!AD36</f>
        <v>14.262485577105149</v>
      </c>
      <c r="AK26" s="1000">
        <f>①CO2排出量の現状把握!AE36</f>
        <v>14.973684354741179</v>
      </c>
      <c r="AL26" s="1000">
        <f>①CO2排出量の現状把握!AF36</f>
        <v>14.369721607231599</v>
      </c>
      <c r="AM26" s="1000">
        <f>①CO2排出量の現状把握!AG36</f>
        <v>13.565931915651664</v>
      </c>
      <c r="AN26" s="1000">
        <f>①CO2排出量の現状把握!AH36</f>
        <v>14.341034553051911</v>
      </c>
      <c r="AO26" s="1000">
        <f>①CO2排出量の現状把握!AI36</f>
        <v>14.040583885733415</v>
      </c>
      <c r="AP26" s="1001">
        <f>①CO2排出量の現状把握!AJ36</f>
        <v>12.26883171044781</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2.0880021644366997</v>
      </c>
      <c r="AG27" s="1000">
        <f>①CO2排出量の現状把握!AA37</f>
        <v>2.7435411103031524</v>
      </c>
      <c r="AH27" s="1000">
        <f>①CO2排出量の現状把握!AB37</f>
        <v>2.7603545220870775</v>
      </c>
      <c r="AI27" s="1000">
        <f>①CO2排出量の現状把握!AC37</f>
        <v>2.3776709993879974</v>
      </c>
      <c r="AJ27" s="1000">
        <f>①CO2排出量の現状把握!AD37</f>
        <v>2.2214645551936543</v>
      </c>
      <c r="AK27" s="1000">
        <f>①CO2排出量の現状把握!AE37</f>
        <v>2.2457459883097282</v>
      </c>
      <c r="AL27" s="1000">
        <f>①CO2排出量の現状把握!AF37</f>
        <v>1.9152579648531896</v>
      </c>
      <c r="AM27" s="1000">
        <f>①CO2排出量の現状把握!AG37</f>
        <v>1.9594952615832064</v>
      </c>
      <c r="AN27" s="1000">
        <f>①CO2排出量の現状把握!AH37</f>
        <v>1.7942726697267009</v>
      </c>
      <c r="AO27" s="1000">
        <f>①CO2排出量の現状把握!AI37</f>
        <v>2.0210793684472104</v>
      </c>
      <c r="AP27" s="1001">
        <f>①CO2排出量の現状把握!AJ37</f>
        <v>1.7847995903231944</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16.886405531850137</v>
      </c>
      <c r="AG28" s="1000">
        <f>①CO2排出量の現状把握!AA38</f>
        <v>17.056101080960712</v>
      </c>
      <c r="AH28" s="1000">
        <f>①CO2排出量の現状把握!AB38</f>
        <v>18.621704432786153</v>
      </c>
      <c r="AI28" s="1000">
        <f>①CO2排出量の現状把握!AC38</f>
        <v>18.300499881114202</v>
      </c>
      <c r="AJ28" s="1000">
        <f>①CO2排出量の現状把握!AD38</f>
        <v>5.7339468317409983</v>
      </c>
      <c r="AK28" s="1000">
        <f>①CO2排出量の現状把握!AE38</f>
        <v>6.0919953971421084</v>
      </c>
      <c r="AL28" s="1000">
        <f>①CO2排出量の現状把握!AF38</f>
        <v>7.8406322428948005</v>
      </c>
      <c r="AM28" s="1000">
        <f>①CO2排出量の現状把握!AG38</f>
        <v>7.0634516383469075</v>
      </c>
      <c r="AN28" s="1000">
        <f>①CO2排出量の現状把握!AH38</f>
        <v>6.5813499266945463</v>
      </c>
      <c r="AO28" s="1000">
        <f>①CO2排出量の現状把握!AI38</f>
        <v>6.6432425826789538</v>
      </c>
      <c r="AP28" s="1001">
        <f>①CO2排出量の現状把握!AJ38</f>
        <v>10.821126739475993</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14.07542593173558</v>
      </c>
      <c r="AG29" s="1002">
        <f>①CO2排出量の現状把握!AA39</f>
        <v>16.43050466280534</v>
      </c>
      <c r="AH29" s="1002">
        <f>①CO2排出量の現状把握!AB39</f>
        <v>17.313226735520502</v>
      </c>
      <c r="AI29" s="1002">
        <f>①CO2排出量の現状把握!AC39</f>
        <v>17.231550087306314</v>
      </c>
      <c r="AJ29" s="1002">
        <f>①CO2排出量の現状把握!AD39</f>
        <v>16.190411686007558</v>
      </c>
      <c r="AK29" s="1002">
        <f>①CO2排出量の現状把握!AE39</f>
        <v>13.539078462715537</v>
      </c>
      <c r="AL29" s="1002">
        <f>①CO2排出量の現状把握!AF39</f>
        <v>13.167740282522598</v>
      </c>
      <c r="AM29" s="1002">
        <f>①CO2排出量の現状把握!AG39</f>
        <v>12.687874316129285</v>
      </c>
      <c r="AN29" s="1002">
        <f>①CO2排出量の現状把握!AH39</f>
        <v>12.380881191969731</v>
      </c>
      <c r="AO29" s="1002">
        <f>①CO2排出量の現状把握!AI39</f>
        <v>12.561088508915624</v>
      </c>
      <c r="AP29" s="1003">
        <f>①CO2排出量の現状把握!AJ39</f>
        <v>9.4859658895477637</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0.10325032869065236</v>
      </c>
      <c r="AG32" s="509">
        <f t="shared" si="12"/>
        <v>0</v>
      </c>
      <c r="AH32" s="509">
        <f t="shared" si="12"/>
        <v>8.6856214126218106E-2</v>
      </c>
      <c r="AI32" s="509">
        <f t="shared" si="12"/>
        <v>9.4600989963208371E-2</v>
      </c>
      <c r="AJ32" s="509">
        <f t="shared" si="12"/>
        <v>0.13275773339719069</v>
      </c>
      <c r="AK32" s="509">
        <f t="shared" si="12"/>
        <v>0.13473357033763789</v>
      </c>
      <c r="AL32" s="509">
        <f t="shared" si="12"/>
        <v>0.13407215277746212</v>
      </c>
      <c r="AM32" s="509">
        <f t="shared" si="12"/>
        <v>0.13765439188434928</v>
      </c>
      <c r="AN32" s="509">
        <f t="shared" si="12"/>
        <v>0.13320022488528199</v>
      </c>
      <c r="AO32" s="509">
        <f t="shared" si="12"/>
        <v>0.11189249227769819</v>
      </c>
      <c r="AP32" s="509">
        <f t="shared" si="12"/>
        <v>8.0178753091144667E-2</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0.33284960772922856</v>
      </c>
      <c r="AG37" s="508">
        <f t="shared" ref="AG37:AP37" si="17">IFERROR(IF(G26/AG29&gt;1,1,G26/AG29),0)</f>
        <v>0</v>
      </c>
      <c r="AH37" s="508">
        <f t="shared" si="17"/>
        <v>0.26904285787717797</v>
      </c>
      <c r="AI37" s="508">
        <f t="shared" si="17"/>
        <v>0.28697360219744555</v>
      </c>
      <c r="AJ37" s="508">
        <f t="shared" si="17"/>
        <v>0.31493949004439292</v>
      </c>
      <c r="AK37" s="508">
        <f t="shared" si="17"/>
        <v>0.36671624392109242</v>
      </c>
      <c r="AL37" s="508">
        <f t="shared" si="17"/>
        <v>0.37971587324185357</v>
      </c>
      <c r="AM37" s="508">
        <f t="shared" si="17"/>
        <v>0.38272762473906891</v>
      </c>
      <c r="AN37" s="508">
        <f t="shared" si="17"/>
        <v>0.37759832499097201</v>
      </c>
      <c r="AO37" s="508">
        <f t="shared" si="17"/>
        <v>0.31414474925474839</v>
      </c>
      <c r="AP37" s="508">
        <f t="shared" si="17"/>
        <v>0.29042904350263721</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M：宿泊業，飲食サービス業(N=1)</v>
      </c>
      <c r="BE46" s="961">
        <f>VLOOKUP(BE$13&amp;"_"&amp;$AV$8,データシート2!$A:$SI,MATCH($AV$5&amp;"_"&amp;$BA46&amp;$AV$6,データシート2!$A$1:$SI$1,0),0)</f>
        <v>1</v>
      </c>
      <c r="BF46" s="1071">
        <f>VLOOKUP(BF$13&amp;"_"&amp;$AW$8,データシート2!$A:$SI,MATCH($AW$5&amp;"_"&amp;$BA46&amp;$AW$6,データシート2!$A$1:$SI$1,0),0)</f>
        <v>2.7549999999999999</v>
      </c>
      <c r="BG46" s="1071">
        <f t="shared" si="18"/>
        <v>2.7549999999999999</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f t="shared" si="20"/>
        <v>0.65711265415314279</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4.6849999999999996</v>
      </c>
      <c r="G55" s="1004">
        <f t="shared" ref="G55:P55" si="29">SUM(G56,G57,G60,G61,G62,G63,G64,G65,)</f>
        <v>0</v>
      </c>
      <c r="H55" s="1004">
        <f t="shared" si="29"/>
        <v>4.6580000000000004</v>
      </c>
      <c r="I55" s="1004">
        <f t="shared" si="29"/>
        <v>4.9450000000000003</v>
      </c>
      <c r="J55" s="1004">
        <f t="shared" si="29"/>
        <v>5.0990000000000002</v>
      </c>
      <c r="K55" s="1004">
        <f t="shared" si="29"/>
        <v>4.9649999999999999</v>
      </c>
      <c r="L55" s="1004">
        <f t="shared" si="29"/>
        <v>5</v>
      </c>
      <c r="M55" s="1004">
        <f t="shared" si="29"/>
        <v>4.8559999999999999</v>
      </c>
      <c r="N55" s="1004">
        <f t="shared" si="29"/>
        <v>4.6749999999999998</v>
      </c>
      <c r="O55" s="1004">
        <f t="shared" si="29"/>
        <v>3.9460000000000002</v>
      </c>
      <c r="P55" s="1005">
        <f t="shared" si="29"/>
        <v>2.7549999999999999</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4.6849999999999996</v>
      </c>
      <c r="G56" s="1006">
        <f>IFERROR(VLOOKUP(年度マスタ!$K$4&amp;"_"&amp;G$54,データシート1!$A:$CD,MATCH("bc_"&amp;$C56,データシート1!$A$1:$CD$1,0),0),0)</f>
        <v>0</v>
      </c>
      <c r="H56" s="1006">
        <f>IFERROR(VLOOKUP(年度マスタ!$K$4&amp;"_"&amp;H$54,データシート1!$A:$CD,MATCH("bc_"&amp;$C56,データシート1!$A$1:$CD$1,0),0),0)</f>
        <v>4.6580000000000004</v>
      </c>
      <c r="I56" s="1006">
        <f>IFERROR(VLOOKUP(年度マスタ!$K$4&amp;"_"&amp;I$54,データシート1!$A:$CD,MATCH("bc_"&amp;$C56,データシート1!$A$1:$CD$1,0),0),0)</f>
        <v>4.9450000000000003</v>
      </c>
      <c r="J56" s="1006">
        <f>IFERROR(VLOOKUP(年度マスタ!$K$4&amp;"_"&amp;J$54,データシート1!$A:$CD,MATCH("bc_"&amp;$C56,データシート1!$A$1:$CD$1,0),0),0)</f>
        <v>5.0990000000000002</v>
      </c>
      <c r="K56" s="1006">
        <f>IFERROR(VLOOKUP(年度マスタ!$K$4&amp;"_"&amp;K$54,データシート1!$A:$CD,MATCH("bc_"&amp;$C56,データシート1!$A$1:$CD$1,0),0),0)</f>
        <v>4.9649999999999999</v>
      </c>
      <c r="L56" s="1006">
        <f>IFERROR(VLOOKUP(年度マスタ!$K$4&amp;"_"&amp;L$54,データシート1!$A:$CD,MATCH("bc_"&amp;$C56,データシート1!$A$1:$CD$1,0),0),0)</f>
        <v>5</v>
      </c>
      <c r="M56" s="1006">
        <f>IFERROR(VLOOKUP(年度マスタ!$K$4&amp;"_"&amp;M$54,データシート1!$A:$CD,MATCH("bc_"&amp;$C56,データシート1!$A$1:$CD$1,0),0),0)</f>
        <v>4.8559999999999999</v>
      </c>
      <c r="N56" s="1006">
        <f>IFERROR(VLOOKUP(年度マスタ!$K$4&amp;"_"&amp;N$54,データシート1!$A:$CD,MATCH("bc_"&amp;$C56,データシート1!$A$1:$CD$1,0),0),0)</f>
        <v>4.6749999999999998</v>
      </c>
      <c r="O56" s="1006">
        <f>IFERROR(VLOOKUP(年度マスタ!$K$4&amp;"_"&amp;O$54,データシート1!$A:$CD,MATCH("bc_"&amp;$C56,データシート1!$A$1:$CD$1,0),0),0)</f>
        <v>3.9460000000000002</v>
      </c>
      <c r="P56" s="1007">
        <f>IFERROR(VLOOKUP(年度マスタ!$K$4&amp;"_"&amp;P$54,データシート1!$A:$CD,MATCH("bc_"&amp;$C56,データシート1!$A$1:$CD$1,0),0),0)</f>
        <v>2.7549999999999999</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津南町</v>
      </c>
      <c r="AF1" s="345"/>
      <c r="AG1" s="203"/>
      <c r="AH1" s="188"/>
      <c r="AI1" s="188"/>
      <c r="AJ1" s="188"/>
      <c r="AK1" s="188"/>
      <c r="AL1" s="189"/>
      <c r="AM1" s="189"/>
      <c r="AN1" s="189"/>
      <c r="AO1" s="189"/>
      <c r="AP1" s="189"/>
      <c r="AQ1" s="189"/>
      <c r="AR1" s="189"/>
      <c r="AS1" s="189"/>
      <c r="AT1" s="190"/>
    </row>
    <row r="2" spans="1:47" s="577" customFormat="1" ht="27.95" customHeight="1">
      <c r="A2" s="576"/>
      <c r="B2" s="576" t="s">
        <v>1645</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1649</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36.6</v>
      </c>
      <c r="K6" s="688">
        <f>VLOOKUP(年度マスタ!$K$4&amp;"_"&amp;K$5,データシート1!$A:$BS,MATCH("cb_"&amp;$G6,データシート1!$A$1:$BS$1,0),0)</f>
        <v>36.6</v>
      </c>
      <c r="L6" s="688">
        <f>VLOOKUP(年度マスタ!$K$4&amp;"_"&amp;L$5,データシート1!$A:$BS,MATCH("cb_"&amp;$G6,データシート1!$A$1:$BS$1,0),0)</f>
        <v>36.6</v>
      </c>
      <c r="M6" s="688">
        <f>VLOOKUP(年度マスタ!$K$4&amp;"_"&amp;M$5,データシート1!$A:$BS,MATCH("cb_"&amp;$G6,データシート1!$A$1:$BS$1,0),0)</f>
        <v>36.6</v>
      </c>
      <c r="N6" s="688">
        <f>VLOOKUP(年度マスタ!$K$4&amp;"_"&amp;N$5,データシート1!$A:$BS,MATCH("cb_"&amp;$G6,データシート1!$A$1:$BS$1,0),0)</f>
        <v>36.5</v>
      </c>
      <c r="O6" s="688">
        <f>VLOOKUP(年度マスタ!$K$4&amp;"_"&amp;O$5,データシート1!$A:$BS,MATCH("cb_"&amp;$G6,データシート1!$A$1:$BS$1,0),0)</f>
        <v>36.6</v>
      </c>
      <c r="P6" s="688">
        <f>VLOOKUP(年度マスタ!$K$4&amp;"_"&amp;P$5,データシート1!$A:$BS,MATCH("cb_"&amp;$G6,データシート1!$A$1:$BS$1,0),0)</f>
        <v>41.7</v>
      </c>
      <c r="Q6" s="688">
        <f>VLOOKUP(年度マスタ!$K$4&amp;"_"&amp;Q$5,データシート1!$A:$BS,MATCH("cb_"&amp;$G6,データシート1!$A$1:$BS$1,0),0)</f>
        <v>46.7</v>
      </c>
      <c r="R6" s="704">
        <f>VLOOKUP(年度マスタ!$K$4&amp;"_"&amp;R$5,データシート1!$A:$BS,MATCH("cb_"&amp;$G6,データシート1!$A$1:$BS$1,0),0)</f>
        <v>46.7</v>
      </c>
      <c r="S6" s="627"/>
      <c r="T6" s="226"/>
      <c r="U6" s="640"/>
      <c r="V6" s="231"/>
      <c r="W6" s="231"/>
      <c r="X6" s="231"/>
      <c r="Y6" s="232" t="s">
        <v>233</v>
      </c>
      <c r="Z6" s="734" t="s">
        <v>234</v>
      </c>
      <c r="AA6" s="734"/>
      <c r="AB6" s="734"/>
      <c r="AC6" s="735">
        <f>SUM(AC7:AC8)</f>
        <v>438430</v>
      </c>
      <c r="AD6" s="735">
        <f>SUM(AD7:AD8)</f>
        <v>526414.31400000001</v>
      </c>
      <c r="AE6" s="736">
        <f>$AD6*3600/100000000</f>
        <v>18.950915304000002</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28.8</v>
      </c>
      <c r="K7" s="684">
        <f>VLOOKUP(年度マスタ!$K$4&amp;"_"&amp;K$5,データシート1!$A:$BS,MATCH("cb_"&amp;$G7,データシート1!$A$1:$BS$1,0),0)</f>
        <v>28.8</v>
      </c>
      <c r="L7" s="684">
        <f>VLOOKUP(年度マスタ!$K$4&amp;"_"&amp;L$5,データシート1!$A:$BS,MATCH("cb_"&amp;$G7,データシート1!$A$1:$BS$1,0),0)</f>
        <v>28.8</v>
      </c>
      <c r="M7" s="684">
        <f>VLOOKUP(年度マスタ!$K$4&amp;"_"&amp;M$5,データシート1!$A:$BS,MATCH("cb_"&amp;$G7,データシート1!$A$1:$BS$1,0),0)</f>
        <v>28.8</v>
      </c>
      <c r="N7" s="684">
        <f>VLOOKUP(年度マスタ!$K$4&amp;"_"&amp;N$5,データシート1!$A:$BS,MATCH("cb_"&amp;$G7,データシート1!$A$1:$BS$1,0),0)</f>
        <v>29</v>
      </c>
      <c r="O7" s="684">
        <f>VLOOKUP(年度マスタ!$K$4&amp;"_"&amp;O$5,データシート1!$A:$BS,MATCH("cb_"&amp;$G7,データシート1!$A$1:$BS$1,0),0)</f>
        <v>28.8</v>
      </c>
      <c r="P7" s="684">
        <f>VLOOKUP(年度マスタ!$K$4&amp;"_"&amp;P$5,データシート1!$A:$BS,MATCH("cb_"&amp;$G7,データシート1!$A$1:$BS$1,0),0)</f>
        <v>28.8</v>
      </c>
      <c r="Q7" s="684">
        <f>VLOOKUP(年度マスタ!$K$4&amp;"_"&amp;Q$5,データシート1!$A:$BS,MATCH("cb_"&amp;$G7,データシート1!$A$1:$BS$1,0),0)</f>
        <v>28.8</v>
      </c>
      <c r="R7" s="705">
        <f>VLOOKUP(年度マスタ!$K$4&amp;"_"&amp;R$5,データシート1!$A:$BS,MATCH("cb_"&amp;$G7,データシート1!$A$1:$BS$1,0),0)</f>
        <v>28.8</v>
      </c>
      <c r="S7" s="627"/>
      <c r="T7" s="226"/>
      <c r="U7" s="640"/>
      <c r="V7" s="231"/>
      <c r="W7" s="231"/>
      <c r="X7" s="231"/>
      <c r="Y7" s="232" t="s">
        <v>236</v>
      </c>
      <c r="Z7" s="248" t="s">
        <v>1368</v>
      </c>
      <c r="AA7" s="248"/>
      <c r="AB7" s="248"/>
      <c r="AC7" s="671">
        <f>VLOOKUP(年度マスタ!$K$4&amp;"_令和4年度",データシート3!A:AB,MATCH("ea_"&amp;$Y7&amp;"_設備",データシート3!$A$1:$AB$1,0),0)</f>
        <v>64789</v>
      </c>
      <c r="AD7" s="671">
        <f>VLOOKUP(年度マスタ!$K$4&amp;"_令和4年度",データシート3!A:AB,MATCH("ea_"&amp;$Y7&amp;"_年間発電",データシート3!$A$1:$AB$1,0),0)/10^3</f>
        <v>77797.45600000002</v>
      </c>
      <c r="AE7" s="606">
        <f t="shared" ref="AE7:AE16" si="0">$AD7*3600/100000000</f>
        <v>2.8007084160000009</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373641</v>
      </c>
      <c r="AD8" s="671">
        <f>VLOOKUP(年度マスタ!$K$4&amp;"_令和4年度",データシート3!A:AB,MATCH("ea_"&amp;$Y8&amp;"_年間発電",データシート3!$A$1:$AB$1,0),0)/10^3</f>
        <v>448616.85800000001</v>
      </c>
      <c r="AE8" s="606">
        <f t="shared" si="0"/>
        <v>16.150206888</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9.9</v>
      </c>
      <c r="K9" s="684">
        <f>VLOOKUP(年度マスタ!$K$4&amp;"_"&amp;K$5,データシート1!$A:$BS,MATCH("cb_"&amp;$G9,データシート1!$A$1:$BS$1,0),0)</f>
        <v>48.9</v>
      </c>
      <c r="L9" s="684">
        <f>VLOOKUP(年度マスタ!$K$4&amp;"_"&amp;L$5,データシート1!$A:$BS,MATCH("cb_"&amp;$G9,データシート1!$A$1:$BS$1,0),0)</f>
        <v>48.9</v>
      </c>
      <c r="M9" s="684">
        <f>VLOOKUP(年度マスタ!$K$4&amp;"_"&amp;M$5,データシート1!$A:$BS,MATCH("cb_"&amp;$G9,データシート1!$A$1:$BS$1,0),0)</f>
        <v>48.9</v>
      </c>
      <c r="N9" s="684">
        <f>VLOOKUP(年度マスタ!$K$4&amp;"_"&amp;N$5,データシート1!$A:$BS,MATCH("cb_"&amp;$G9,データシート1!$A$1:$BS$1,0),0)</f>
        <v>48.9</v>
      </c>
      <c r="O9" s="684">
        <f>VLOOKUP(年度マスタ!$K$4&amp;"_"&amp;O$5,データシート1!$A:$BS,MATCH("cb_"&amp;$G9,データシート1!$A$1:$BS$1,0),0)</f>
        <v>39</v>
      </c>
      <c r="P9" s="684">
        <f>VLOOKUP(年度マスタ!$K$4&amp;"_"&amp;P$5,データシート1!$A:$BS,MATCH("cb_"&amp;$G9,データシート1!$A$1:$BS$1,0),0)</f>
        <v>1029</v>
      </c>
      <c r="Q9" s="684">
        <f>VLOOKUP(年度マスタ!$K$4&amp;"_"&amp;Q$5,データシート1!$A:$BS,MATCH("cb_"&amp;$G9,データシート1!$A$1:$BS$1,0),0)</f>
        <v>1029</v>
      </c>
      <c r="R9" s="705">
        <f>VLOOKUP(年度マスタ!$K$4&amp;"_"&amp;R$5,データシート1!$A:$BS,MATCH("cb_"&amp;$G9,データシート1!$A$1:$BS$1,0),0)</f>
        <v>7629</v>
      </c>
      <c r="S9" s="627"/>
      <c r="T9" s="226"/>
      <c r="U9" s="640"/>
      <c r="V9" s="231"/>
      <c r="W9" s="231"/>
      <c r="X9" s="231"/>
      <c r="Y9" s="232" t="s">
        <v>238</v>
      </c>
      <c r="Z9" s="244" t="s">
        <v>222</v>
      </c>
      <c r="AA9" s="244"/>
      <c r="AB9" s="244"/>
      <c r="AC9" s="737">
        <f>VLOOKUP(年度マスタ!$K$4&amp;"_令和4年度",データシート3!A:AB,MATCH("ea_"&amp;$Y9&amp;"_設備",データシート3!$A$1:$AB$1,0),0)</f>
        <v>41900</v>
      </c>
      <c r="AD9" s="737">
        <f>VLOOKUP(年度マスタ!$K$4&amp;"_令和4年度",データシート3!A:AB,MATCH("ea_"&amp;$Y9&amp;"_年間発電",データシート3!$A$1:$AB$1,0),0)/10^3</f>
        <v>80988.845000000001</v>
      </c>
      <c r="AE9" s="738">
        <f t="shared" si="0"/>
        <v>2.9155984199999998</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28022.674760000002</v>
      </c>
      <c r="AD10" s="737">
        <f>SUM(AD11:AD12)</f>
        <v>173002.88543394997</v>
      </c>
      <c r="AE10" s="738">
        <f t="shared" si="0"/>
        <v>6.2281038756221987</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27990</v>
      </c>
      <c r="AD11" s="671">
        <f>VLOOKUP(年度マスタ!$K$4&amp;"_令和4年度",データシート3!A:AB,MATCH("ea_"&amp;$Y11&amp;"_年間発電",データシート3!$A$1:$AB$1,0),0)/10^3</f>
        <v>172730.76999999996</v>
      </c>
      <c r="AE11" s="606">
        <f t="shared" si="0"/>
        <v>6.2183077199999985</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75.300000000000011</v>
      </c>
      <c r="K12" s="722">
        <f t="shared" ref="K12:Q12" si="1">SUM(K6:K11)</f>
        <v>114.30000000000001</v>
      </c>
      <c r="L12" s="722">
        <f t="shared" si="1"/>
        <v>114.30000000000001</v>
      </c>
      <c r="M12" s="722">
        <f t="shared" si="1"/>
        <v>114.30000000000001</v>
      </c>
      <c r="N12" s="722">
        <f t="shared" si="1"/>
        <v>114.4</v>
      </c>
      <c r="O12" s="722">
        <f t="shared" si="1"/>
        <v>104.4</v>
      </c>
      <c r="P12" s="722">
        <f t="shared" si="1"/>
        <v>1099.5</v>
      </c>
      <c r="Q12" s="722">
        <f t="shared" si="1"/>
        <v>1104.5</v>
      </c>
      <c r="R12" s="723">
        <f t="shared" ref="R12" si="2">SUM(R6:R11)</f>
        <v>7704.5</v>
      </c>
      <c r="S12" s="629"/>
      <c r="T12" s="194"/>
      <c r="U12" s="642"/>
      <c r="V12" s="214"/>
      <c r="W12" s="214"/>
      <c r="X12" s="214"/>
      <c r="Y12" s="232" t="s">
        <v>245</v>
      </c>
      <c r="Z12" s="222" t="s">
        <v>1371</v>
      </c>
      <c r="AA12" s="249"/>
      <c r="AB12" s="250"/>
      <c r="AC12" s="671">
        <f>VLOOKUP(年度マスタ!$K$4&amp;"_令和4年度",データシート3!A:AB,MATCH("ea_"&amp;$Y12&amp;"_設備",データシート3!$A$1:$AB$1,0),0)</f>
        <v>32.674759999999999</v>
      </c>
      <c r="AD12" s="671">
        <f>VLOOKUP(年度マスタ!$K$4&amp;"_令和4年度",データシート3!A:AB,MATCH("ea_"&amp;$Y12&amp;"_年間発電",データシート3!$A$1:$AB$1,0),0)/10^3</f>
        <v>272.1154339499999</v>
      </c>
      <c r="AE12" s="606">
        <f t="shared" si="0"/>
        <v>9.7961556221999955E-3</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60843</v>
      </c>
      <c r="AD13" s="737">
        <f>SUM(AD14:AD16)</f>
        <v>412896.658</v>
      </c>
      <c r="AE13" s="738">
        <f t="shared" si="0"/>
        <v>14.864279688</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48583</v>
      </c>
      <c r="AD14" s="671">
        <f>VLOOKUP(年度マスタ!$K$4&amp;"_令和4年度",データシート3!A:AB,MATCH("ea_"&amp;$Y14&amp;"_年間発電",データシート3!$A$1:$AB$1,0),0)/10^3</f>
        <v>337721.03600000002</v>
      </c>
      <c r="AE14" s="606">
        <f t="shared" si="0"/>
        <v>12.157957296000001</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7909</v>
      </c>
      <c r="AD15" s="671">
        <f>VLOOKUP(年度マスタ!$K$4&amp;"_令和4年度",データシート3!A:AB,MATCH("ea_"&amp;$Y15&amp;"_年間発電",データシート3!$A$1:$AB$1,0),0)/10^3</f>
        <v>48496.76200000001</v>
      </c>
      <c r="AE15" s="606">
        <f t="shared" si="0"/>
        <v>1.7458834320000005</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4351</v>
      </c>
      <c r="AD16" s="671">
        <f>VLOOKUP(年度マスタ!$K$4&amp;"_令和4年度",データシート3!A:AB,MATCH("ea_"&amp;$Y16&amp;"_年間発電",データシート3!$A$1:$AB$1,0),0)/10^3</f>
        <v>26678.86</v>
      </c>
      <c r="AE16" s="606">
        <f t="shared" si="0"/>
        <v>0.96043895999999995</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0.39842704000000001</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5.5534077399999999</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43.924391999999997</v>
      </c>
      <c r="K19" s="682">
        <f>K6*別紙!$C5/100*別紙!$E5/10^3</f>
        <v>43.924391999999997</v>
      </c>
      <c r="L19" s="682">
        <f>L6*別紙!$C5/100*別紙!$E5/10^3</f>
        <v>43.924391999999997</v>
      </c>
      <c r="M19" s="682">
        <f>M6*別紙!$C5/100*別紙!$E5/10^3</f>
        <v>43.924391999999997</v>
      </c>
      <c r="N19" s="682">
        <f>N6*別紙!$C5/100*別紙!$E5/10^3</f>
        <v>43.804379999999995</v>
      </c>
      <c r="O19" s="682">
        <f>O6*別紙!$C5/100*別紙!$E5/10^3</f>
        <v>43.924391999999997</v>
      </c>
      <c r="P19" s="682">
        <f>P6*別紙!$C5/100*別紙!$E5/10^3</f>
        <v>50.045003999999992</v>
      </c>
      <c r="Q19" s="682">
        <f>Q6*別紙!$C5/100*別紙!$E5/10^3</f>
        <v>56.045603999999997</v>
      </c>
      <c r="R19" s="710">
        <f>R6*別紙!$C5/100*別紙!$E5/10^3</f>
        <v>56.045603999999997</v>
      </c>
      <c r="S19" s="631"/>
      <c r="T19" s="227"/>
      <c r="U19" s="647"/>
      <c r="W19" s="237"/>
      <c r="X19" s="237"/>
      <c r="Y19" s="209"/>
      <c r="Z19" s="699" t="s">
        <v>229</v>
      </c>
      <c r="AA19" s="748"/>
      <c r="AB19" s="749"/>
      <c r="AC19" s="750">
        <f>SUM($AC$6,$AC$9,$AC$10,$AC$13)</f>
        <v>569195.67476000008</v>
      </c>
      <c r="AD19" s="750">
        <f>SUM($AD$6,$AD$9,$AD$10,$AD$13)</f>
        <v>1193302.70243395</v>
      </c>
      <c r="AE19" s="751">
        <f>SUM($AE$6,$AE$9,$AE$10,$AE$13,$AE$17,$AE$18)</f>
        <v>48.910732067622199</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38.095487999999996</v>
      </c>
      <c r="K20" s="684">
        <f>K7*別紙!$C6/100*別紙!$E6/10^3</f>
        <v>38.095487999999996</v>
      </c>
      <c r="L20" s="684">
        <f>L7*別紙!$C6/100*別紙!$E6/10^3</f>
        <v>38.095487999999996</v>
      </c>
      <c r="M20" s="684">
        <f>M7*別紙!$C6/100*別紙!$E6/10^3</f>
        <v>38.095487999999996</v>
      </c>
      <c r="N20" s="684">
        <f>N7*別紙!$C6/100*別紙!$E6/10^3</f>
        <v>38.360039999999991</v>
      </c>
      <c r="O20" s="684">
        <f>O7*別紙!$C6/100*別紙!$E6/10^3</f>
        <v>38.095487999999996</v>
      </c>
      <c r="P20" s="684">
        <f>P7*別紙!$C6/100*別紙!$E6/10^3</f>
        <v>38.095487999999996</v>
      </c>
      <c r="Q20" s="684">
        <f>Q7*別紙!$C6/100*別紙!$E6/10^3</f>
        <v>38.095487999999996</v>
      </c>
      <c r="R20" s="705">
        <f>R7*別紙!$C6/100*別紙!$E6/10^3</f>
        <v>38.095487999999996</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52.034399999999998</v>
      </c>
      <c r="K22" s="684">
        <f>K9*別紙!$C8/100*別紙!$E8/10^3</f>
        <v>257.01839999999999</v>
      </c>
      <c r="L22" s="684">
        <f>L9*別紙!$C8/100*別紙!$E8/10^3</f>
        <v>257.01839999999999</v>
      </c>
      <c r="M22" s="684">
        <f>M9*別紙!$C8/100*別紙!$E8/10^3</f>
        <v>257.01839999999999</v>
      </c>
      <c r="N22" s="684">
        <f>N9*別紙!$C8/100*別紙!$E8/10^3</f>
        <v>257.01839999999999</v>
      </c>
      <c r="O22" s="684">
        <f>O9*別紙!$C8/100*別紙!$E8/10^3</f>
        <v>204.98400000000001</v>
      </c>
      <c r="P22" s="684">
        <f>P9*別紙!$C8/100*別紙!$E8/10^3</f>
        <v>5408.424</v>
      </c>
      <c r="Q22" s="684">
        <f>Q9*別紙!$C8/100*別紙!$E8/10^3</f>
        <v>5408.424</v>
      </c>
      <c r="R22" s="705">
        <f>R9*別紙!$C8/100*別紙!$E8/10^3</f>
        <v>40098.023999999998</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134.05428000000001</v>
      </c>
      <c r="K25" s="728">
        <f t="shared" si="3"/>
        <v>339.03827999999999</v>
      </c>
      <c r="L25" s="728">
        <f t="shared" si="3"/>
        <v>339.03827999999999</v>
      </c>
      <c r="M25" s="728">
        <f t="shared" si="3"/>
        <v>339.03827999999999</v>
      </c>
      <c r="N25" s="728">
        <f t="shared" si="3"/>
        <v>339.18281999999999</v>
      </c>
      <c r="O25" s="728">
        <f t="shared" si="3"/>
        <v>287.00387999999998</v>
      </c>
      <c r="P25" s="728">
        <f t="shared" si="3"/>
        <v>5496.5644919999995</v>
      </c>
      <c r="Q25" s="728">
        <f t="shared" si="3"/>
        <v>5502.5650919999998</v>
      </c>
      <c r="R25" s="729">
        <f t="shared" ref="R25" si="4">SUM(R19:R24)</f>
        <v>40192.165091999996</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54287.11377054402</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54172.933140285044</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52358.209502922575</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53941.394405348226</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53554.601369790893</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52014.255450462348</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46996.895965973075</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45204.902467240223</v>
      </c>
      <c r="R26" s="726">
        <f>Q26</f>
        <v>45204.902467240223</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2.4693572873777892E-3</v>
      </c>
      <c r="K27" s="951">
        <f t="shared" ref="K27:P27" si="5">K25/K26</f>
        <v>6.2584442146049919E-3</v>
      </c>
      <c r="L27" s="951">
        <f t="shared" si="5"/>
        <v>6.4753604681816951E-3</v>
      </c>
      <c r="M27" s="951">
        <f t="shared" si="5"/>
        <v>6.2853080410243296E-3</v>
      </c>
      <c r="N27" s="951">
        <f t="shared" si="5"/>
        <v>6.3334020107434956E-3</v>
      </c>
      <c r="O27" s="951">
        <f t="shared" si="5"/>
        <v>5.5177927188314454E-3</v>
      </c>
      <c r="P27" s="951">
        <f t="shared" si="5"/>
        <v>0.11695590483209038</v>
      </c>
      <c r="Q27" s="951">
        <f>Q25/Q26</f>
        <v>0.12172496326007301</v>
      </c>
      <c r="R27" s="952">
        <f>R25/R26</f>
        <v>0.88911075786806681</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0.88911075786806681</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26.397639134355632</v>
      </c>
      <c r="AA52" s="209"/>
      <c r="AB52" s="755" t="s">
        <v>232</v>
      </c>
      <c r="AC52" s="756">
        <f>$AD6</f>
        <v>526414.31400000001</v>
      </c>
      <c r="AD52" s="757">
        <f>R19+R20</f>
        <v>94.141091999999986</v>
      </c>
      <c r="AE52" s="758">
        <f t="shared" ref="AE52:AE54" si="6">IFERROR(AD52/AC52,"-")</f>
        <v>1.7883459757137224E-4</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1148097.7999667099</v>
      </c>
      <c r="Z53" s="1142"/>
      <c r="AA53" s="209"/>
      <c r="AB53" s="755" t="s">
        <v>222</v>
      </c>
      <c r="AC53" s="756">
        <f>$AD9</f>
        <v>80988.845000000001</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173002.88543394997</v>
      </c>
      <c r="AD54" s="756">
        <f>R22</f>
        <v>40098.023999999998</v>
      </c>
      <c r="AE54" s="758">
        <f t="shared" si="6"/>
        <v>0.2317766197911702</v>
      </c>
      <c r="AF54" s="523"/>
      <c r="AG54" s="47"/>
      <c r="AH54" s="468"/>
      <c r="AI54" s="490" t="s">
        <v>1284</v>
      </c>
      <c r="AJ54" s="491">
        <f>VLOOKUP(年度マスタ!$K$4&amp;"_"&amp;AJ$53,データシート1!$A$1:$BS$996,MATCH("ca_太陽光発電（10kW未満）",データシート1!$A$1:$BS$1,0),0)</f>
        <v>10</v>
      </c>
      <c r="AK54" s="491">
        <f>VLOOKUP(年度マスタ!$K$4&amp;"_"&amp;AK$53,データシート1!$A$1:$BS$996,MATCH("ca_太陽光発電（10kW未満）",データシート1!$A$1:$BS$1,0),0)</f>
        <v>10</v>
      </c>
      <c r="AL54" s="491">
        <f>VLOOKUP(年度マスタ!$K$4&amp;"_"&amp;AL$53,データシート1!$A$1:$BS$996,MATCH("ca_太陽光発電（10kW未満）",データシート1!$A$1:$BS$1,0),0)</f>
        <v>10</v>
      </c>
      <c r="AM54" s="491">
        <f>VLOOKUP(年度マスタ!$K$4&amp;"_"&amp;AM$53,データシート1!$A$1:$BS$996,MATCH("ca_太陽光発電（10kW未満）",データシート1!$A$1:$BS$1,0),0)</f>
        <v>10</v>
      </c>
      <c r="AN54" s="491">
        <f>VLOOKUP(年度マスタ!$K$4&amp;"_"&amp;AN$53,データシート1!$A$1:$BS$996,MATCH("ca_太陽光発電（10kW未満）",データシート1!$A$1:$BS$1,0),0)</f>
        <v>10</v>
      </c>
      <c r="AO54" s="201">
        <f>VLOOKUP(年度マスタ!$K$4&amp;"_"&amp;AO$53,データシート1!$A$1:$BS$996,MATCH("ca_太陽光発電（10kW未満）",データシート1!$A$1:$BS$1,0),0)</f>
        <v>10</v>
      </c>
      <c r="AP54" s="201">
        <f>VLOOKUP(年度マスタ!$K$4&amp;"_"&amp;AP$53,データシート1!$A$1:$BS$996,MATCH("ca_太陽光発電（10kW未満）",データシート1!$A$1:$BS$1,0),0)</f>
        <v>11</v>
      </c>
      <c r="AQ54" s="201">
        <f>VLOOKUP(年度マスタ!$K$4&amp;"_"&amp;AQ$53,データシート1!$A$1:$BS$996,MATCH("ca_太陽光発電（10kW未満）",データシート1!$A$1:$BS$1,0),0)</f>
        <v>12</v>
      </c>
      <c r="AR54" s="201">
        <f>VLOOKUP(年度マスタ!$K$4&amp;"_"&amp;AR$53,データシート1!$A$1:$BS$996,MATCH("ca_太陽光発電（10kW未満）",データシート1!$A$1:$BS$1,0),0)</f>
        <v>12</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412896.658</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津南町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新潟県</v>
      </c>
      <c r="AY12" s="25" t="str">
        <f>年度マスタ!$J4</f>
        <v>津南町</v>
      </c>
      <c r="AZ12" s="25" t="str">
        <f>年度マスタ!$K4</f>
        <v>15482</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15482</v>
      </c>
      <c r="AY21" s="20" t="str">
        <f>IF(IFERROR(比較地域マスタ!$Z6,"")=0,"",IFERROR(比較地域マスタ!$Z6,""))</f>
        <v>津南町</v>
      </c>
      <c r="BB21" s="122" t="str">
        <f t="shared" ref="BB21:BC68" si="0">AX21</f>
        <v>15482</v>
      </c>
      <c r="BC21" s="123" t="str">
        <f t="shared" si="0"/>
        <v>津南町</v>
      </c>
      <c r="BD21" s="40">
        <f>SUM(BE21,BI21:BK21,BQ21)</f>
        <v>69.384557505659359</v>
      </c>
      <c r="BE21" s="40">
        <f>SUM(BF21:BH21)</f>
        <v>24.874758040246995</v>
      </c>
      <c r="BF21" s="40">
        <f>VLOOKUP($AX21&amp;"_"&amp;$BC$14,データシート1!$A:$BS,MATCH($BC$12&amp;"_"&amp;BF$20,データシート1!$A$1:$BS$1,0),0)</f>
        <v>12.26883171044781</v>
      </c>
      <c r="BG21" s="40">
        <f>VLOOKUP($AX21&amp;"_"&amp;$BC$14,データシート1!$A:$BS,MATCH($BC$12&amp;"_"&amp;BG$20,データシート1!$A$1:$BS$1,0),0)</f>
        <v>1.7847995903231944</v>
      </c>
      <c r="BH21" s="40">
        <f>VLOOKUP($AX21&amp;"_"&amp;$BC$14,データシート1!$A:$BS,MATCH($BC$12&amp;"_"&amp;BH$20,データシート1!$A$1:$BS$1,0),0)</f>
        <v>10.821126739475993</v>
      </c>
      <c r="BI21" s="40">
        <f>VLOOKUP($AX21&amp;"_"&amp;$BC$14,データシート1!$A:$BS,MATCH($BC$12&amp;"_"&amp;BI$20,データシート1!$A$1:$BS$1,0),0)</f>
        <v>9.4859658895477637</v>
      </c>
      <c r="BJ21" s="40">
        <f>VLOOKUP($AX21&amp;"_"&amp;$BC$14,データシート1!$A:$BS,MATCH($BC$12&amp;"_"&amp;BJ$20,データシート1!$A$1:$BS$1,0),0)</f>
        <v>13.032330779465214</v>
      </c>
      <c r="BK21" s="40">
        <f t="shared" ref="BK21:BK68" si="1">SUM(BL21,BO21:BP21)</f>
        <v>21.606897575907364</v>
      </c>
      <c r="BL21" s="40">
        <f t="shared" ref="BL21:BL67" si="2">SUM(BM21:BN21)</f>
        <v>21.06219580172716</v>
      </c>
      <c r="BM21" s="40">
        <f>VLOOKUP($AX21&amp;"_"&amp;$BC$14,データシート1!$A:$BS,MATCH($BC$12&amp;"_"&amp;BM$20,データシート1!$A$1:$BS$1,0),0)</f>
        <v>7.1483082621656679</v>
      </c>
      <c r="BN21" s="40">
        <f>VLOOKUP($AX21&amp;"_"&amp;$BC$14,データシート1!$A:$BS,MATCH($BC$12&amp;"_"&amp;BN$20,データシート1!$A$1:$BS$1,0),0)</f>
        <v>13.913887539561493</v>
      </c>
      <c r="BO21" s="40">
        <f>VLOOKUP($AX21&amp;"_"&amp;$BC$14,データシート1!$A:$BS,MATCH($BC$12&amp;"_"&amp;BO$20,データシート1!$A$1:$BS$1,0),0)</f>
        <v>0.5447017741802056</v>
      </c>
      <c r="BP21" s="40">
        <f>VLOOKUP($AX21&amp;"_"&amp;$BC$14,データシート1!$A:$BS,MATCH($BC$12&amp;"_"&amp;BP$20,データシート1!$A$1:$BS$1,0),0)</f>
        <v>0</v>
      </c>
      <c r="BQ21" s="40">
        <f>VLOOKUP($AX21&amp;"_"&amp;$BC$14,データシート1!$A:$BS,MATCH($BC$12&amp;"_"&amp;BQ$20,データシート1!$A$1:$BS$1,0),0)</f>
        <v>0.38460522049202561</v>
      </c>
      <c r="BR21" s="41">
        <f t="shared" ref="BR21:BR68" si="3">BD21</f>
        <v>69.384557505659359</v>
      </c>
      <c r="BT21" s="124" t="str">
        <f t="shared" ref="BT21:BT68" si="4">AY21</f>
        <v>津南町</v>
      </c>
      <c r="BU21" s="40">
        <f>BD21</f>
        <v>69.384557505659359</v>
      </c>
      <c r="BV21" s="70">
        <f>BE21/$BR21</f>
        <v>0.35850568101148561</v>
      </c>
      <c r="BW21" s="70">
        <f t="shared" ref="BW21:CH42" si="5">BF21/$BR21</f>
        <v>0.17682366439314831</v>
      </c>
      <c r="BX21" s="70">
        <f t="shared" si="5"/>
        <v>2.5723297149767323E-2</v>
      </c>
      <c r="BY21" s="70">
        <f t="shared" si="5"/>
        <v>0.15595871946857004</v>
      </c>
      <c r="BZ21" s="70">
        <f t="shared" si="5"/>
        <v>0.13671580868371236</v>
      </c>
      <c r="CA21" s="70">
        <f t="shared" si="5"/>
        <v>0.18782754042067978</v>
      </c>
      <c r="CB21" s="70">
        <f t="shared" si="5"/>
        <v>0.31140787449923557</v>
      </c>
      <c r="CC21" s="70">
        <f t="shared" si="5"/>
        <v>0.30355739892135536</v>
      </c>
      <c r="CD21" s="70">
        <f t="shared" si="5"/>
        <v>0.10302448439744846</v>
      </c>
      <c r="CE21" s="70">
        <f t="shared" si="5"/>
        <v>0.20053291452390692</v>
      </c>
      <c r="CF21" s="70">
        <f t="shared" si="5"/>
        <v>7.8504755778802358E-3</v>
      </c>
      <c r="CG21" s="70">
        <f t="shared" si="5"/>
        <v>0</v>
      </c>
      <c r="CH21" s="70">
        <f>BQ21/$BR21</f>
        <v>5.5430953848866907E-3</v>
      </c>
      <c r="CI21" s="125">
        <f t="shared" ref="CI21:CI68" si="6">BR21/$BR21</f>
        <v>1</v>
      </c>
      <c r="CK21" s="126" t="str">
        <f t="shared" ref="CK21:CK68" si="7">AY21</f>
        <v>津南町</v>
      </c>
      <c r="CL21" s="127">
        <f>CN21+CP21+CR21</f>
        <v>24.874758040246995</v>
      </c>
      <c r="CM21" s="71">
        <f>IF(IF(CL21=0,0,CW21/CL21)&gt;1,1,IF(CL21=0,0,CW21/CL21))</f>
        <v>0</v>
      </c>
      <c r="CN21" s="72">
        <f>BF21</f>
        <v>12.26883171044781</v>
      </c>
      <c r="CO21" s="71">
        <f>IF(IF(CN21=0,0,CX21/CN21)&gt;1,1,IF(CN21=0,0,CX21/CN21))</f>
        <v>0</v>
      </c>
      <c r="CP21" s="72">
        <f t="shared" ref="CP21:CP68" si="8">BG21</f>
        <v>1.7847995903231944</v>
      </c>
      <c r="CQ21" s="71">
        <f>IF(IF(CP21=0,0,CY21/CP21)&gt;1,1,IF(CP21=0,0,CY21/CP21))</f>
        <v>0</v>
      </c>
      <c r="CR21" s="72">
        <f t="shared" ref="CR21:CR68" si="9">BH21</f>
        <v>10.821126739475993</v>
      </c>
      <c r="CS21" s="71">
        <f>IF(IF(CR21=0,0,CZ21/CR21)&gt;1,1,IF(CR21=0,0,CZ21/CR21))</f>
        <v>0</v>
      </c>
      <c r="CT21" s="72">
        <f t="shared" ref="CT21:CT68" si="10">BI21</f>
        <v>9.4859658895477637</v>
      </c>
      <c r="CU21" s="73">
        <f>IF(IF(CT21=0,0,DA21/CT21)&gt;1,1,IF(CT21=0,0,DA21/CT21))</f>
        <v>0.29042904350263721</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2.7549999999999999</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2.7549999999999999</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v>
      </c>
      <c r="DM21" s="18"/>
      <c r="DN21" s="131">
        <f>IF($DD21=0,0,ROUND(CX21/$DD21,2))</f>
        <v>0</v>
      </c>
      <c r="DO21" s="132">
        <f>IF($DD21=0,0,ROUND(CY21/$DD21,2))</f>
        <v>0</v>
      </c>
      <c r="DP21" s="132">
        <f t="shared" ref="DP21:DR36" si="13">IF($DD21=0,0,ROUND(CZ21/$DD21,2))</f>
        <v>0</v>
      </c>
      <c r="DQ21" s="132">
        <f t="shared" si="13"/>
        <v>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45361</v>
      </c>
      <c r="AY22" s="20" t="str">
        <f>IF(IFERROR(比較地域マスタ!$Z7,"")=0,"",IFERROR(比較地域マスタ!$Z7,""))</f>
        <v>高原町</v>
      </c>
      <c r="BB22" s="122" t="str">
        <f t="shared" si="0"/>
        <v>45361</v>
      </c>
      <c r="BC22" s="123" t="str">
        <f t="shared" si="0"/>
        <v>高原町</v>
      </c>
      <c r="BD22" s="40">
        <f t="shared" ref="BD22:BD68" si="14">SUM(BE22,BI22:BK22,BQ22)</f>
        <v>53.459532827740389</v>
      </c>
      <c r="BE22" s="40">
        <f t="shared" ref="BE22:BE67" si="15">SUM(BF22:BH22)</f>
        <v>13.429829090408788</v>
      </c>
      <c r="BF22" s="40">
        <f>VLOOKUP($AX22&amp;"_"&amp;$BC$14,データシート1!$A:$BS,MATCH($BC$12&amp;"_"&amp;BF$20,データシート1!$A$1:$BS$1,0),0)</f>
        <v>8.2590842978497356</v>
      </c>
      <c r="BG22" s="40">
        <f>VLOOKUP($AX22&amp;"_"&amp;$BC$14,データシート1!$A:$BS,MATCH($BC$12&amp;"_"&amp;BG$20,データシート1!$A$1:$BS$1,0),0)</f>
        <v>0.45603739332709209</v>
      </c>
      <c r="BH22" s="40">
        <f>VLOOKUP($AX22&amp;"_"&amp;$BC$14,データシート1!$A:$BS,MATCH($BC$12&amp;"_"&amp;BH$20,データシート1!$A$1:$BS$1,0),0)</f>
        <v>4.7147073992319601</v>
      </c>
      <c r="BI22" s="40">
        <f>VLOOKUP($AX22&amp;"_"&amp;$BC$14,データシート1!$A:$BS,MATCH($BC$12&amp;"_"&amp;BI$20,データシート1!$A$1:$BS$1,0),0)</f>
        <v>7.0856094221588242</v>
      </c>
      <c r="BJ22" s="40">
        <f>VLOOKUP($AX22&amp;"_"&amp;$BC$14,データシート1!$A:$BS,MATCH($BC$12&amp;"_"&amp;BJ$20,データシート1!$A$1:$BS$1,0),0)</f>
        <v>9.5499277334058235</v>
      </c>
      <c r="BK22" s="40">
        <f t="shared" si="1"/>
        <v>23.394166581766957</v>
      </c>
      <c r="BL22" s="40">
        <f t="shared" si="2"/>
        <v>22.85583283006039</v>
      </c>
      <c r="BM22" s="40">
        <f>VLOOKUP($AX22&amp;"_"&amp;$BC$14,データシート1!$A:$BS,MATCH($BC$12&amp;"_"&amp;BM$20,データシート1!$A$1:$BS$1,0),0)</f>
        <v>8.8178328817356846</v>
      </c>
      <c r="BN22" s="40">
        <f>VLOOKUP($AX22&amp;"_"&amp;$BC$14,データシート1!$A:$BS,MATCH($BC$12&amp;"_"&amp;BN$20,データシート1!$A$1:$BS$1,0),0)</f>
        <v>14.037999948324705</v>
      </c>
      <c r="BO22" s="40">
        <f>VLOOKUP($AX22&amp;"_"&amp;$BC$14,データシート1!$A:$BS,MATCH($BC$12&amp;"_"&amp;BO$20,データシート1!$A$1:$BS$1,0),0)</f>
        <v>0.53833375170656816</v>
      </c>
      <c r="BP22" s="40">
        <f>VLOOKUP($AX22&amp;"_"&amp;$BC$14,データシート1!$A:$BS,MATCH($BC$12&amp;"_"&amp;BP$20,データシート1!$A$1:$BS$1,0),0)</f>
        <v>0</v>
      </c>
      <c r="BQ22" s="40">
        <f>VLOOKUP($AX22&amp;"_"&amp;$BC$14,データシート1!$A:$BS,MATCH($BC$12&amp;"_"&amp;BQ$20,データシート1!$A$1:$BS$1,0),0)</f>
        <v>0</v>
      </c>
      <c r="BR22" s="41">
        <f t="shared" si="3"/>
        <v>53.459532827740389</v>
      </c>
      <c r="BT22" s="134" t="str">
        <f t="shared" si="4"/>
        <v>高原町</v>
      </c>
      <c r="BU22" s="38">
        <f>BD22</f>
        <v>53.459532827740389</v>
      </c>
      <c r="BV22" s="69">
        <f t="shared" ref="BV22:BZ68" si="16">BE22/$BR22</f>
        <v>0.25121486066260551</v>
      </c>
      <c r="BW22" s="69">
        <f t="shared" si="5"/>
        <v>0.15449226472783653</v>
      </c>
      <c r="BX22" s="69">
        <f t="shared" si="5"/>
        <v>8.530515872567675E-3</v>
      </c>
      <c r="BY22" s="69">
        <f t="shared" si="5"/>
        <v>8.819208006220132E-2</v>
      </c>
      <c r="BZ22" s="69">
        <f t="shared" si="5"/>
        <v>0.13254155147577476</v>
      </c>
      <c r="CA22" s="69">
        <f t="shared" si="5"/>
        <v>0.1786384434779483</v>
      </c>
      <c r="CB22" s="69">
        <f t="shared" si="5"/>
        <v>0.43760514438367143</v>
      </c>
      <c r="CC22" s="69">
        <f t="shared" si="5"/>
        <v>0.42753521441549891</v>
      </c>
      <c r="CD22" s="69">
        <f t="shared" si="5"/>
        <v>0.16494406919246538</v>
      </c>
      <c r="CE22" s="69">
        <f t="shared" si="5"/>
        <v>0.26259114522303351</v>
      </c>
      <c r="CF22" s="69">
        <f t="shared" si="5"/>
        <v>1.0069929968172568E-2</v>
      </c>
      <c r="CG22" s="69">
        <f t="shared" si="5"/>
        <v>0</v>
      </c>
      <c r="CH22" s="69">
        <f t="shared" si="5"/>
        <v>0</v>
      </c>
      <c r="CI22" s="135">
        <f t="shared" si="6"/>
        <v>1</v>
      </c>
      <c r="CK22" s="136" t="str">
        <f t="shared" si="7"/>
        <v>高原町</v>
      </c>
      <c r="CL22" s="137">
        <f t="shared" ref="CL22:CL68" si="17">CN22+CP22+CR22</f>
        <v>13.429829090408788</v>
      </c>
      <c r="CM22" s="75">
        <f t="shared" ref="CM22:CM68" si="18">IF(IF(CL22=0,0,CW22/CL22)&gt;1,1,IF(CL22=0,0,CW22/CL22))</f>
        <v>0</v>
      </c>
      <c r="CN22" s="76">
        <f t="shared" ref="CN22:CN68" si="19">BF22</f>
        <v>8.2590842978497356</v>
      </c>
      <c r="CO22" s="75">
        <f t="shared" ref="CO22:CO68" si="20">IF(IF(CN22=0,0,CX22/CN22)&gt;1,1,IF(CN22=0,0,CX22/CN22))</f>
        <v>0</v>
      </c>
      <c r="CP22" s="76">
        <f t="shared" si="8"/>
        <v>0.45603739332709209</v>
      </c>
      <c r="CQ22" s="75">
        <f t="shared" ref="CQ22:CQ68" si="21">IF(IF(CP22=0,0,CY22/CP22)&gt;1,1,IF(CP22=0,0,CY22/CP22))</f>
        <v>0</v>
      </c>
      <c r="CR22" s="76">
        <f t="shared" si="9"/>
        <v>4.7147073992319601</v>
      </c>
      <c r="CS22" s="75">
        <f t="shared" ref="CS22:CS68" si="22">IF(IF(CR22=0,0,CZ22/CR22)&gt;1,1,IF(CR22=0,0,CZ22/CR22))</f>
        <v>0</v>
      </c>
      <c r="CT22" s="76">
        <f t="shared" si="10"/>
        <v>7.0856094221588242</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20388</v>
      </c>
      <c r="AY23" s="20" t="str">
        <f>IF(IFERROR(比較地域マスタ!$Z8,"")=0,"",IFERROR(比較地域マスタ!$Z8,""))</f>
        <v>宮田村</v>
      </c>
      <c r="BB23" s="122" t="str">
        <f t="shared" si="0"/>
        <v>20388</v>
      </c>
      <c r="BC23" s="123" t="str">
        <f t="shared" si="0"/>
        <v>宮田村</v>
      </c>
      <c r="BD23" s="40">
        <f t="shared" si="14"/>
        <v>57.948967960671162</v>
      </c>
      <c r="BE23" s="40">
        <f t="shared" si="15"/>
        <v>21.222879657943782</v>
      </c>
      <c r="BF23" s="40">
        <f>VLOOKUP($AX23&amp;"_"&amp;$BC$14,データシート1!$A:$BS,MATCH($BC$12&amp;"_"&amp;BF$20,データシート1!$A$1:$BS$1,0),0)</f>
        <v>19.15917471442922</v>
      </c>
      <c r="BG23" s="40">
        <f>VLOOKUP($AX23&amp;"_"&amp;$BC$14,データシート1!$A:$BS,MATCH($BC$12&amp;"_"&amp;BG$20,データシート1!$A$1:$BS$1,0),0)</f>
        <v>0.35121085345643238</v>
      </c>
      <c r="BH23" s="40">
        <f>VLOOKUP($AX23&amp;"_"&amp;$BC$14,データシート1!$A:$BS,MATCH($BC$12&amp;"_"&amp;BH$20,データシート1!$A$1:$BS$1,0),0)</f>
        <v>1.7124940900581305</v>
      </c>
      <c r="BI23" s="40">
        <f>VLOOKUP($AX23&amp;"_"&amp;$BC$14,データシート1!$A:$BS,MATCH($BC$12&amp;"_"&amp;BI$20,データシート1!$A$1:$BS$1,0),0)</f>
        <v>6.5012887328136229</v>
      </c>
      <c r="BJ23" s="40">
        <f>VLOOKUP($AX23&amp;"_"&amp;$BC$14,データシート1!$A:$BS,MATCH($BC$12&amp;"_"&amp;BJ$20,データシート1!$A$1:$BS$1,0),0)</f>
        <v>12.197457023882261</v>
      </c>
      <c r="BK23" s="40">
        <f t="shared" si="1"/>
        <v>17.386849244438697</v>
      </c>
      <c r="BL23" s="40">
        <f t="shared" si="2"/>
        <v>16.857359968389957</v>
      </c>
      <c r="BM23" s="40">
        <f>VLOOKUP($AX23&amp;"_"&amp;$BC$14,データシート1!$A:$BS,MATCH($BC$12&amp;"_"&amp;BM$20,データシート1!$A$1:$BS$1,0),0)</f>
        <v>8.8920028774081157</v>
      </c>
      <c r="BN23" s="40">
        <f>VLOOKUP($AX23&amp;"_"&amp;$BC$14,データシート1!$A:$BS,MATCH($BC$12&amp;"_"&amp;BN$20,データシート1!$A$1:$BS$1,0),0)</f>
        <v>7.9653570909818434</v>
      </c>
      <c r="BO23" s="40">
        <f>VLOOKUP($AX23&amp;"_"&amp;$BC$14,データシート1!$A:$BS,MATCH($BC$12&amp;"_"&amp;BO$20,データシート1!$A$1:$BS$1,0),0)</f>
        <v>0.52948927604873841</v>
      </c>
      <c r="BP23" s="40">
        <f>VLOOKUP($AX23&amp;"_"&amp;$BC$14,データシート1!$A:$BS,MATCH($BC$12&amp;"_"&amp;BP$20,データシート1!$A$1:$BS$1,0),0)</f>
        <v>0</v>
      </c>
      <c r="BQ23" s="40">
        <f>VLOOKUP($AX23&amp;"_"&amp;$BC$14,データシート1!$A:$BS,MATCH($BC$12&amp;"_"&amp;BQ$20,データシート1!$A$1:$BS$1,0),0)</f>
        <v>0.64049330159280859</v>
      </c>
      <c r="BR23" s="41">
        <f t="shared" si="3"/>
        <v>57.948967960671162</v>
      </c>
      <c r="BT23" s="134" t="str">
        <f t="shared" si="4"/>
        <v>宮田村</v>
      </c>
      <c r="BU23" s="38">
        <f t="shared" ref="BU23:BU68" si="25">BD23</f>
        <v>57.948967960671162</v>
      </c>
      <c r="BV23" s="69">
        <f t="shared" si="16"/>
        <v>0.36623395385310981</v>
      </c>
      <c r="BW23" s="69">
        <f t="shared" si="5"/>
        <v>0.33062150006592317</v>
      </c>
      <c r="BX23" s="69">
        <f t="shared" si="5"/>
        <v>6.0606921195696245E-3</v>
      </c>
      <c r="BY23" s="69">
        <f t="shared" si="5"/>
        <v>2.9551761667617048E-2</v>
      </c>
      <c r="BZ23" s="69">
        <f t="shared" si="5"/>
        <v>0.11218989675926448</v>
      </c>
      <c r="CA23" s="69">
        <f t="shared" si="5"/>
        <v>0.21048618212080047</v>
      </c>
      <c r="CB23" s="69">
        <f t="shared" si="5"/>
        <v>0.30003725443805684</v>
      </c>
      <c r="CC23" s="69">
        <f t="shared" si="5"/>
        <v>0.29090008953793139</v>
      </c>
      <c r="CD23" s="69">
        <f t="shared" si="5"/>
        <v>0.15344540533393011</v>
      </c>
      <c r="CE23" s="69">
        <f t="shared" si="5"/>
        <v>0.13745468420400128</v>
      </c>
      <c r="CF23" s="69">
        <f t="shared" si="5"/>
        <v>9.1371649001254426E-3</v>
      </c>
      <c r="CG23" s="69">
        <f t="shared" si="5"/>
        <v>0</v>
      </c>
      <c r="CH23" s="69">
        <f t="shared" si="5"/>
        <v>1.1052712828768563E-2</v>
      </c>
      <c r="CI23" s="135">
        <f t="shared" si="6"/>
        <v>1</v>
      </c>
      <c r="CK23" s="136" t="str">
        <f t="shared" si="7"/>
        <v>宮田村</v>
      </c>
      <c r="CL23" s="137">
        <f t="shared" si="17"/>
        <v>21.222879657943782</v>
      </c>
      <c r="CM23" s="75">
        <f t="shared" si="18"/>
        <v>1</v>
      </c>
      <c r="CN23" s="76">
        <f t="shared" si="19"/>
        <v>19.15917471442922</v>
      </c>
      <c r="CO23" s="75">
        <f t="shared" si="20"/>
        <v>1</v>
      </c>
      <c r="CP23" s="76">
        <f t="shared" si="8"/>
        <v>0.35121085345643238</v>
      </c>
      <c r="CQ23" s="75">
        <f t="shared" si="21"/>
        <v>0</v>
      </c>
      <c r="CR23" s="76">
        <f t="shared" si="9"/>
        <v>1.7124940900581305</v>
      </c>
      <c r="CS23" s="75">
        <f t="shared" si="22"/>
        <v>0</v>
      </c>
      <c r="CT23" s="76">
        <f t="shared" si="10"/>
        <v>6.5012887328136229</v>
      </c>
      <c r="CU23" s="77">
        <f t="shared" si="23"/>
        <v>0</v>
      </c>
      <c r="CV23" s="18"/>
      <c r="CW23" s="1078">
        <f t="shared" si="24"/>
        <v>22.216999999999999</v>
      </c>
      <c r="CX23" s="1081">
        <f>VLOOKUP($AX23&amp;"_"&amp;$CW$14,データシート1!$A:$BS,MATCH($CW$12&amp;"_"&amp;CX$20,データシート1!$A$1:$BS$1,0),0)</f>
        <v>22.216999999999999</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22.216999999999999</v>
      </c>
      <c r="DE23" s="18"/>
      <c r="DF23" s="138">
        <f>VLOOKUP($AX23&amp;"_"&amp;$DF$14,データシート1!$A:$BS,MATCH($DF$12&amp;"_"&amp;DF$20,データシート1!$A$1:$BS$1,0),0)</f>
        <v>3</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3</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43505</v>
      </c>
      <c r="AY24" s="20" t="str">
        <f>IF(IFERROR(比較地域マスタ!$Z9,"")=0,"",IFERROR(比較地域マスタ!$Z9,""))</f>
        <v>多良木町</v>
      </c>
      <c r="BB24" s="122" t="str">
        <f t="shared" si="0"/>
        <v>43505</v>
      </c>
      <c r="BC24" s="123" t="str">
        <f t="shared" si="0"/>
        <v>多良木町</v>
      </c>
      <c r="BD24" s="40">
        <f t="shared" si="14"/>
        <v>49.868449408151676</v>
      </c>
      <c r="BE24" s="40">
        <f t="shared" si="15"/>
        <v>10.598369479829607</v>
      </c>
      <c r="BF24" s="40">
        <f>VLOOKUP($AX24&amp;"_"&amp;$BC$14,データシート1!$A:$BS,MATCH($BC$12&amp;"_"&amp;BF$20,データシート1!$A$1:$BS$1,0),0)</f>
        <v>4.4348720195550877</v>
      </c>
      <c r="BG24" s="40">
        <f>VLOOKUP($AX24&amp;"_"&amp;$BC$14,データシート1!$A:$BS,MATCH($BC$12&amp;"_"&amp;BG$20,データシート1!$A$1:$BS$1,0),0)</f>
        <v>0.91844635031525745</v>
      </c>
      <c r="BH24" s="40">
        <f>VLOOKUP($AX24&amp;"_"&amp;$BC$14,データシート1!$A:$BS,MATCH($BC$12&amp;"_"&amp;BH$20,データシート1!$A$1:$BS$1,0),0)</f>
        <v>5.2450511099592632</v>
      </c>
      <c r="BI24" s="40">
        <f>VLOOKUP($AX24&amp;"_"&amp;$BC$14,データシート1!$A:$BS,MATCH($BC$12&amp;"_"&amp;BI$20,データシート1!$A$1:$BS$1,0),0)</f>
        <v>8.5435929437000819</v>
      </c>
      <c r="BJ24" s="40">
        <f>VLOOKUP($AX24&amp;"_"&amp;$BC$14,データシート1!$A:$BS,MATCH($BC$12&amp;"_"&amp;BJ$20,データシート1!$A$1:$BS$1,0),0)</f>
        <v>8.4253892644822823</v>
      </c>
      <c r="BK24" s="40">
        <f t="shared" si="1"/>
        <v>21.322337667732228</v>
      </c>
      <c r="BL24" s="40">
        <f t="shared" si="2"/>
        <v>20.778284488433595</v>
      </c>
      <c r="BM24" s="40">
        <f>VLOOKUP($AX24&amp;"_"&amp;$BC$14,データシート1!$A:$BS,MATCH($BC$12&amp;"_"&amp;BM$20,データシート1!$A$1:$BS$1,0),0)</f>
        <v>8.1055210365042196</v>
      </c>
      <c r="BN24" s="40">
        <f>VLOOKUP($AX24&amp;"_"&amp;$BC$14,データシート1!$A:$BS,MATCH($BC$12&amp;"_"&amp;BN$20,データシート1!$A$1:$BS$1,0),0)</f>
        <v>12.672763451929375</v>
      </c>
      <c r="BO24" s="40">
        <f>VLOOKUP($AX24&amp;"_"&amp;$BC$14,データシート1!$A:$BS,MATCH($BC$12&amp;"_"&amp;BO$20,データシート1!$A$1:$BS$1,0),0)</f>
        <v>0.5440531792986314</v>
      </c>
      <c r="BP24" s="40">
        <f>VLOOKUP($AX24&amp;"_"&amp;$BC$14,データシート1!$A:$BS,MATCH($BC$12&amp;"_"&amp;BP$20,データシート1!$A$1:$BS$1,0),0)</f>
        <v>0</v>
      </c>
      <c r="BQ24" s="40">
        <f>VLOOKUP($AX24&amp;"_"&amp;$BC$14,データシート1!$A:$BS,MATCH($BC$12&amp;"_"&amp;BQ$20,データシート1!$A$1:$BS$1,0),0)</f>
        <v>0.97876005240746999</v>
      </c>
      <c r="BR24" s="41">
        <f t="shared" si="3"/>
        <v>49.868449408151676</v>
      </c>
      <c r="BT24" s="134" t="str">
        <f t="shared" si="4"/>
        <v>多良木町</v>
      </c>
      <c r="BU24" s="38">
        <f t="shared" si="25"/>
        <v>49.868449408151676</v>
      </c>
      <c r="BV24" s="69">
        <f t="shared" si="16"/>
        <v>0.21252654946390132</v>
      </c>
      <c r="BW24" s="69">
        <f t="shared" si="5"/>
        <v>8.8931420009825846E-2</v>
      </c>
      <c r="BX24" s="69">
        <f t="shared" si="5"/>
        <v>1.8417383359931077E-2</v>
      </c>
      <c r="BY24" s="69">
        <f t="shared" si="5"/>
        <v>0.10517774609414442</v>
      </c>
      <c r="BZ24" s="69">
        <f t="shared" si="5"/>
        <v>0.17132261069066879</v>
      </c>
      <c r="CA24" s="69">
        <f t="shared" si="5"/>
        <v>0.16895230079291454</v>
      </c>
      <c r="CB24" s="69">
        <f t="shared" si="5"/>
        <v>0.42757169955733176</v>
      </c>
      <c r="CC24" s="69">
        <f t="shared" si="5"/>
        <v>0.41666193224442027</v>
      </c>
      <c r="CD24" s="69">
        <f t="shared" si="5"/>
        <v>0.1625380602906667</v>
      </c>
      <c r="CE24" s="69">
        <f t="shared" si="5"/>
        <v>0.25412387195375358</v>
      </c>
      <c r="CF24" s="69">
        <f t="shared" si="5"/>
        <v>1.0909767312911448E-2</v>
      </c>
      <c r="CG24" s="69">
        <f t="shared" si="5"/>
        <v>0</v>
      </c>
      <c r="CH24" s="69">
        <f t="shared" si="5"/>
        <v>1.9626839495183467E-2</v>
      </c>
      <c r="CI24" s="135">
        <f t="shared" si="6"/>
        <v>1</v>
      </c>
      <c r="CK24" s="136" t="str">
        <f t="shared" si="7"/>
        <v>多良木町</v>
      </c>
      <c r="CL24" s="137">
        <f t="shared" si="17"/>
        <v>10.598369479829607</v>
      </c>
      <c r="CM24" s="75">
        <f t="shared" si="18"/>
        <v>0</v>
      </c>
      <c r="CN24" s="76">
        <f t="shared" si="19"/>
        <v>4.4348720195550877</v>
      </c>
      <c r="CO24" s="75">
        <f t="shared" si="20"/>
        <v>0</v>
      </c>
      <c r="CP24" s="76">
        <f t="shared" si="8"/>
        <v>0.91844635031525745</v>
      </c>
      <c r="CQ24" s="75">
        <f t="shared" si="21"/>
        <v>0</v>
      </c>
      <c r="CR24" s="76">
        <f t="shared" si="9"/>
        <v>5.2450511099592632</v>
      </c>
      <c r="CS24" s="75">
        <f t="shared" si="22"/>
        <v>0</v>
      </c>
      <c r="CT24" s="76">
        <f t="shared" si="10"/>
        <v>8.5435929437000819</v>
      </c>
      <c r="CU24" s="77">
        <f t="shared" si="23"/>
        <v>0</v>
      </c>
      <c r="CV24" s="18"/>
      <c r="CW24" s="1078">
        <f t="shared" si="24"/>
        <v>0</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0</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0</v>
      </c>
      <c r="DM24" s="18"/>
      <c r="DN24" s="139">
        <f t="shared" si="26"/>
        <v>0</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40602</v>
      </c>
      <c r="AY25" s="20" t="str">
        <f>IF(IFERROR(比較地域マスタ!$Z10,"")=0,"",IFERROR(比較地域マスタ!$Z10,""))</f>
        <v>添田町</v>
      </c>
      <c r="BB25" s="122" t="str">
        <f t="shared" si="0"/>
        <v>40602</v>
      </c>
      <c r="BC25" s="123" t="str">
        <f t="shared" si="0"/>
        <v>添田町</v>
      </c>
      <c r="BD25" s="40">
        <f t="shared" si="14"/>
        <v>39.530411252499498</v>
      </c>
      <c r="BE25" s="40">
        <f t="shared" si="15"/>
        <v>2.8433248411577225</v>
      </c>
      <c r="BF25" s="40">
        <f>VLOOKUP($AX25&amp;"_"&amp;$BC$14,データシート1!$A:$BS,MATCH($BC$12&amp;"_"&amp;BF$20,データシート1!$A$1:$BS$1,0),0)</f>
        <v>0</v>
      </c>
      <c r="BG25" s="40">
        <f>VLOOKUP($AX25&amp;"_"&amp;$BC$14,データシート1!$A:$BS,MATCH($BC$12&amp;"_"&amp;BG$20,データシート1!$A$1:$BS$1,0),0)</f>
        <v>0.32011275754058355</v>
      </c>
      <c r="BH25" s="40">
        <f>VLOOKUP($AX25&amp;"_"&amp;$BC$14,データシート1!$A:$BS,MATCH($BC$12&amp;"_"&amp;BH$20,データシート1!$A$1:$BS$1,0),0)</f>
        <v>2.523212083617139</v>
      </c>
      <c r="BI25" s="40">
        <f>VLOOKUP($AX25&amp;"_"&amp;$BC$14,データシート1!$A:$BS,MATCH($BC$12&amp;"_"&amp;BI$20,データシート1!$A$1:$BS$1,0),0)</f>
        <v>6.5671342783976945</v>
      </c>
      <c r="BJ25" s="40">
        <f>VLOOKUP($AX25&amp;"_"&amp;$BC$14,データシート1!$A:$BS,MATCH($BC$12&amp;"_"&amp;BJ$20,データシート1!$A$1:$BS$1,0),0)</f>
        <v>8.7612173787123417</v>
      </c>
      <c r="BK25" s="40">
        <f t="shared" si="1"/>
        <v>20.414954420370812</v>
      </c>
      <c r="BL25" s="40">
        <f t="shared" si="2"/>
        <v>19.863059139322239</v>
      </c>
      <c r="BM25" s="40">
        <f>VLOOKUP($AX25&amp;"_"&amp;$BC$14,データシート1!$A:$BS,MATCH($BC$12&amp;"_"&amp;BM$20,データシート1!$A$1:$BS$1,0),0)</f>
        <v>9.1494987114407085</v>
      </c>
      <c r="BN25" s="40">
        <f>VLOOKUP($AX25&amp;"_"&amp;$BC$14,データシート1!$A:$BS,MATCH($BC$12&amp;"_"&amp;BN$20,データシート1!$A$1:$BS$1,0),0)</f>
        <v>10.713560427881532</v>
      </c>
      <c r="BO25" s="40">
        <f>VLOOKUP($AX25&amp;"_"&amp;$BC$14,データシート1!$A:$BS,MATCH($BC$12&amp;"_"&amp;BO$20,データシート1!$A$1:$BS$1,0),0)</f>
        <v>0.55189528104857377</v>
      </c>
      <c r="BP25" s="40">
        <f>VLOOKUP($AX25&amp;"_"&amp;$BC$14,データシート1!$A:$BS,MATCH($BC$12&amp;"_"&amp;BP$20,データシート1!$A$1:$BS$1,0),0)</f>
        <v>0</v>
      </c>
      <c r="BQ25" s="40">
        <f>VLOOKUP($AX25&amp;"_"&amp;$BC$14,データシート1!$A:$BS,MATCH($BC$12&amp;"_"&amp;BQ$20,データシート1!$A$1:$BS$1,0),0)</f>
        <v>0.94378033386092663</v>
      </c>
      <c r="BR25" s="41">
        <f t="shared" si="3"/>
        <v>39.530411252499498</v>
      </c>
      <c r="BT25" s="134" t="str">
        <f t="shared" si="4"/>
        <v>添田町</v>
      </c>
      <c r="BU25" s="38">
        <f t="shared" si="25"/>
        <v>39.530411252499498</v>
      </c>
      <c r="BV25" s="69">
        <f t="shared" si="16"/>
        <v>7.1927529996995407E-2</v>
      </c>
      <c r="BW25" s="69">
        <f t="shared" si="5"/>
        <v>0</v>
      </c>
      <c r="BX25" s="69">
        <f t="shared" si="5"/>
        <v>8.0978858402426281E-3</v>
      </c>
      <c r="BY25" s="69">
        <f t="shared" si="5"/>
        <v>6.3829644156752782E-2</v>
      </c>
      <c r="BZ25" s="69">
        <f t="shared" si="5"/>
        <v>0.16612866070252322</v>
      </c>
      <c r="CA25" s="69">
        <f t="shared" si="5"/>
        <v>0.22163233574146973</v>
      </c>
      <c r="CB25" s="69">
        <f t="shared" si="5"/>
        <v>0.51643668187438807</v>
      </c>
      <c r="CC25" s="69">
        <f t="shared" si="5"/>
        <v>0.50247539830657095</v>
      </c>
      <c r="CD25" s="69">
        <f t="shared" si="5"/>
        <v>0.23145468062546878</v>
      </c>
      <c r="CE25" s="69">
        <f t="shared" si="5"/>
        <v>0.2710207176811022</v>
      </c>
      <c r="CF25" s="69">
        <f t="shared" si="5"/>
        <v>1.3961283567817109E-2</v>
      </c>
      <c r="CG25" s="69">
        <f t="shared" si="5"/>
        <v>0</v>
      </c>
      <c r="CH25" s="69">
        <f t="shared" si="5"/>
        <v>2.3874791684623611E-2</v>
      </c>
      <c r="CI25" s="135">
        <f t="shared" si="6"/>
        <v>1</v>
      </c>
      <c r="CK25" s="136" t="str">
        <f t="shared" si="7"/>
        <v>添田町</v>
      </c>
      <c r="CL25" s="137">
        <f t="shared" si="17"/>
        <v>2.8433248411577225</v>
      </c>
      <c r="CM25" s="75">
        <f t="shared" si="18"/>
        <v>0</v>
      </c>
      <c r="CN25" s="76">
        <f t="shared" si="19"/>
        <v>0</v>
      </c>
      <c r="CO25" s="75">
        <f t="shared" si="20"/>
        <v>0</v>
      </c>
      <c r="CP25" s="76">
        <f t="shared" si="8"/>
        <v>0.32011275754058355</v>
      </c>
      <c r="CQ25" s="75">
        <f t="shared" si="21"/>
        <v>0</v>
      </c>
      <c r="CR25" s="76">
        <f t="shared" si="9"/>
        <v>2.523212083617139</v>
      </c>
      <c r="CS25" s="75">
        <f t="shared" si="22"/>
        <v>0</v>
      </c>
      <c r="CT25" s="76">
        <f t="shared" si="10"/>
        <v>6.5671342783976945</v>
      </c>
      <c r="CU25" s="77">
        <f t="shared" si="23"/>
        <v>0</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0</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0</v>
      </c>
      <c r="DM25" s="18"/>
      <c r="DN25" s="139">
        <f t="shared" si="26"/>
        <v>0</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20485</v>
      </c>
      <c r="AY26" s="20" t="str">
        <f>IF(IFERROR(比較地域マスタ!$Z11,"")=0,"",IFERROR(比較地域マスタ!$Z11,""))</f>
        <v>白馬村</v>
      </c>
      <c r="BB26" s="122" t="str">
        <f t="shared" si="0"/>
        <v>20485</v>
      </c>
      <c r="BC26" s="123" t="str">
        <f t="shared" si="0"/>
        <v>白馬村</v>
      </c>
      <c r="BD26" s="40">
        <f t="shared" si="14"/>
        <v>57.535604431066375</v>
      </c>
      <c r="BE26" s="40">
        <f t="shared" si="15"/>
        <v>3.3303101033152949</v>
      </c>
      <c r="BF26" s="40">
        <f>VLOOKUP($AX26&amp;"_"&amp;$BC$14,データシート1!$A:$BS,MATCH($BC$12&amp;"_"&amp;BF$20,データシート1!$A$1:$BS$1,0),0)</f>
        <v>1.1103413969618789</v>
      </c>
      <c r="BG26" s="40">
        <f>VLOOKUP($AX26&amp;"_"&amp;$BC$14,データシート1!$A:$BS,MATCH($BC$12&amp;"_"&amp;BG$20,データシート1!$A$1:$BS$1,0),0)</f>
        <v>0.66315589720966106</v>
      </c>
      <c r="BH26" s="40">
        <f>VLOOKUP($AX26&amp;"_"&amp;$BC$14,データシート1!$A:$BS,MATCH($BC$12&amp;"_"&amp;BH$20,データシート1!$A$1:$BS$1,0),0)</f>
        <v>1.556812809143755</v>
      </c>
      <c r="BI26" s="40">
        <f>VLOOKUP($AX26&amp;"_"&amp;$BC$14,データシート1!$A:$BS,MATCH($BC$12&amp;"_"&amp;BI$20,データシート1!$A$1:$BS$1,0),0)</f>
        <v>16.12453308333826</v>
      </c>
      <c r="BJ26" s="40">
        <f>VLOOKUP($AX26&amp;"_"&amp;$BC$14,データシート1!$A:$BS,MATCH($BC$12&amp;"_"&amp;BJ$20,データシート1!$A$1:$BS$1,0),0)</f>
        <v>13.812805397340959</v>
      </c>
      <c r="BK26" s="40">
        <f t="shared" si="1"/>
        <v>23.20461134454181</v>
      </c>
      <c r="BL26" s="40">
        <f t="shared" si="2"/>
        <v>22.694285099085036</v>
      </c>
      <c r="BM26" s="40">
        <f>VLOOKUP($AX26&amp;"_"&amp;$BC$14,データシート1!$A:$BS,MATCH($BC$12&amp;"_"&amp;BM$20,データシート1!$A$1:$BS$1,0),0)</f>
        <v>9.2768471945763924</v>
      </c>
      <c r="BN26" s="40">
        <f>VLOOKUP($AX26&amp;"_"&amp;$BC$14,データシート1!$A:$BS,MATCH($BC$12&amp;"_"&amp;BN$20,データシート1!$A$1:$BS$1,0),0)</f>
        <v>13.417437904508645</v>
      </c>
      <c r="BO26" s="40">
        <f>VLOOKUP($AX26&amp;"_"&amp;$BC$14,データシート1!$A:$BS,MATCH($BC$12&amp;"_"&amp;BO$20,データシート1!$A$1:$BS$1,0),0)</f>
        <v>0.51032624545677419</v>
      </c>
      <c r="BP26" s="40">
        <f>VLOOKUP($AX26&amp;"_"&amp;$BC$14,データシート1!$A:$BS,MATCH($BC$12&amp;"_"&amp;BP$20,データシート1!$A$1:$BS$1,0),0)</f>
        <v>0</v>
      </c>
      <c r="BQ26" s="40">
        <f>VLOOKUP($AX26&amp;"_"&amp;$BC$14,データシート1!$A:$BS,MATCH($BC$12&amp;"_"&amp;BQ$20,データシート1!$A$1:$BS$1,0),0)</f>
        <v>1.0633445025300501</v>
      </c>
      <c r="BR26" s="41">
        <f t="shared" si="3"/>
        <v>57.535604431066375</v>
      </c>
      <c r="BT26" s="134" t="str">
        <f t="shared" si="4"/>
        <v>白馬村</v>
      </c>
      <c r="BU26" s="38">
        <f t="shared" si="25"/>
        <v>57.535604431066375</v>
      </c>
      <c r="BV26" s="69">
        <f t="shared" si="16"/>
        <v>5.7882595242487664E-2</v>
      </c>
      <c r="BW26" s="69">
        <f t="shared" si="5"/>
        <v>1.9298335490542787E-2</v>
      </c>
      <c r="BX26" s="69">
        <f t="shared" si="5"/>
        <v>1.152600904721859E-2</v>
      </c>
      <c r="BY26" s="69">
        <f t="shared" si="5"/>
        <v>2.7058250704726294E-2</v>
      </c>
      <c r="BZ26" s="69">
        <f t="shared" si="5"/>
        <v>0.28025312748138631</v>
      </c>
      <c r="CA26" s="69">
        <f t="shared" si="5"/>
        <v>0.24007404691281437</v>
      </c>
      <c r="CB26" s="69">
        <f t="shared" si="5"/>
        <v>0.40330872637904314</v>
      </c>
      <c r="CC26" s="69">
        <f t="shared" si="5"/>
        <v>0.39443897954135765</v>
      </c>
      <c r="CD26" s="69">
        <f t="shared" si="5"/>
        <v>0.1612366340166117</v>
      </c>
      <c r="CE26" s="69">
        <f t="shared" si="5"/>
        <v>0.23320234552474595</v>
      </c>
      <c r="CF26" s="69">
        <f t="shared" si="5"/>
        <v>8.8697468376854882E-3</v>
      </c>
      <c r="CG26" s="69">
        <f t="shared" si="5"/>
        <v>0</v>
      </c>
      <c r="CH26" s="69">
        <f t="shared" si="5"/>
        <v>1.848150398426851E-2</v>
      </c>
      <c r="CI26" s="135">
        <f t="shared" si="6"/>
        <v>1</v>
      </c>
      <c r="CK26" s="136" t="str">
        <f t="shared" si="7"/>
        <v>白馬村</v>
      </c>
      <c r="CL26" s="137">
        <f t="shared" si="17"/>
        <v>3.3303101033152949</v>
      </c>
      <c r="CM26" s="75">
        <f t="shared" si="18"/>
        <v>0</v>
      </c>
      <c r="CN26" s="76">
        <f t="shared" si="19"/>
        <v>1.1103413969618789</v>
      </c>
      <c r="CO26" s="75">
        <f t="shared" si="20"/>
        <v>0</v>
      </c>
      <c r="CP26" s="76">
        <f t="shared" si="8"/>
        <v>0.66315589720966106</v>
      </c>
      <c r="CQ26" s="75">
        <f t="shared" si="21"/>
        <v>0</v>
      </c>
      <c r="CR26" s="76">
        <f t="shared" si="9"/>
        <v>1.556812809143755</v>
      </c>
      <c r="CS26" s="75">
        <f t="shared" si="22"/>
        <v>0</v>
      </c>
      <c r="CT26" s="76">
        <f t="shared" si="10"/>
        <v>16.12453308333826</v>
      </c>
      <c r="CU26" s="77">
        <f t="shared" si="23"/>
        <v>0</v>
      </c>
      <c r="CV26" s="18"/>
      <c r="CW26" s="1078">
        <f t="shared" si="24"/>
        <v>0</v>
      </c>
      <c r="CX26" s="1081">
        <f>VLOOKUP($AX26&amp;"_"&amp;$CW$14,データシート1!$A:$BS,MATCH($CW$12&amp;"_"&amp;CX$20,データシート1!$A$1:$BS$1,0),0)</f>
        <v>0</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0</v>
      </c>
      <c r="DE26" s="18"/>
      <c r="DF26" s="138">
        <f>VLOOKUP($AX26&amp;"_"&amp;$DF$14,データシート1!$A:$BS,MATCH($DF$12&amp;"_"&amp;DF$20,データシート1!$A$1:$BS$1,0),0)</f>
        <v>0</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0</v>
      </c>
      <c r="DM26" s="18"/>
      <c r="DN26" s="139">
        <f t="shared" si="26"/>
        <v>0</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07322</v>
      </c>
      <c r="AY27" s="20" t="str">
        <f>IF(IFERROR(比較地域マスタ!$Z12,"")=0,"",IFERROR(比較地域マスタ!$Z12,""))</f>
        <v>大玉村</v>
      </c>
      <c r="BB27" s="122" t="str">
        <f t="shared" si="0"/>
        <v>07322</v>
      </c>
      <c r="BC27" s="123" t="str">
        <f t="shared" si="0"/>
        <v>大玉村</v>
      </c>
      <c r="BD27" s="40">
        <f t="shared" si="14"/>
        <v>48.896481081501413</v>
      </c>
      <c r="BE27" s="40">
        <f t="shared" si="15"/>
        <v>9.9748209396217344</v>
      </c>
      <c r="BF27" s="40">
        <f>VLOOKUP($AX27&amp;"_"&amp;$BC$14,データシート1!$A:$BS,MATCH($BC$12&amp;"_"&amp;BF$20,データシート1!$A$1:$BS$1,0),0)</f>
        <v>6.4214754441725672</v>
      </c>
      <c r="BG27" s="40">
        <f>VLOOKUP($AX27&amp;"_"&amp;$BC$14,データシート1!$A:$BS,MATCH($BC$12&amp;"_"&amp;BG$20,データシート1!$A$1:$BS$1,0),0)</f>
        <v>0.57548226141003866</v>
      </c>
      <c r="BH27" s="40">
        <f>VLOOKUP($AX27&amp;"_"&amp;$BC$14,データシート1!$A:$BS,MATCH($BC$12&amp;"_"&amp;BH$20,データシート1!$A$1:$BS$1,0),0)</f>
        <v>2.9778632340391287</v>
      </c>
      <c r="BI27" s="40">
        <f>VLOOKUP($AX27&amp;"_"&amp;$BC$14,データシート1!$A:$BS,MATCH($BC$12&amp;"_"&amp;BI$20,データシート1!$A$1:$BS$1,0),0)</f>
        <v>7.1105910661713558</v>
      </c>
      <c r="BJ27" s="40">
        <f>VLOOKUP($AX27&amp;"_"&amp;$BC$14,データシート1!$A:$BS,MATCH($BC$12&amp;"_"&amp;BJ$20,データシート1!$A$1:$BS$1,0),0)</f>
        <v>10.083849761633079</v>
      </c>
      <c r="BK27" s="40">
        <f t="shared" si="1"/>
        <v>21.215231422318737</v>
      </c>
      <c r="BL27" s="40">
        <f t="shared" si="2"/>
        <v>20.698006485848857</v>
      </c>
      <c r="BM27" s="40">
        <f>VLOOKUP($AX27&amp;"_"&amp;$BC$14,データシート1!$A:$BS,MATCH($BC$12&amp;"_"&amp;BM$20,データシート1!$A$1:$BS$1,0),0)</f>
        <v>9.1998783311427363</v>
      </c>
      <c r="BN27" s="40">
        <f>VLOOKUP($AX27&amp;"_"&amp;$BC$14,データシート1!$A:$BS,MATCH($BC$12&amp;"_"&amp;BN$20,データシート1!$A$1:$BS$1,0),0)</f>
        <v>11.498128154706121</v>
      </c>
      <c r="BO27" s="40">
        <f>VLOOKUP($AX27&amp;"_"&amp;$BC$14,データシート1!$A:$BS,MATCH($BC$12&amp;"_"&amp;BO$20,データシート1!$A$1:$BS$1,0),0)</f>
        <v>0.51722493646988121</v>
      </c>
      <c r="BP27" s="40">
        <f>VLOOKUP($AX27&amp;"_"&amp;$BC$14,データシート1!$A:$BS,MATCH($BC$12&amp;"_"&amp;BP$20,データシート1!$A$1:$BS$1,0),0)</f>
        <v>0</v>
      </c>
      <c r="BQ27" s="40">
        <f>VLOOKUP($AX27&amp;"_"&amp;$BC$14,データシート1!$A:$BS,MATCH($BC$12&amp;"_"&amp;BQ$20,データシート1!$A$1:$BS$1,0),0)</f>
        <v>0.51198789175650927</v>
      </c>
      <c r="BR27" s="41">
        <f t="shared" si="3"/>
        <v>48.896481081501413</v>
      </c>
      <c r="BT27" s="134" t="str">
        <f t="shared" si="4"/>
        <v>大玉村</v>
      </c>
      <c r="BU27" s="38">
        <f t="shared" si="25"/>
        <v>48.896481081501413</v>
      </c>
      <c r="BV27" s="69">
        <f t="shared" si="16"/>
        <v>0.20399874835564441</v>
      </c>
      <c r="BW27" s="69">
        <f t="shared" si="5"/>
        <v>0.13132796680131548</v>
      </c>
      <c r="BX27" s="69">
        <f t="shared" si="5"/>
        <v>1.1769400347047794E-2</v>
      </c>
      <c r="BY27" s="69">
        <f t="shared" si="5"/>
        <v>6.0901381207281155E-2</v>
      </c>
      <c r="BZ27" s="69">
        <f t="shared" si="5"/>
        <v>0.1454213249889969</v>
      </c>
      <c r="CA27" s="69">
        <f t="shared" si="5"/>
        <v>0.20622853707662853</v>
      </c>
      <c r="CB27" s="69">
        <f t="shared" si="5"/>
        <v>0.43388053604423721</v>
      </c>
      <c r="CC27" s="69">
        <f t="shared" si="5"/>
        <v>0.42330257777342095</v>
      </c>
      <c r="CD27" s="69">
        <f t="shared" si="5"/>
        <v>0.18815011075762766</v>
      </c>
      <c r="CE27" s="69">
        <f t="shared" si="5"/>
        <v>0.23515246701579329</v>
      </c>
      <c r="CF27" s="69">
        <f t="shared" si="5"/>
        <v>1.0577958270816312E-2</v>
      </c>
      <c r="CG27" s="69">
        <f t="shared" si="5"/>
        <v>0</v>
      </c>
      <c r="CH27" s="69">
        <f t="shared" si="5"/>
        <v>1.0470853534493002E-2</v>
      </c>
      <c r="CI27" s="135">
        <f t="shared" si="6"/>
        <v>1</v>
      </c>
      <c r="CK27" s="136" t="str">
        <f t="shared" si="7"/>
        <v>大玉村</v>
      </c>
      <c r="CL27" s="137">
        <f t="shared" si="17"/>
        <v>9.9748209396217344</v>
      </c>
      <c r="CM27" s="75">
        <f t="shared" si="18"/>
        <v>0</v>
      </c>
      <c r="CN27" s="76">
        <f t="shared" si="19"/>
        <v>6.4214754441725672</v>
      </c>
      <c r="CO27" s="75">
        <f t="shared" si="20"/>
        <v>0</v>
      </c>
      <c r="CP27" s="76">
        <f t="shared" si="8"/>
        <v>0.57548226141003866</v>
      </c>
      <c r="CQ27" s="75">
        <f t="shared" si="21"/>
        <v>0</v>
      </c>
      <c r="CR27" s="76">
        <f t="shared" si="9"/>
        <v>2.9778632340391287</v>
      </c>
      <c r="CS27" s="75">
        <f t="shared" si="22"/>
        <v>0</v>
      </c>
      <c r="CT27" s="76">
        <f t="shared" si="10"/>
        <v>7.1105910661713558</v>
      </c>
      <c r="CU27" s="77">
        <f t="shared" si="23"/>
        <v>0</v>
      </c>
      <c r="CV27" s="18"/>
      <c r="CW27" s="1078">
        <f t="shared" si="24"/>
        <v>0</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0</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0</v>
      </c>
      <c r="DM27" s="18"/>
      <c r="DN27" s="139">
        <f t="shared" si="26"/>
        <v>0</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44461</v>
      </c>
      <c r="AY28" s="20" t="str">
        <f>IF(IFERROR(比較地域マスタ!$Z13,"")=0,"",IFERROR(比較地域マスタ!$Z13,""))</f>
        <v>九重町</v>
      </c>
      <c r="BB28" s="122" t="str">
        <f t="shared" si="0"/>
        <v>44461</v>
      </c>
      <c r="BC28" s="123" t="str">
        <f t="shared" si="0"/>
        <v>九重町</v>
      </c>
      <c r="BD28" s="40">
        <f t="shared" si="14"/>
        <v>91.302138574380095</v>
      </c>
      <c r="BE28" s="40">
        <f t="shared" si="15"/>
        <v>48.754616821312702</v>
      </c>
      <c r="BF28" s="40">
        <f>VLOOKUP($AX28&amp;"_"&amp;$BC$14,データシート1!$A:$BS,MATCH($BC$12&amp;"_"&amp;BF$20,データシート1!$A$1:$BS$1,0),0)</f>
        <v>33.377634784476989</v>
      </c>
      <c r="BG28" s="40">
        <f>VLOOKUP($AX28&amp;"_"&amp;$BC$14,データシート1!$A:$BS,MATCH($BC$12&amp;"_"&amp;BG$20,データシート1!$A$1:$BS$1,0),0)</f>
        <v>2.0316659370550352</v>
      </c>
      <c r="BH28" s="40">
        <f>VLOOKUP($AX28&amp;"_"&amp;$BC$14,データシート1!$A:$BS,MATCH($BC$12&amp;"_"&amp;BH$20,データシート1!$A$1:$BS$1,0),0)</f>
        <v>13.345316099780673</v>
      </c>
      <c r="BI28" s="40">
        <f>VLOOKUP($AX28&amp;"_"&amp;$BC$14,データシート1!$A:$BS,MATCH($BC$12&amp;"_"&amp;BI$20,データシート1!$A$1:$BS$1,0),0)</f>
        <v>8.8565672192281664</v>
      </c>
      <c r="BJ28" s="40">
        <f>VLOOKUP($AX28&amp;"_"&amp;$BC$14,データシート1!$A:$BS,MATCH($BC$12&amp;"_"&amp;BJ$20,データシート1!$A$1:$BS$1,0),0)</f>
        <v>9.042720859819747</v>
      </c>
      <c r="BK28" s="40">
        <f t="shared" si="1"/>
        <v>23.199736222243114</v>
      </c>
      <c r="BL28" s="40">
        <f t="shared" si="2"/>
        <v>22.661874175904963</v>
      </c>
      <c r="BM28" s="40">
        <f>VLOOKUP($AX28&amp;"_"&amp;$BC$14,データシート1!$A:$BS,MATCH($BC$12&amp;"_"&amp;BM$20,データシート1!$A$1:$BS$1,0),0)</f>
        <v>8.2160763130725609</v>
      </c>
      <c r="BN28" s="40">
        <f>VLOOKUP($AX28&amp;"_"&amp;$BC$14,データシート1!$A:$BS,MATCH($BC$12&amp;"_"&amp;BN$20,データシート1!$A$1:$BS$1,0),0)</f>
        <v>14.445797862832402</v>
      </c>
      <c r="BO28" s="40">
        <f>VLOOKUP($AX28&amp;"_"&amp;$BC$14,データシート1!$A:$BS,MATCH($BC$12&amp;"_"&amp;BO$20,データシート1!$A$1:$BS$1,0),0)</f>
        <v>0.5378620463381506</v>
      </c>
      <c r="BP28" s="40">
        <f>VLOOKUP($AX28&amp;"_"&amp;$BC$14,データシート1!$A:$BS,MATCH($BC$12&amp;"_"&amp;BP$20,データシート1!$A$1:$BS$1,0),0)</f>
        <v>0</v>
      </c>
      <c r="BQ28" s="40">
        <f>VLOOKUP($AX28&amp;"_"&amp;$BC$14,データシート1!$A:$BS,MATCH($BC$12&amp;"_"&amp;BQ$20,データシート1!$A$1:$BS$1,0),0)</f>
        <v>1.4484974517763549</v>
      </c>
      <c r="BR28" s="41">
        <f t="shared" si="3"/>
        <v>91.302138574380095</v>
      </c>
      <c r="BT28" s="134" t="str">
        <f t="shared" si="4"/>
        <v>九重町</v>
      </c>
      <c r="BU28" s="38">
        <f t="shared" si="25"/>
        <v>91.302138574380095</v>
      </c>
      <c r="BV28" s="69">
        <f t="shared" si="16"/>
        <v>0.53399205738860456</v>
      </c>
      <c r="BW28" s="69">
        <f t="shared" si="5"/>
        <v>0.3655734170704622</v>
      </c>
      <c r="BX28" s="69">
        <f t="shared" si="5"/>
        <v>2.2252117735445161E-2</v>
      </c>
      <c r="BY28" s="69">
        <f t="shared" si="5"/>
        <v>0.14616652258269716</v>
      </c>
      <c r="BZ28" s="69">
        <f t="shared" si="5"/>
        <v>9.7002845251133799E-2</v>
      </c>
      <c r="CA28" s="69">
        <f t="shared" si="5"/>
        <v>9.904172017233763E-2</v>
      </c>
      <c r="CB28" s="69">
        <f t="shared" si="5"/>
        <v>0.25409849741190066</v>
      </c>
      <c r="CC28" s="69">
        <f t="shared" si="5"/>
        <v>0.24820748483830163</v>
      </c>
      <c r="CD28" s="69">
        <f t="shared" si="5"/>
        <v>8.9987775109772059E-2</v>
      </c>
      <c r="CE28" s="69">
        <f t="shared" si="5"/>
        <v>0.15821970972852958</v>
      </c>
      <c r="CF28" s="69">
        <f t="shared" si="5"/>
        <v>5.8910125735989914E-3</v>
      </c>
      <c r="CG28" s="69">
        <f t="shared" si="5"/>
        <v>0</v>
      </c>
      <c r="CH28" s="69">
        <f t="shared" si="5"/>
        <v>1.5864879776023248E-2</v>
      </c>
      <c r="CI28" s="135">
        <f t="shared" si="6"/>
        <v>1</v>
      </c>
      <c r="CK28" s="136" t="str">
        <f t="shared" si="7"/>
        <v>九重町</v>
      </c>
      <c r="CL28" s="137">
        <f t="shared" si="17"/>
        <v>48.754616821312702</v>
      </c>
      <c r="CM28" s="75">
        <f t="shared" si="18"/>
        <v>5.8353448052458706E-2</v>
      </c>
      <c r="CN28" s="76">
        <f t="shared" si="19"/>
        <v>33.377634784476989</v>
      </c>
      <c r="CO28" s="75">
        <f t="shared" si="20"/>
        <v>8.523671669279366E-2</v>
      </c>
      <c r="CP28" s="76">
        <f t="shared" si="8"/>
        <v>2.0316659370550352</v>
      </c>
      <c r="CQ28" s="75">
        <f t="shared" si="21"/>
        <v>0</v>
      </c>
      <c r="CR28" s="76">
        <f t="shared" si="9"/>
        <v>13.345316099780673</v>
      </c>
      <c r="CS28" s="75">
        <f t="shared" si="22"/>
        <v>0</v>
      </c>
      <c r="CT28" s="76">
        <f t="shared" si="10"/>
        <v>8.8565672192281664</v>
      </c>
      <c r="CU28" s="77">
        <f t="shared" si="23"/>
        <v>0</v>
      </c>
      <c r="CV28" s="18"/>
      <c r="CW28" s="1078">
        <f t="shared" si="24"/>
        <v>2.8450000000000002</v>
      </c>
      <c r="CX28" s="1081">
        <f>VLOOKUP($AX28&amp;"_"&amp;$CW$14,データシート1!$A:$BS,MATCH($CW$12&amp;"_"&amp;CX$20,データシート1!$A$1:$BS$1,0),0)</f>
        <v>2.8450000000000002</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2.8450000000000002</v>
      </c>
      <c r="DE28" s="18"/>
      <c r="DF28" s="138">
        <f>VLOOKUP($AX28&amp;"_"&amp;$DF$14,データシート1!$A:$BS,MATCH($DF$12&amp;"_"&amp;DF$20,データシート1!$A$1:$BS$1,0),0)</f>
        <v>1</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1</v>
      </c>
      <c r="DM28" s="18"/>
      <c r="DN28" s="139">
        <f t="shared" si="26"/>
        <v>1</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46452</v>
      </c>
      <c r="AY29" s="20" t="str">
        <f>IF(IFERROR(比較地域マスタ!$Z14,"")=0,"",IFERROR(比較地域マスタ!$Z14,""))</f>
        <v>湧水町</v>
      </c>
      <c r="BB29" s="122" t="str">
        <f t="shared" si="0"/>
        <v>46452</v>
      </c>
      <c r="BC29" s="123" t="str">
        <f t="shared" si="0"/>
        <v>湧水町</v>
      </c>
      <c r="BD29" s="40">
        <f t="shared" si="14"/>
        <v>55.964932317059471</v>
      </c>
      <c r="BE29" s="40">
        <f t="shared" si="15"/>
        <v>12.957611039444286</v>
      </c>
      <c r="BF29" s="40">
        <f>VLOOKUP($AX29&amp;"_"&amp;$BC$14,データシート1!$A:$BS,MATCH($BC$12&amp;"_"&amp;BF$20,データシート1!$A$1:$BS$1,0),0)</f>
        <v>3.579328601895857</v>
      </c>
      <c r="BG29" s="40">
        <f>VLOOKUP($AX29&amp;"_"&amp;$BC$14,データシート1!$A:$BS,MATCH($BC$12&amp;"_"&amp;BG$20,データシート1!$A$1:$BS$1,0),0)</f>
        <v>0.80145550926757403</v>
      </c>
      <c r="BH29" s="40">
        <f>VLOOKUP($AX29&amp;"_"&amp;$BC$14,データシート1!$A:$BS,MATCH($BC$12&amp;"_"&amp;BH$20,データシート1!$A$1:$BS$1,0),0)</f>
        <v>8.5768269282808554</v>
      </c>
      <c r="BI29" s="40">
        <f>VLOOKUP($AX29&amp;"_"&amp;$BC$14,データシート1!$A:$BS,MATCH($BC$12&amp;"_"&amp;BI$20,データシート1!$A$1:$BS$1,0),0)</f>
        <v>9.3523639389381152</v>
      </c>
      <c r="BJ29" s="40">
        <f>VLOOKUP($AX29&amp;"_"&amp;$BC$14,データシート1!$A:$BS,MATCH($BC$12&amp;"_"&amp;BJ$20,データシート1!$A$1:$BS$1,0),0)</f>
        <v>9.6155209938866228</v>
      </c>
      <c r="BK29" s="40">
        <f t="shared" si="1"/>
        <v>23.002851371167331</v>
      </c>
      <c r="BL29" s="40">
        <f t="shared" si="2"/>
        <v>22.471888015842289</v>
      </c>
      <c r="BM29" s="40">
        <f>VLOOKUP($AX29&amp;"_"&amp;$BC$14,データシート1!$A:$BS,MATCH($BC$12&amp;"_"&amp;BM$20,データシート1!$A$1:$BS$1,0),0)</f>
        <v>8.5757308203898237</v>
      </c>
      <c r="BN29" s="40">
        <f>VLOOKUP($AX29&amp;"_"&amp;$BC$14,データシート1!$A:$BS,MATCH($BC$12&amp;"_"&amp;BN$20,データシート1!$A$1:$BS$1,0),0)</f>
        <v>13.896157195452464</v>
      </c>
      <c r="BO29" s="40">
        <f>VLOOKUP($AX29&amp;"_"&amp;$BC$14,データシート1!$A:$BS,MATCH($BC$12&amp;"_"&amp;BO$20,データシート1!$A$1:$BS$1,0),0)</f>
        <v>0.53096335532504346</v>
      </c>
      <c r="BP29" s="40">
        <f>VLOOKUP($AX29&amp;"_"&amp;$BC$14,データシート1!$A:$BS,MATCH($BC$12&amp;"_"&amp;BP$20,データシート1!$A$1:$BS$1,0),0)</f>
        <v>0</v>
      </c>
      <c r="BQ29" s="40">
        <f>VLOOKUP($AX29&amp;"_"&amp;$BC$14,データシート1!$A:$BS,MATCH($BC$12&amp;"_"&amp;BQ$20,データシート1!$A$1:$BS$1,0),0)</f>
        <v>1.0365849736231161</v>
      </c>
      <c r="BR29" s="41">
        <f t="shared" si="3"/>
        <v>55.964932317059471</v>
      </c>
      <c r="BT29" s="134" t="str">
        <f t="shared" si="4"/>
        <v>湧水町</v>
      </c>
      <c r="BU29" s="38">
        <f t="shared" si="25"/>
        <v>55.964932317059471</v>
      </c>
      <c r="BV29" s="69">
        <f t="shared" si="16"/>
        <v>0.23153089806372359</v>
      </c>
      <c r="BW29" s="69">
        <f t="shared" si="5"/>
        <v>6.3956632371460778E-2</v>
      </c>
      <c r="BX29" s="69">
        <f t="shared" si="5"/>
        <v>1.432067325172608E-2</v>
      </c>
      <c r="BY29" s="69">
        <f t="shared" si="5"/>
        <v>0.15325359244053674</v>
      </c>
      <c r="BZ29" s="69">
        <f t="shared" si="5"/>
        <v>0.16711114534998353</v>
      </c>
      <c r="CA29" s="69">
        <f t="shared" si="5"/>
        <v>0.17181332301827118</v>
      </c>
      <c r="CB29" s="69">
        <f t="shared" si="5"/>
        <v>0.41102258894639104</v>
      </c>
      <c r="CC29" s="69">
        <f t="shared" si="5"/>
        <v>0.40153515934821049</v>
      </c>
      <c r="CD29" s="69">
        <f t="shared" si="5"/>
        <v>0.15323400682065566</v>
      </c>
      <c r="CE29" s="69">
        <f t="shared" si="5"/>
        <v>0.24830115252755477</v>
      </c>
      <c r="CF29" s="69">
        <f t="shared" si="5"/>
        <v>9.4874295981805905E-3</v>
      </c>
      <c r="CG29" s="69">
        <f t="shared" si="5"/>
        <v>0</v>
      </c>
      <c r="CH29" s="69">
        <f t="shared" si="5"/>
        <v>1.8522044621630675E-2</v>
      </c>
      <c r="CI29" s="135">
        <f t="shared" si="6"/>
        <v>1</v>
      </c>
      <c r="CK29" s="136" t="str">
        <f t="shared" si="7"/>
        <v>湧水町</v>
      </c>
      <c r="CL29" s="137">
        <f t="shared" si="17"/>
        <v>12.957611039444286</v>
      </c>
      <c r="CM29" s="75">
        <f t="shared" si="18"/>
        <v>1</v>
      </c>
      <c r="CN29" s="76">
        <f t="shared" si="19"/>
        <v>3.579328601895857</v>
      </c>
      <c r="CO29" s="75">
        <f t="shared" si="20"/>
        <v>1</v>
      </c>
      <c r="CP29" s="76">
        <f t="shared" si="8"/>
        <v>0.80145550926757403</v>
      </c>
      <c r="CQ29" s="75">
        <f t="shared" si="21"/>
        <v>0</v>
      </c>
      <c r="CR29" s="76">
        <f t="shared" si="9"/>
        <v>8.5768269282808554</v>
      </c>
      <c r="CS29" s="75">
        <f t="shared" si="22"/>
        <v>0</v>
      </c>
      <c r="CT29" s="76">
        <f t="shared" si="10"/>
        <v>9.3523639389381152</v>
      </c>
      <c r="CU29" s="77">
        <f t="shared" si="23"/>
        <v>0</v>
      </c>
      <c r="CV29" s="18"/>
      <c r="CW29" s="1078">
        <f t="shared" si="24"/>
        <v>33.039000000000001</v>
      </c>
      <c r="CX29" s="1081">
        <f>VLOOKUP($AX29&amp;"_"&amp;$CW$14,データシート1!$A:$BS,MATCH($CW$12&amp;"_"&amp;CX$20,データシート1!$A$1:$BS$1,0),0)</f>
        <v>33.039000000000001</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33.039000000000001</v>
      </c>
      <c r="DE29" s="18"/>
      <c r="DF29" s="138">
        <f>VLOOKUP($AX29&amp;"_"&amp;$DF$14,データシート1!$A:$BS,MATCH($DF$12&amp;"_"&amp;DF$20,データシート1!$A$1:$BS$1,0),0)</f>
        <v>1</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1</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02362</v>
      </c>
      <c r="AY30" s="20" t="str">
        <f>IF(IFERROR(比較地域マスタ!$Z15,"")=0,"",IFERROR(比較地域マスタ!$Z15,""))</f>
        <v>大鰐町</v>
      </c>
      <c r="BB30" s="122" t="str">
        <f t="shared" si="0"/>
        <v>02362</v>
      </c>
      <c r="BC30" s="123" t="str">
        <f t="shared" si="0"/>
        <v>大鰐町</v>
      </c>
      <c r="BD30" s="40">
        <f t="shared" si="14"/>
        <v>53.578628849016937</v>
      </c>
      <c r="BE30" s="40">
        <f t="shared" si="15"/>
        <v>11.682535132533847</v>
      </c>
      <c r="BF30" s="40">
        <f>VLOOKUP($AX30&amp;"_"&amp;$BC$14,データシート1!$A:$BS,MATCH($BC$12&amp;"_"&amp;BF$20,データシート1!$A$1:$BS$1,0),0)</f>
        <v>7.8356808399342688</v>
      </c>
      <c r="BG30" s="40">
        <f>VLOOKUP($AX30&amp;"_"&amp;$BC$14,データシート1!$A:$BS,MATCH($BC$12&amp;"_"&amp;BG$20,データシート1!$A$1:$BS$1,0),0)</f>
        <v>0.5069169222357166</v>
      </c>
      <c r="BH30" s="40">
        <f>VLOOKUP($AX30&amp;"_"&amp;$BC$14,データシート1!$A:$BS,MATCH($BC$12&amp;"_"&amp;BH$20,データシート1!$A$1:$BS$1,0),0)</f>
        <v>3.3399373703638613</v>
      </c>
      <c r="BI30" s="40">
        <f>VLOOKUP($AX30&amp;"_"&amp;$BC$14,データシート1!$A:$BS,MATCH($BC$12&amp;"_"&amp;BI$20,データシート1!$A$1:$BS$1,0),0)</f>
        <v>6.2662906810709771</v>
      </c>
      <c r="BJ30" s="40">
        <f>VLOOKUP($AX30&amp;"_"&amp;$BC$14,データシート1!$A:$BS,MATCH($BC$12&amp;"_"&amp;BJ$20,データシート1!$A$1:$BS$1,0),0)</f>
        <v>19.048680471205277</v>
      </c>
      <c r="BK30" s="40">
        <f t="shared" si="1"/>
        <v>15.715975061930965</v>
      </c>
      <c r="BL30" s="40">
        <f t="shared" si="2"/>
        <v>15.174575225329683</v>
      </c>
      <c r="BM30" s="40">
        <f>VLOOKUP($AX30&amp;"_"&amp;$BC$14,データシート1!$A:$BS,MATCH($BC$12&amp;"_"&amp;BM$20,データシート1!$A$1:$BS$1,0),0)</f>
        <v>7.0629427954483415</v>
      </c>
      <c r="BN30" s="40">
        <f>VLOOKUP($AX30&amp;"_"&amp;$BC$14,データシート1!$A:$BS,MATCH($BC$12&amp;"_"&amp;BN$20,データシート1!$A$1:$BS$1,0),0)</f>
        <v>8.1116324298813414</v>
      </c>
      <c r="BO30" s="40">
        <f>VLOOKUP($AX30&amp;"_"&amp;$BC$14,データシート1!$A:$BS,MATCH($BC$12&amp;"_"&amp;BO$20,データシート1!$A$1:$BS$1,0),0)</f>
        <v>0.54139983660128244</v>
      </c>
      <c r="BP30" s="40">
        <f>VLOOKUP($AX30&amp;"_"&amp;$BC$14,データシート1!$A:$BS,MATCH($BC$12&amp;"_"&amp;BP$20,データシート1!$A$1:$BS$1,0),0)</f>
        <v>0</v>
      </c>
      <c r="BQ30" s="40">
        <f>VLOOKUP($AX30&amp;"_"&amp;$BC$14,データシート1!$A:$BS,MATCH($BC$12&amp;"_"&amp;BQ$20,データシート1!$A$1:$BS$1,0),0)</f>
        <v>0.86514750227587145</v>
      </c>
      <c r="BR30" s="41">
        <f t="shared" si="3"/>
        <v>53.578628849016937</v>
      </c>
      <c r="BT30" s="134" t="str">
        <f t="shared" si="4"/>
        <v>大鰐町</v>
      </c>
      <c r="BU30" s="38">
        <f t="shared" si="25"/>
        <v>53.578628849016937</v>
      </c>
      <c r="BV30" s="69">
        <f t="shared" si="16"/>
        <v>0.21804468280543163</v>
      </c>
      <c r="BW30" s="69">
        <f t="shared" si="5"/>
        <v>0.14624638607335391</v>
      </c>
      <c r="BX30" s="69">
        <f t="shared" si="5"/>
        <v>9.4611775837749445E-3</v>
      </c>
      <c r="BY30" s="69">
        <f t="shared" si="5"/>
        <v>6.2337119148302776E-2</v>
      </c>
      <c r="BZ30" s="69">
        <f t="shared" si="5"/>
        <v>0.11695504001659332</v>
      </c>
      <c r="CA30" s="69">
        <f t="shared" si="5"/>
        <v>0.35552758404631668</v>
      </c>
      <c r="CB30" s="69">
        <f t="shared" si="5"/>
        <v>0.2933254433632137</v>
      </c>
      <c r="CC30" s="69">
        <f t="shared" si="5"/>
        <v>0.28322067121372602</v>
      </c>
      <c r="CD30" s="69">
        <f t="shared" si="5"/>
        <v>0.1318238810356927</v>
      </c>
      <c r="CE30" s="69">
        <f t="shared" si="5"/>
        <v>0.15139679017803334</v>
      </c>
      <c r="CF30" s="69">
        <f t="shared" si="5"/>
        <v>1.010477214948766E-2</v>
      </c>
      <c r="CG30" s="69">
        <f t="shared" si="5"/>
        <v>0</v>
      </c>
      <c r="CH30" s="69">
        <f t="shared" si="5"/>
        <v>1.6147249768444668E-2</v>
      </c>
      <c r="CI30" s="135">
        <f t="shared" si="6"/>
        <v>1</v>
      </c>
      <c r="CK30" s="136" t="str">
        <f t="shared" si="7"/>
        <v>大鰐町</v>
      </c>
      <c r="CL30" s="137">
        <f t="shared" si="17"/>
        <v>11.682535132533847</v>
      </c>
      <c r="CM30" s="75">
        <f t="shared" si="18"/>
        <v>0</v>
      </c>
      <c r="CN30" s="76">
        <f t="shared" si="19"/>
        <v>7.8356808399342688</v>
      </c>
      <c r="CO30" s="75">
        <f t="shared" si="20"/>
        <v>0</v>
      </c>
      <c r="CP30" s="76">
        <f t="shared" si="8"/>
        <v>0.5069169222357166</v>
      </c>
      <c r="CQ30" s="75">
        <f t="shared" si="21"/>
        <v>0</v>
      </c>
      <c r="CR30" s="76">
        <f t="shared" si="9"/>
        <v>3.3399373703638613</v>
      </c>
      <c r="CS30" s="75">
        <f t="shared" si="22"/>
        <v>0</v>
      </c>
      <c r="CT30" s="76">
        <f t="shared" si="10"/>
        <v>6.2662906810709771</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0</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0</v>
      </c>
      <c r="DM30" s="18"/>
      <c r="DN30" s="139">
        <f t="shared" si="26"/>
        <v>0</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36388</v>
      </c>
      <c r="AY31" s="20" t="str">
        <f>IF(IFERROR(比較地域マスタ!$Z16,"")=0,"",IFERROR(比較地域マスタ!$Z16,""))</f>
        <v>海陽町</v>
      </c>
      <c r="BB31" s="122" t="str">
        <f t="shared" si="0"/>
        <v>36388</v>
      </c>
      <c r="BC31" s="123" t="str">
        <f t="shared" si="0"/>
        <v>海陽町</v>
      </c>
      <c r="BD31" s="40">
        <f t="shared" si="14"/>
        <v>73.583254284768415</v>
      </c>
      <c r="BE31" s="40">
        <f t="shared" si="15"/>
        <v>26.276654343936649</v>
      </c>
      <c r="BF31" s="40">
        <f>VLOOKUP($AX31&amp;"_"&amp;$BC$14,データシート1!$A:$BS,MATCH($BC$12&amp;"_"&amp;BF$20,データシート1!$A$1:$BS$1,0),0)</f>
        <v>18.838881674801861</v>
      </c>
      <c r="BG31" s="40">
        <f>VLOOKUP($AX31&amp;"_"&amp;$BC$14,データシート1!$A:$BS,MATCH($BC$12&amp;"_"&amp;BG$20,データシート1!$A$1:$BS$1,0),0)</f>
        <v>0.69006733776893669</v>
      </c>
      <c r="BH31" s="40">
        <f>VLOOKUP($AX31&amp;"_"&amp;$BC$14,データシート1!$A:$BS,MATCH($BC$12&amp;"_"&amp;BH$20,データシート1!$A$1:$BS$1,0),0)</f>
        <v>6.7477053313658484</v>
      </c>
      <c r="BI31" s="40">
        <f>VLOOKUP($AX31&amp;"_"&amp;$BC$14,データシート1!$A:$BS,MATCH($BC$12&amp;"_"&amp;BI$20,データシート1!$A$1:$BS$1,0),0)</f>
        <v>8.91134827661649</v>
      </c>
      <c r="BJ31" s="40">
        <f>VLOOKUP($AX31&amp;"_"&amp;$BC$14,データシート1!$A:$BS,MATCH($BC$12&amp;"_"&amp;BJ$20,データシート1!$A$1:$BS$1,0),0)</f>
        <v>17.201521279134333</v>
      </c>
      <c r="BK31" s="40">
        <f t="shared" si="1"/>
        <v>19.828407466392491</v>
      </c>
      <c r="BL31" s="40">
        <f t="shared" si="2"/>
        <v>19.160319387329054</v>
      </c>
      <c r="BM31" s="40">
        <f>VLOOKUP($AX31&amp;"_"&amp;$BC$14,データシート1!$A:$BS,MATCH($BC$12&amp;"_"&amp;BM$20,データシート1!$A$1:$BS$1,0),0)</f>
        <v>7.4183990011237668</v>
      </c>
      <c r="BN31" s="40">
        <f>VLOOKUP($AX31&amp;"_"&amp;$BC$14,データシート1!$A:$BS,MATCH($BC$12&amp;"_"&amp;BN$20,データシート1!$A$1:$BS$1,0),0)</f>
        <v>11.741920386205287</v>
      </c>
      <c r="BO31" s="40">
        <f>VLOOKUP($AX31&amp;"_"&amp;$BC$14,データシート1!$A:$BS,MATCH($BC$12&amp;"_"&amp;BO$20,データシート1!$A$1:$BS$1,0),0)</f>
        <v>0.52919446019347749</v>
      </c>
      <c r="BP31" s="40">
        <f>VLOOKUP($AX31&amp;"_"&amp;$BC$14,データシート1!$A:$BS,MATCH($BC$12&amp;"_"&amp;BP$20,データシート1!$A$1:$BS$1,0),0)</f>
        <v>0.13889361886996229</v>
      </c>
      <c r="BQ31" s="40">
        <f>VLOOKUP($AX31&amp;"_"&amp;$BC$14,データシート1!$A:$BS,MATCH($BC$12&amp;"_"&amp;BQ$20,データシート1!$A$1:$BS$1,0),0)</f>
        <v>1.3653229186884519</v>
      </c>
      <c r="BR31" s="41">
        <f t="shared" si="3"/>
        <v>73.583254284768415</v>
      </c>
      <c r="BT31" s="134" t="str">
        <f t="shared" si="4"/>
        <v>海陽町</v>
      </c>
      <c r="BU31" s="38">
        <f t="shared" si="25"/>
        <v>73.583254284768415</v>
      </c>
      <c r="BV31" s="69">
        <f t="shared" si="16"/>
        <v>0.35710100890952118</v>
      </c>
      <c r="BW31" s="69">
        <f t="shared" si="5"/>
        <v>0.25602131704986947</v>
      </c>
      <c r="BX31" s="69">
        <f t="shared" si="5"/>
        <v>9.378048639957736E-3</v>
      </c>
      <c r="BY31" s="69">
        <f t="shared" si="5"/>
        <v>9.1701643219693943E-2</v>
      </c>
      <c r="BZ31" s="69">
        <f t="shared" si="5"/>
        <v>0.12110565594353064</v>
      </c>
      <c r="CA31" s="69">
        <f t="shared" si="5"/>
        <v>0.23376950973878052</v>
      </c>
      <c r="CB31" s="69">
        <f t="shared" si="5"/>
        <v>0.26946902062330957</v>
      </c>
      <c r="CC31" s="69">
        <f t="shared" si="5"/>
        <v>0.26038967117679113</v>
      </c>
      <c r="CD31" s="69">
        <f t="shared" si="5"/>
        <v>0.10081640277031564</v>
      </c>
      <c r="CE31" s="69">
        <f t="shared" si="5"/>
        <v>0.15957326840647548</v>
      </c>
      <c r="CF31" s="69">
        <f t="shared" si="5"/>
        <v>7.1917784193871901E-3</v>
      </c>
      <c r="CG31" s="69">
        <f t="shared" si="5"/>
        <v>1.8875710271312775E-3</v>
      </c>
      <c r="CH31" s="69">
        <f t="shared" si="5"/>
        <v>1.855480478485811E-2</v>
      </c>
      <c r="CI31" s="135">
        <f t="shared" si="6"/>
        <v>1</v>
      </c>
      <c r="CK31" s="136" t="str">
        <f t="shared" si="7"/>
        <v>海陽町</v>
      </c>
      <c r="CL31" s="137">
        <f t="shared" si="17"/>
        <v>26.276654343936649</v>
      </c>
      <c r="CM31" s="75">
        <f t="shared" si="18"/>
        <v>0</v>
      </c>
      <c r="CN31" s="76">
        <f t="shared" si="19"/>
        <v>18.838881674801861</v>
      </c>
      <c r="CO31" s="75">
        <f t="shared" si="20"/>
        <v>0</v>
      </c>
      <c r="CP31" s="76">
        <f t="shared" si="8"/>
        <v>0.69006733776893669</v>
      </c>
      <c r="CQ31" s="75">
        <f t="shared" si="21"/>
        <v>0</v>
      </c>
      <c r="CR31" s="76">
        <f t="shared" si="9"/>
        <v>6.7477053313658484</v>
      </c>
      <c r="CS31" s="75">
        <f t="shared" si="22"/>
        <v>0</v>
      </c>
      <c r="CT31" s="76">
        <f t="shared" si="10"/>
        <v>8.91134827661649</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0</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0</v>
      </c>
      <c r="DM31" s="18"/>
      <c r="DN31" s="139">
        <f t="shared" si="26"/>
        <v>0</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01458</v>
      </c>
      <c r="AY32" s="20" t="str">
        <f>IF(IFERROR(比較地域マスタ!$Z17,"")=0,"",IFERROR(比較地域マスタ!$Z17,""))</f>
        <v>東川町</v>
      </c>
      <c r="AZ32" s="18"/>
      <c r="BA32" s="18"/>
      <c r="BB32" s="122" t="str">
        <f t="shared" si="0"/>
        <v>01458</v>
      </c>
      <c r="BC32" s="123" t="str">
        <f t="shared" si="0"/>
        <v>東川町</v>
      </c>
      <c r="BD32" s="40">
        <f t="shared" si="14"/>
        <v>82.4371412363556</v>
      </c>
      <c r="BE32" s="40">
        <f t="shared" si="15"/>
        <v>39.848427447162379</v>
      </c>
      <c r="BF32" s="40">
        <f>VLOOKUP($AX32&amp;"_"&amp;$BC$14,データシート1!$A:$BS,MATCH($BC$12&amp;"_"&amp;BF$20,データシート1!$A$1:$BS$1,0),0)</f>
        <v>23.249927489595759</v>
      </c>
      <c r="BG32" s="40">
        <f>VLOOKUP($AX32&amp;"_"&amp;$BC$14,データシート1!$A:$BS,MATCH($BC$12&amp;"_"&amp;BG$20,データシート1!$A$1:$BS$1,0),0)</f>
        <v>0.564522219587276</v>
      </c>
      <c r="BH32" s="40">
        <f>VLOOKUP($AX32&amp;"_"&amp;$BC$14,データシート1!$A:$BS,MATCH($BC$12&amp;"_"&amp;BH$20,データシート1!$A$1:$BS$1,0),0)</f>
        <v>16.033977737979345</v>
      </c>
      <c r="BI32" s="40">
        <f>VLOOKUP($AX32&amp;"_"&amp;$BC$14,データシート1!$A:$BS,MATCH($BC$12&amp;"_"&amp;BI$20,データシート1!$A$1:$BS$1,0),0)</f>
        <v>9.4475662852952098</v>
      </c>
      <c r="BJ32" s="40">
        <f>VLOOKUP($AX32&amp;"_"&amp;$BC$14,データシート1!$A:$BS,MATCH($BC$12&amp;"_"&amp;BJ$20,データシート1!$A$1:$BS$1,0),0)</f>
        <v>17.941743931003479</v>
      </c>
      <c r="BK32" s="40">
        <f t="shared" si="1"/>
        <v>14.467402779239654</v>
      </c>
      <c r="BL32" s="40">
        <f t="shared" si="2"/>
        <v>13.969930505072259</v>
      </c>
      <c r="BM32" s="40">
        <f>VLOOKUP($AX32&amp;"_"&amp;$BC$14,データシート1!$A:$BS,MATCH($BC$12&amp;"_"&amp;BM$20,データシート1!$A$1:$BS$1,0),0)</f>
        <v>6.7004894203698546</v>
      </c>
      <c r="BN32" s="40">
        <f>VLOOKUP($AX32&amp;"_"&amp;$BC$14,データシート1!$A:$BS,MATCH($BC$12&amp;"_"&amp;BN$20,データシート1!$A$1:$BS$1,0),0)</f>
        <v>7.2694410847024047</v>
      </c>
      <c r="BO32" s="40">
        <f>VLOOKUP($AX32&amp;"_"&amp;$BC$14,データシート1!$A:$BS,MATCH($BC$12&amp;"_"&amp;BO$20,データシート1!$A$1:$BS$1,0),0)</f>
        <v>0.49747227416739492</v>
      </c>
      <c r="BP32" s="40">
        <f>VLOOKUP($AX32&amp;"_"&amp;$BC$14,データシート1!$A:$BS,MATCH($BC$12&amp;"_"&amp;BP$20,データシート1!$A$1:$BS$1,0),0)</f>
        <v>0</v>
      </c>
      <c r="BQ32" s="40">
        <f>VLOOKUP($AX32&amp;"_"&amp;$BC$14,データシート1!$A:$BS,MATCH($BC$12&amp;"_"&amp;BQ$20,データシート1!$A$1:$BS$1,0),0)</f>
        <v>0.73200079365487725</v>
      </c>
      <c r="BR32" s="41">
        <f t="shared" si="3"/>
        <v>82.4371412363556</v>
      </c>
      <c r="BS32" s="23"/>
      <c r="BT32" s="134" t="str">
        <f t="shared" si="4"/>
        <v>東川町</v>
      </c>
      <c r="BU32" s="38">
        <f t="shared" si="25"/>
        <v>82.4371412363556</v>
      </c>
      <c r="BV32" s="69">
        <f t="shared" si="16"/>
        <v>0.48337954045389464</v>
      </c>
      <c r="BW32" s="69">
        <f t="shared" si="5"/>
        <v>0.28203219011362696</v>
      </c>
      <c r="BX32" s="69">
        <f t="shared" si="5"/>
        <v>6.8479111614112602E-3</v>
      </c>
      <c r="BY32" s="69">
        <f t="shared" si="5"/>
        <v>0.19449943917885645</v>
      </c>
      <c r="BZ32" s="69">
        <f t="shared" si="5"/>
        <v>0.11460327400495468</v>
      </c>
      <c r="CA32" s="69">
        <f t="shared" si="5"/>
        <v>0.21764151039108318</v>
      </c>
      <c r="CB32" s="69">
        <f t="shared" si="5"/>
        <v>0.17549617274767149</v>
      </c>
      <c r="CC32" s="69">
        <f t="shared" si="5"/>
        <v>0.16946160790582318</v>
      </c>
      <c r="CD32" s="69">
        <f t="shared" si="5"/>
        <v>8.1279982782989466E-2</v>
      </c>
      <c r="CE32" s="69">
        <f t="shared" si="5"/>
        <v>8.8181625122833701E-2</v>
      </c>
      <c r="CF32" s="69">
        <f t="shared" si="5"/>
        <v>6.034564841848309E-3</v>
      </c>
      <c r="CG32" s="69">
        <f t="shared" si="5"/>
        <v>0</v>
      </c>
      <c r="CH32" s="69">
        <f t="shared" si="5"/>
        <v>8.8795024023959924E-3</v>
      </c>
      <c r="CI32" s="135">
        <f t="shared" si="6"/>
        <v>1</v>
      </c>
      <c r="CJ32" s="18"/>
      <c r="CK32" s="136" t="str">
        <f t="shared" si="7"/>
        <v>東川町</v>
      </c>
      <c r="CL32" s="137">
        <f t="shared" si="17"/>
        <v>39.848427447162379</v>
      </c>
      <c r="CM32" s="75">
        <f t="shared" si="18"/>
        <v>0</v>
      </c>
      <c r="CN32" s="76">
        <f t="shared" si="19"/>
        <v>23.249927489595759</v>
      </c>
      <c r="CO32" s="75">
        <f t="shared" si="20"/>
        <v>0</v>
      </c>
      <c r="CP32" s="76">
        <f t="shared" si="8"/>
        <v>0.564522219587276</v>
      </c>
      <c r="CQ32" s="75">
        <f t="shared" si="21"/>
        <v>0</v>
      </c>
      <c r="CR32" s="76">
        <f t="shared" si="9"/>
        <v>16.033977737979345</v>
      </c>
      <c r="CS32" s="75">
        <f t="shared" si="22"/>
        <v>0</v>
      </c>
      <c r="CT32" s="76">
        <f t="shared" si="10"/>
        <v>9.4475662852952098</v>
      </c>
      <c r="CU32" s="77">
        <f t="shared" si="23"/>
        <v>0</v>
      </c>
      <c r="CV32" s="18"/>
      <c r="CW32" s="1078">
        <f t="shared" si="24"/>
        <v>0</v>
      </c>
      <c r="CX32" s="1081">
        <f>VLOOKUP($AX32&amp;"_"&amp;$CW$14,データシート1!$A:$BS,MATCH($CW$12&amp;"_"&amp;CX$20,データシート1!$A$1:$BS$1,0),0)</f>
        <v>0</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0</v>
      </c>
      <c r="DE32" s="18"/>
      <c r="DF32" s="138">
        <f>VLOOKUP($AX32&amp;"_"&amp;$DF$14,データシート1!$A:$BS,MATCH($DF$12&amp;"_"&amp;DF$20,データシート1!$A$1:$BS$1,0),0)</f>
        <v>0</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0</v>
      </c>
      <c r="DM32" s="18"/>
      <c r="DN32" s="139">
        <f t="shared" si="26"/>
        <v>0</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24443</v>
      </c>
      <c r="AY33" s="20" t="str">
        <f>IF(IFERROR(比較地域マスタ!$Z18,"")=0,"",IFERROR(比較地域マスタ!$Z18,""))</f>
        <v>大台町</v>
      </c>
      <c r="BB33" s="122" t="str">
        <f t="shared" si="0"/>
        <v>24443</v>
      </c>
      <c r="BC33" s="123" t="str">
        <f t="shared" si="0"/>
        <v>大台町</v>
      </c>
      <c r="BD33" s="40">
        <f t="shared" si="14"/>
        <v>55.243164195888781</v>
      </c>
      <c r="BE33" s="40">
        <f t="shared" si="15"/>
        <v>13.594976177593054</v>
      </c>
      <c r="BF33" s="40">
        <f>VLOOKUP($AX33&amp;"_"&amp;$BC$14,データシート1!$A:$BS,MATCH($BC$12&amp;"_"&amp;BF$20,データシート1!$A$1:$BS$1,0),0)</f>
        <v>6.6487549307934941</v>
      </c>
      <c r="BG33" s="40">
        <f>VLOOKUP($AX33&amp;"_"&amp;$BC$14,データシート1!$A:$BS,MATCH($BC$12&amp;"_"&amp;BG$20,データシート1!$A$1:$BS$1,0),0)</f>
        <v>0.70523917694019378</v>
      </c>
      <c r="BH33" s="40">
        <f>VLOOKUP($AX33&amp;"_"&amp;$BC$14,データシート1!$A:$BS,MATCH($BC$12&amp;"_"&amp;BH$20,データシート1!$A$1:$BS$1,0),0)</f>
        <v>6.2409820698593652</v>
      </c>
      <c r="BI33" s="40">
        <f>VLOOKUP($AX33&amp;"_"&amp;$BC$14,データシート1!$A:$BS,MATCH($BC$12&amp;"_"&amp;BI$20,データシート1!$A$1:$BS$1,0),0)</f>
        <v>9.6098996269556665</v>
      </c>
      <c r="BJ33" s="40">
        <f>VLOOKUP($AX33&amp;"_"&amp;$BC$14,データシート1!$A:$BS,MATCH($BC$12&amp;"_"&amp;BJ$20,データシート1!$A$1:$BS$1,0),0)</f>
        <v>11.779019907256643</v>
      </c>
      <c r="BK33" s="40">
        <f t="shared" si="1"/>
        <v>20.259268484083421</v>
      </c>
      <c r="BL33" s="40">
        <f t="shared" si="2"/>
        <v>19.731194324139935</v>
      </c>
      <c r="BM33" s="40">
        <f>VLOOKUP($AX33&amp;"_"&amp;$BC$14,データシート1!$A:$BS,MATCH($BC$12&amp;"_"&amp;BM$20,データシート1!$A$1:$BS$1,0),0)</f>
        <v>8.3882066803878264</v>
      </c>
      <c r="BN33" s="40">
        <f>VLOOKUP($AX33&amp;"_"&amp;$BC$14,データシート1!$A:$BS,MATCH($BC$12&amp;"_"&amp;BN$20,データシート1!$A$1:$BS$1,0),0)</f>
        <v>11.342987643752107</v>
      </c>
      <c r="BO33" s="40">
        <f>VLOOKUP($AX33&amp;"_"&amp;$BC$14,データシート1!$A:$BS,MATCH($BC$12&amp;"_"&amp;BO$20,データシート1!$A$1:$BS$1,0),0)</f>
        <v>0.52807415994348572</v>
      </c>
      <c r="BP33" s="40">
        <f>VLOOKUP($AX33&amp;"_"&amp;$BC$14,データシート1!$A:$BS,MATCH($BC$12&amp;"_"&amp;BP$20,データシート1!$A$1:$BS$1,0),0)</f>
        <v>0</v>
      </c>
      <c r="BQ33" s="40">
        <f>VLOOKUP($AX33&amp;"_"&amp;$BC$14,データシート1!$A:$BS,MATCH($BC$12&amp;"_"&amp;BQ$20,データシート1!$A$1:$BS$1,0),0)</f>
        <v>0</v>
      </c>
      <c r="BR33" s="41">
        <f t="shared" si="3"/>
        <v>55.243164195888781</v>
      </c>
      <c r="BT33" s="134" t="str">
        <f t="shared" si="4"/>
        <v>大台町</v>
      </c>
      <c r="BU33" s="38">
        <f t="shared" si="25"/>
        <v>55.243164195888781</v>
      </c>
      <c r="BV33" s="69">
        <f t="shared" si="16"/>
        <v>0.24609336513357788</v>
      </c>
      <c r="BW33" s="69">
        <f t="shared" si="5"/>
        <v>0.120354346597842</v>
      </c>
      <c r="BX33" s="69">
        <f t="shared" si="5"/>
        <v>1.2766089473793717E-2</v>
      </c>
      <c r="BY33" s="69">
        <f t="shared" si="5"/>
        <v>0.11297292906194215</v>
      </c>
      <c r="BZ33" s="69">
        <f t="shared" si="5"/>
        <v>0.17395635762063824</v>
      </c>
      <c r="CA33" s="69">
        <f t="shared" si="5"/>
        <v>0.21322131124656402</v>
      </c>
      <c r="CB33" s="69">
        <f t="shared" si="5"/>
        <v>0.36672896599921995</v>
      </c>
      <c r="CC33" s="69">
        <f t="shared" si="5"/>
        <v>0.35716987995427563</v>
      </c>
      <c r="CD33" s="69">
        <f t="shared" si="5"/>
        <v>0.15184153193404659</v>
      </c>
      <c r="CE33" s="69">
        <f t="shared" si="5"/>
        <v>0.20532834802022901</v>
      </c>
      <c r="CF33" s="69">
        <f t="shared" si="5"/>
        <v>9.5590860449442754E-3</v>
      </c>
      <c r="CG33" s="69">
        <f t="shared" si="5"/>
        <v>0</v>
      </c>
      <c r="CH33" s="69">
        <f t="shared" si="5"/>
        <v>0</v>
      </c>
      <c r="CI33" s="135">
        <f t="shared" si="6"/>
        <v>1</v>
      </c>
      <c r="CK33" s="136" t="str">
        <f t="shared" si="7"/>
        <v>大台町</v>
      </c>
      <c r="CL33" s="137">
        <f t="shared" si="17"/>
        <v>13.594976177593054</v>
      </c>
      <c r="CM33" s="75">
        <f t="shared" si="18"/>
        <v>0</v>
      </c>
      <c r="CN33" s="76">
        <f t="shared" si="19"/>
        <v>6.6487549307934941</v>
      </c>
      <c r="CO33" s="75">
        <f t="shared" si="20"/>
        <v>0</v>
      </c>
      <c r="CP33" s="76">
        <f t="shared" si="8"/>
        <v>0.70523917694019378</v>
      </c>
      <c r="CQ33" s="75">
        <f t="shared" si="21"/>
        <v>0</v>
      </c>
      <c r="CR33" s="76">
        <f t="shared" si="9"/>
        <v>6.2409820698593652</v>
      </c>
      <c r="CS33" s="75">
        <f t="shared" si="22"/>
        <v>0</v>
      </c>
      <c r="CT33" s="76">
        <f t="shared" si="10"/>
        <v>9.6098996269556665</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01662</v>
      </c>
      <c r="AY34" s="20" t="str">
        <f>IF(IFERROR(比較地域マスタ!$Z19,"")=0,"",IFERROR(比較地域マスタ!$Z19,""))</f>
        <v>厚岸町</v>
      </c>
      <c r="BB34" s="122" t="str">
        <f t="shared" si="0"/>
        <v>01662</v>
      </c>
      <c r="BC34" s="123" t="str">
        <f t="shared" si="0"/>
        <v>厚岸町</v>
      </c>
      <c r="BD34" s="40">
        <f t="shared" si="14"/>
        <v>106.21473324192067</v>
      </c>
      <c r="BE34" s="40">
        <f t="shared" si="15"/>
        <v>52.49205054544894</v>
      </c>
      <c r="BF34" s="40">
        <f>VLOOKUP($AX34&amp;"_"&amp;$BC$14,データシート1!$A:$BS,MATCH($BC$12&amp;"_"&amp;BF$20,データシート1!$A$1:$BS$1,0),0)</f>
        <v>38.726997236289137</v>
      </c>
      <c r="BG34" s="40">
        <f>VLOOKUP($AX34&amp;"_"&amp;$BC$14,データシート1!$A:$BS,MATCH($BC$12&amp;"_"&amp;BG$20,データシート1!$A$1:$BS$1,0),0)</f>
        <v>0.98645893010353891</v>
      </c>
      <c r="BH34" s="40">
        <f>VLOOKUP($AX34&amp;"_"&amp;$BC$14,データシート1!$A:$BS,MATCH($BC$12&amp;"_"&amp;BH$20,データシート1!$A$1:$BS$1,0),0)</f>
        <v>12.778594379056267</v>
      </c>
      <c r="BI34" s="40">
        <f>VLOOKUP($AX34&amp;"_"&amp;$BC$14,データシート1!$A:$BS,MATCH($BC$12&amp;"_"&amp;BI$20,データシート1!$A$1:$BS$1,0),0)</f>
        <v>12.160896611917547</v>
      </c>
      <c r="BJ34" s="40">
        <f>VLOOKUP($AX34&amp;"_"&amp;$BC$14,データシート1!$A:$BS,MATCH($BC$12&amp;"_"&amp;BJ$20,データシート1!$A$1:$BS$1,0),0)</f>
        <v>19.310935489662814</v>
      </c>
      <c r="BK34" s="40">
        <f t="shared" si="1"/>
        <v>21.041744905778785</v>
      </c>
      <c r="BL34" s="40">
        <f t="shared" si="2"/>
        <v>20.507302723361661</v>
      </c>
      <c r="BM34" s="40">
        <f>VLOOKUP($AX34&amp;"_"&amp;$BC$14,データシート1!$A:$BS,MATCH($BC$12&amp;"_"&amp;BM$20,データシート1!$A$1:$BS$1,0),0)</f>
        <v>8.6457025144204191</v>
      </c>
      <c r="BN34" s="40">
        <f>VLOOKUP($AX34&amp;"_"&amp;$BC$14,データシート1!$A:$BS,MATCH($BC$12&amp;"_"&amp;BN$20,データシート1!$A$1:$BS$1,0),0)</f>
        <v>11.86160020894124</v>
      </c>
      <c r="BO34" s="40">
        <f>VLOOKUP($AX34&amp;"_"&amp;$BC$14,データシート1!$A:$BS,MATCH($BC$12&amp;"_"&amp;BO$20,データシート1!$A$1:$BS$1,0),0)</f>
        <v>0.53444218241712305</v>
      </c>
      <c r="BP34" s="40">
        <f>VLOOKUP($AX34&amp;"_"&amp;$BC$14,データシート1!$A:$BS,MATCH($BC$12&amp;"_"&amp;BP$20,データシート1!$A$1:$BS$1,0),0)</f>
        <v>0</v>
      </c>
      <c r="BQ34" s="40">
        <f>VLOOKUP($AX34&amp;"_"&amp;$BC$14,データシート1!$A:$BS,MATCH($BC$12&amp;"_"&amp;BQ$20,データシート1!$A$1:$BS$1,0),0)</f>
        <v>1.20910568911259</v>
      </c>
      <c r="BR34" s="41">
        <f t="shared" si="3"/>
        <v>106.21473324192067</v>
      </c>
      <c r="BT34" s="134" t="str">
        <f t="shared" si="4"/>
        <v>厚岸町</v>
      </c>
      <c r="BU34" s="38">
        <f t="shared" si="25"/>
        <v>106.21473324192067</v>
      </c>
      <c r="BV34" s="69">
        <f t="shared" si="16"/>
        <v>0.4942068670067653</v>
      </c>
      <c r="BW34" s="69">
        <f t="shared" si="5"/>
        <v>0.36461040812560669</v>
      </c>
      <c r="BX34" s="69">
        <f t="shared" si="5"/>
        <v>9.2874020391947362E-3</v>
      </c>
      <c r="BY34" s="69">
        <f t="shared" si="5"/>
        <v>0.12030905684196391</v>
      </c>
      <c r="BZ34" s="69">
        <f t="shared" si="5"/>
        <v>0.11449350048471338</v>
      </c>
      <c r="CA34" s="69">
        <f t="shared" si="5"/>
        <v>0.1818103280048648</v>
      </c>
      <c r="CB34" s="69">
        <f t="shared" si="5"/>
        <v>0.19810570778211078</v>
      </c>
      <c r="CC34" s="69">
        <f t="shared" si="5"/>
        <v>0.1930739935735005</v>
      </c>
      <c r="CD34" s="69">
        <f t="shared" si="5"/>
        <v>8.1398335716086387E-2</v>
      </c>
      <c r="CE34" s="69">
        <f t="shared" si="5"/>
        <v>0.1116756578574141</v>
      </c>
      <c r="CF34" s="69">
        <f t="shared" si="5"/>
        <v>5.0317142086102815E-3</v>
      </c>
      <c r="CG34" s="69">
        <f t="shared" si="5"/>
        <v>0</v>
      </c>
      <c r="CH34" s="69">
        <f t="shared" si="5"/>
        <v>1.1383596721545802E-2</v>
      </c>
      <c r="CI34" s="135">
        <f t="shared" si="6"/>
        <v>1</v>
      </c>
      <c r="CK34" s="136" t="str">
        <f t="shared" si="7"/>
        <v>厚岸町</v>
      </c>
      <c r="CL34" s="137">
        <f t="shared" si="17"/>
        <v>52.49205054544894</v>
      </c>
      <c r="CM34" s="75">
        <f t="shared" si="18"/>
        <v>0</v>
      </c>
      <c r="CN34" s="76">
        <f t="shared" si="19"/>
        <v>38.726997236289137</v>
      </c>
      <c r="CO34" s="75">
        <f t="shared" si="20"/>
        <v>0</v>
      </c>
      <c r="CP34" s="76">
        <f t="shared" si="8"/>
        <v>0.98645893010353891</v>
      </c>
      <c r="CQ34" s="75">
        <f t="shared" si="21"/>
        <v>0</v>
      </c>
      <c r="CR34" s="76">
        <f t="shared" si="9"/>
        <v>12.778594379056267</v>
      </c>
      <c r="CS34" s="75">
        <f t="shared" si="22"/>
        <v>0</v>
      </c>
      <c r="CT34" s="76">
        <f t="shared" si="10"/>
        <v>12.160896611917547</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20450</v>
      </c>
      <c r="AY35" s="20" t="str">
        <f>IF(IFERROR(比較地域マスタ!$Z20,"")=0,"",IFERROR(比較地域マスタ!$Z20,""))</f>
        <v>山形村</v>
      </c>
      <c r="BB35" s="122" t="str">
        <f t="shared" si="0"/>
        <v>20450</v>
      </c>
      <c r="BC35" s="123" t="str">
        <f t="shared" si="0"/>
        <v>山形村</v>
      </c>
      <c r="BD35" s="40">
        <f t="shared" si="14"/>
        <v>48.728506035349341</v>
      </c>
      <c r="BE35" s="40">
        <f t="shared" si="15"/>
        <v>3.7775529949539388</v>
      </c>
      <c r="BF35" s="40">
        <f>VLOOKUP($AX35&amp;"_"&amp;$BC$14,データシート1!$A:$BS,MATCH($BC$12&amp;"_"&amp;BF$20,データシート1!$A$1:$BS$1,0),0)</f>
        <v>2.3731272815567741</v>
      </c>
      <c r="BG35" s="40">
        <f>VLOOKUP($AX35&amp;"_"&amp;$BC$14,データシート1!$A:$BS,MATCH($BC$12&amp;"_"&amp;BG$20,データシート1!$A$1:$BS$1,0),0)</f>
        <v>0.51481839388644746</v>
      </c>
      <c r="BH35" s="40">
        <f>VLOOKUP($AX35&amp;"_"&amp;$BC$14,データシート1!$A:$BS,MATCH($BC$12&amp;"_"&amp;BH$20,データシート1!$A$1:$BS$1,0),0)</f>
        <v>0.88960731951071714</v>
      </c>
      <c r="BI35" s="40">
        <f>VLOOKUP($AX35&amp;"_"&amp;$BC$14,データシート1!$A:$BS,MATCH($BC$12&amp;"_"&amp;BI$20,データシート1!$A$1:$BS$1,0),0)</f>
        <v>9.4327181511568323</v>
      </c>
      <c r="BJ35" s="40">
        <f>VLOOKUP($AX35&amp;"_"&amp;$BC$14,データシート1!$A:$BS,MATCH($BC$12&amp;"_"&amp;BJ$20,データシート1!$A$1:$BS$1,0),0)</f>
        <v>10.911485542191716</v>
      </c>
      <c r="BK35" s="40">
        <f t="shared" si="1"/>
        <v>22.734410969685705</v>
      </c>
      <c r="BL35" s="40">
        <f t="shared" si="2"/>
        <v>22.223613018860512</v>
      </c>
      <c r="BM35" s="40">
        <f>VLOOKUP($AX35&amp;"_"&amp;$BC$14,データシート1!$A:$BS,MATCH($BC$12&amp;"_"&amp;BM$20,データシート1!$A$1:$BS$1,0),0)</f>
        <v>8.7884447702428332</v>
      </c>
      <c r="BN35" s="40">
        <f>VLOOKUP($AX35&amp;"_"&amp;$BC$14,データシート1!$A:$BS,MATCH($BC$12&amp;"_"&amp;BN$20,データシート1!$A$1:$BS$1,0),0)</f>
        <v>13.435168248617677</v>
      </c>
      <c r="BO35" s="40">
        <f>VLOOKUP($AX35&amp;"_"&amp;$BC$14,データシート1!$A:$BS,MATCH($BC$12&amp;"_"&amp;BO$20,データシート1!$A$1:$BS$1,0),0)</f>
        <v>0.51079795082519164</v>
      </c>
      <c r="BP35" s="40">
        <f>VLOOKUP($AX35&amp;"_"&amp;$BC$14,データシート1!$A:$BS,MATCH($BC$12&amp;"_"&amp;BP$20,データシート1!$A$1:$BS$1,0),0)</f>
        <v>0</v>
      </c>
      <c r="BQ35" s="40">
        <f>VLOOKUP($AX35&amp;"_"&amp;$BC$14,データシート1!$A:$BS,MATCH($BC$12&amp;"_"&amp;BQ$20,データシート1!$A$1:$BS$1,0),0)</f>
        <v>1.8723383773611479</v>
      </c>
      <c r="BR35" s="41">
        <f t="shared" si="3"/>
        <v>48.728506035349341</v>
      </c>
      <c r="BT35" s="134" t="str">
        <f t="shared" si="4"/>
        <v>山形村</v>
      </c>
      <c r="BU35" s="38">
        <f t="shared" si="25"/>
        <v>48.728506035349341</v>
      </c>
      <c r="BV35" s="69">
        <f t="shared" si="16"/>
        <v>7.7522446352317295E-2</v>
      </c>
      <c r="BW35" s="69">
        <f t="shared" si="5"/>
        <v>4.8701006343909364E-2</v>
      </c>
      <c r="BX35" s="69">
        <f t="shared" si="5"/>
        <v>1.0565035454051894E-2</v>
      </c>
      <c r="BY35" s="69">
        <f t="shared" si="5"/>
        <v>1.8256404554356034E-2</v>
      </c>
      <c r="BZ35" s="69">
        <f t="shared" si="5"/>
        <v>0.19357700283924184</v>
      </c>
      <c r="CA35" s="69">
        <f t="shared" si="5"/>
        <v>0.22392407299078998</v>
      </c>
      <c r="CB35" s="69">
        <f t="shared" si="5"/>
        <v>0.46655259558323781</v>
      </c>
      <c r="CC35" s="69">
        <f t="shared" si="5"/>
        <v>0.45607006713357345</v>
      </c>
      <c r="CD35" s="69">
        <f t="shared" si="5"/>
        <v>0.18035530914630118</v>
      </c>
      <c r="CE35" s="69">
        <f t="shared" si="5"/>
        <v>0.27571475798727219</v>
      </c>
      <c r="CF35" s="69">
        <f t="shared" si="5"/>
        <v>1.0482528449664375E-2</v>
      </c>
      <c r="CG35" s="69">
        <f t="shared" si="5"/>
        <v>0</v>
      </c>
      <c r="CH35" s="69">
        <f t="shared" si="5"/>
        <v>3.8423882234413037E-2</v>
      </c>
      <c r="CI35" s="135">
        <f t="shared" si="6"/>
        <v>1</v>
      </c>
      <c r="CK35" s="136" t="str">
        <f t="shared" si="7"/>
        <v>山形村</v>
      </c>
      <c r="CL35" s="137">
        <f t="shared" si="17"/>
        <v>3.7775529949539388</v>
      </c>
      <c r="CM35" s="75">
        <f t="shared" si="18"/>
        <v>0</v>
      </c>
      <c r="CN35" s="76">
        <f t="shared" si="19"/>
        <v>2.3731272815567741</v>
      </c>
      <c r="CO35" s="75">
        <f t="shared" si="20"/>
        <v>0</v>
      </c>
      <c r="CP35" s="76">
        <f t="shared" si="8"/>
        <v>0.51481839388644746</v>
      </c>
      <c r="CQ35" s="75">
        <f t="shared" si="21"/>
        <v>0</v>
      </c>
      <c r="CR35" s="76">
        <f t="shared" si="9"/>
        <v>0.88960731951071714</v>
      </c>
      <c r="CS35" s="75">
        <f t="shared" si="22"/>
        <v>0</v>
      </c>
      <c r="CT35" s="76">
        <f t="shared" si="10"/>
        <v>9.4327181511568323</v>
      </c>
      <c r="CU35" s="77">
        <f t="shared" si="23"/>
        <v>0.31274124305709389</v>
      </c>
      <c r="CV35" s="18"/>
      <c r="CW35" s="1078">
        <f t="shared" si="24"/>
        <v>0</v>
      </c>
      <c r="CX35" s="1081">
        <f>VLOOKUP($AX35&amp;"_"&amp;$CW$14,データシート1!$A:$BS,MATCH($CW$12&amp;"_"&amp;CX$20,データシート1!$A$1:$BS$1,0),0)</f>
        <v>0</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2.95</v>
      </c>
      <c r="DB35" s="1081">
        <f>VLOOKUP($AX35&amp;"_"&amp;$CW$14,データシート1!$A:$BS,MATCH($CW$12&amp;"_"&amp;DB$20,データシート1!$A$1:$BS$1,0),0)</f>
        <v>0</v>
      </c>
      <c r="DC35" s="1081">
        <f>VLOOKUP($AX35&amp;"_"&amp;$CW$14,データシート1!$A:$BS,MATCH($CW$12&amp;"_"&amp;DC$20,データシート1!$A$1:$BS$1,0),0)</f>
        <v>0</v>
      </c>
      <c r="DD35" s="1080">
        <f t="shared" si="11"/>
        <v>2.95</v>
      </c>
      <c r="DE35" s="18"/>
      <c r="DF35" s="138">
        <f>VLOOKUP($AX35&amp;"_"&amp;$DF$14,データシート1!$A:$BS,MATCH($DF$12&amp;"_"&amp;DF$20,データシート1!$A$1:$BS$1,0),0)</f>
        <v>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v>
      </c>
      <c r="DJ35" s="74">
        <f>VLOOKUP($AX35&amp;"_"&amp;$DF$14,データシート1!$A:$BS,MATCH($DF$12&amp;"_"&amp;DJ$20,データシート1!$A$1:$BS$1,0),0)</f>
        <v>0</v>
      </c>
      <c r="DK35" s="74">
        <f>VLOOKUP($AX35&amp;"_"&amp;$DF$14,データシート1!$A:$BS,MATCH($DF$12&amp;"_"&amp;DK$20,データシート1!$A$1:$BS$1,0),0)</f>
        <v>0</v>
      </c>
      <c r="DL35" s="78">
        <f t="shared" si="12"/>
        <v>1</v>
      </c>
      <c r="DM35" s="18"/>
      <c r="DN35" s="139">
        <f t="shared" si="26"/>
        <v>0</v>
      </c>
      <c r="DO35" s="140">
        <f t="shared" si="27"/>
        <v>0</v>
      </c>
      <c r="DP35" s="140">
        <f t="shared" si="13"/>
        <v>0</v>
      </c>
      <c r="DQ35" s="140">
        <f t="shared" si="13"/>
        <v>1</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40604</v>
      </c>
      <c r="AY36" s="20" t="str">
        <f>IF(IFERROR(比較地域マスタ!$Z21,"")=0,"",IFERROR(比較地域マスタ!$Z21,""))</f>
        <v>糸田町</v>
      </c>
      <c r="BB36" s="122" t="str">
        <f t="shared" si="0"/>
        <v>40604</v>
      </c>
      <c r="BC36" s="123" t="str">
        <f t="shared" si="0"/>
        <v>糸田町</v>
      </c>
      <c r="BD36" s="40">
        <f t="shared" si="14"/>
        <v>32.068877827017971</v>
      </c>
      <c r="BE36" s="40">
        <f t="shared" si="15"/>
        <v>1.8216500226583632</v>
      </c>
      <c r="BF36" s="40">
        <f>VLOOKUP($AX36&amp;"_"&amp;$BC$14,データシート1!$A:$BS,MATCH($BC$12&amp;"_"&amp;BF$20,データシート1!$A$1:$BS$1,0),0)</f>
        <v>1.5258574054126379</v>
      </c>
      <c r="BG36" s="40">
        <f>VLOOKUP($AX36&amp;"_"&amp;$BC$14,データシート1!$A:$BS,MATCH($BC$12&amp;"_"&amp;BG$20,データシート1!$A$1:$BS$1,0),0)</f>
        <v>0.18238982697079759</v>
      </c>
      <c r="BH36" s="40">
        <f>VLOOKUP($AX36&amp;"_"&amp;$BC$14,データシート1!$A:$BS,MATCH($BC$12&amp;"_"&amp;BH$20,データシート1!$A$1:$BS$1,0),0)</f>
        <v>0.11340279027492763</v>
      </c>
      <c r="BI36" s="40">
        <f>VLOOKUP($AX36&amp;"_"&amp;$BC$14,データシート1!$A:$BS,MATCH($BC$12&amp;"_"&amp;BI$20,データシート1!$A$1:$BS$1,0),0)</f>
        <v>4.4221415032554123</v>
      </c>
      <c r="BJ36" s="40">
        <f>VLOOKUP($AX36&amp;"_"&amp;$BC$14,データシート1!$A:$BS,MATCH($BC$12&amp;"_"&amp;BJ$20,データシート1!$A$1:$BS$1,0),0)</f>
        <v>8.7252874995421408</v>
      </c>
      <c r="BK36" s="40">
        <f t="shared" si="1"/>
        <v>16.117806414351069</v>
      </c>
      <c r="BL36" s="40">
        <f t="shared" si="2"/>
        <v>15.594154492236498</v>
      </c>
      <c r="BM36" s="40">
        <f>VLOOKUP($AX36&amp;"_"&amp;$BC$14,データシート1!$A:$BS,MATCH($BC$12&amp;"_"&amp;BM$20,データシート1!$A$1:$BS$1,0),0)</f>
        <v>8.5463427088969723</v>
      </c>
      <c r="BN36" s="40">
        <f>VLOOKUP($AX36&amp;"_"&amp;$BC$14,データシート1!$A:$BS,MATCH($BC$12&amp;"_"&amp;BN$20,データシート1!$A$1:$BS$1,0),0)</f>
        <v>7.0478117833395268</v>
      </c>
      <c r="BO36" s="40">
        <f>VLOOKUP($AX36&amp;"_"&amp;$BC$14,データシート1!$A:$BS,MATCH($BC$12&amp;"_"&amp;BO$20,データシート1!$A$1:$BS$1,0),0)</f>
        <v>0.5236519221145709</v>
      </c>
      <c r="BP36" s="40">
        <f>VLOOKUP($AX36&amp;"_"&amp;$BC$14,データシート1!$A:$BS,MATCH($BC$12&amp;"_"&amp;BP$20,データシート1!$A$1:$BS$1,0),0)</f>
        <v>0</v>
      </c>
      <c r="BQ36" s="40">
        <f>VLOOKUP($AX36&amp;"_"&amp;$BC$14,データシート1!$A:$BS,MATCH($BC$12&amp;"_"&amp;BQ$20,データシート1!$A$1:$BS$1,0),0)</f>
        <v>0.98199238721098336</v>
      </c>
      <c r="BR36" s="41">
        <f t="shared" si="3"/>
        <v>32.068877827017971</v>
      </c>
      <c r="BT36" s="134" t="str">
        <f t="shared" si="4"/>
        <v>糸田町</v>
      </c>
      <c r="BU36" s="38">
        <f t="shared" si="25"/>
        <v>32.068877827017971</v>
      </c>
      <c r="BV36" s="69">
        <f t="shared" si="16"/>
        <v>5.6804295818658999E-2</v>
      </c>
      <c r="BW36" s="69">
        <f t="shared" si="5"/>
        <v>4.7580629844400285E-2</v>
      </c>
      <c r="BX36" s="69">
        <f t="shared" si="5"/>
        <v>5.6874402638789718E-3</v>
      </c>
      <c r="BY36" s="69">
        <f t="shared" si="5"/>
        <v>3.5362257103797373E-3</v>
      </c>
      <c r="BZ36" s="69">
        <f t="shared" si="5"/>
        <v>0.13789511211177355</v>
      </c>
      <c r="CA36" s="69">
        <f t="shared" si="5"/>
        <v>0.27207960149422822</v>
      </c>
      <c r="CB36" s="69">
        <f t="shared" si="5"/>
        <v>0.50259963885520953</v>
      </c>
      <c r="CC36" s="69">
        <f t="shared" si="5"/>
        <v>0.48627066330018109</v>
      </c>
      <c r="CD36" s="69">
        <f t="shared" si="5"/>
        <v>0.2664995873880156</v>
      </c>
      <c r="CE36" s="69">
        <f t="shared" si="5"/>
        <v>0.21977107591216549</v>
      </c>
      <c r="CF36" s="69">
        <f t="shared" si="5"/>
        <v>1.6328975555028467E-2</v>
      </c>
      <c r="CG36" s="69">
        <f t="shared" si="5"/>
        <v>0</v>
      </c>
      <c r="CH36" s="69">
        <f t="shared" si="5"/>
        <v>3.0621351720129621E-2</v>
      </c>
      <c r="CI36" s="135">
        <f t="shared" si="6"/>
        <v>1</v>
      </c>
      <c r="CK36" s="136" t="str">
        <f t="shared" si="7"/>
        <v>糸田町</v>
      </c>
      <c r="CL36" s="137">
        <f t="shared" si="17"/>
        <v>1.8216500226583632</v>
      </c>
      <c r="CM36" s="75">
        <f t="shared" si="18"/>
        <v>0</v>
      </c>
      <c r="CN36" s="76">
        <f t="shared" si="19"/>
        <v>1.5258574054126379</v>
      </c>
      <c r="CO36" s="75">
        <f t="shared" si="20"/>
        <v>0</v>
      </c>
      <c r="CP36" s="76">
        <f t="shared" si="8"/>
        <v>0.18238982697079759</v>
      </c>
      <c r="CQ36" s="75">
        <f t="shared" si="21"/>
        <v>0</v>
      </c>
      <c r="CR36" s="76">
        <f t="shared" si="9"/>
        <v>0.11340279027492763</v>
      </c>
      <c r="CS36" s="75">
        <f t="shared" si="22"/>
        <v>0</v>
      </c>
      <c r="CT36" s="76">
        <f t="shared" si="10"/>
        <v>4.4221415032554123</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27362</v>
      </c>
      <c r="AY37" s="20" t="str">
        <f>IF(IFERROR(比較地域マスタ!$Z22,"")=0,"",IFERROR(比較地域マスタ!$Z22,""))</f>
        <v>田尻町</v>
      </c>
      <c r="BB37" s="122" t="str">
        <f t="shared" si="0"/>
        <v>27362</v>
      </c>
      <c r="BC37" s="123" t="str">
        <f t="shared" si="0"/>
        <v>田尻町</v>
      </c>
      <c r="BD37" s="40">
        <f t="shared" si="14"/>
        <v>47.133927560518657</v>
      </c>
      <c r="BE37" s="40">
        <f t="shared" si="15"/>
        <v>4.5097301897289643</v>
      </c>
      <c r="BF37" s="40">
        <f>VLOOKUP($AX37&amp;"_"&amp;$BC$14,データシート1!$A:$BS,MATCH($BC$12&amp;"_"&amp;BF$20,データシート1!$A$1:$BS$1,0),0)</f>
        <v>4.2248288515431938</v>
      </c>
      <c r="BG37" s="40">
        <f>VLOOKUP($AX37&amp;"_"&amp;$BC$14,データシート1!$A:$BS,MATCH($BC$12&amp;"_"&amp;BG$20,データシート1!$A$1:$BS$1,0),0)</f>
        <v>0.2157978146555562</v>
      </c>
      <c r="BH37" s="40">
        <f>VLOOKUP($AX37&amp;"_"&amp;$BC$14,データシート1!$A:$BS,MATCH($BC$12&amp;"_"&amp;BH$20,データシート1!$A$1:$BS$1,0),0)</f>
        <v>6.9103523530213998E-2</v>
      </c>
      <c r="BI37" s="40">
        <f>VLOOKUP($AX37&amp;"_"&amp;$BC$14,データシート1!$A:$BS,MATCH($BC$12&amp;"_"&amp;BI$20,データシート1!$A$1:$BS$1,0),0)</f>
        <v>21.341164564078262</v>
      </c>
      <c r="BJ37" s="40">
        <f>VLOOKUP($AX37&amp;"_"&amp;$BC$14,データシート1!$A:$BS,MATCH($BC$12&amp;"_"&amp;BJ$20,データシート1!$A$1:$BS$1,0),0)</f>
        <v>9.6651847361380856</v>
      </c>
      <c r="BK37" s="40">
        <f t="shared" si="1"/>
        <v>10.15140351478226</v>
      </c>
      <c r="BL37" s="40">
        <f t="shared" si="2"/>
        <v>9.6418437905491636</v>
      </c>
      <c r="BM37" s="40">
        <f>VLOOKUP($AX37&amp;"_"&amp;$BC$14,データシート1!$A:$BS,MATCH($BC$12&amp;"_"&amp;BM$20,データシート1!$A$1:$BS$1,0),0)</f>
        <v>5.7810613608078256</v>
      </c>
      <c r="BN37" s="40">
        <f>VLOOKUP($AX37&amp;"_"&amp;$BC$14,データシート1!$A:$BS,MATCH($BC$12&amp;"_"&amp;BN$20,データシート1!$A$1:$BS$1,0),0)</f>
        <v>3.860782429741338</v>
      </c>
      <c r="BO37" s="40">
        <f>VLOOKUP($AX37&amp;"_"&amp;$BC$14,データシート1!$A:$BS,MATCH($BC$12&amp;"_"&amp;BO$20,データシート1!$A$1:$BS$1,0),0)</f>
        <v>0.50955972423309548</v>
      </c>
      <c r="BP37" s="40">
        <f>VLOOKUP($AX37&amp;"_"&amp;$BC$14,データシート1!$A:$BS,MATCH($BC$12&amp;"_"&amp;BP$20,データシート1!$A$1:$BS$1,0),0)</f>
        <v>0</v>
      </c>
      <c r="BQ37" s="40">
        <f>VLOOKUP($AX37&amp;"_"&amp;$BC$14,データシート1!$A:$BS,MATCH($BC$12&amp;"_"&amp;BQ$20,データシート1!$A$1:$BS$1,0),0)</f>
        <v>1.4664445557910879</v>
      </c>
      <c r="BR37" s="41">
        <f t="shared" si="3"/>
        <v>47.133927560518657</v>
      </c>
      <c r="BT37" s="134" t="str">
        <f t="shared" si="4"/>
        <v>田尻町</v>
      </c>
      <c r="BU37" s="38">
        <f t="shared" si="25"/>
        <v>47.133927560518657</v>
      </c>
      <c r="BV37" s="69">
        <f t="shared" si="16"/>
        <v>9.5679066505514429E-2</v>
      </c>
      <c r="BW37" s="69">
        <f t="shared" si="5"/>
        <v>8.9634559863882135E-2</v>
      </c>
      <c r="BX37" s="69">
        <f t="shared" si="5"/>
        <v>4.5783966205336438E-3</v>
      </c>
      <c r="BY37" s="69">
        <f t="shared" si="5"/>
        <v>1.4661100210986446E-3</v>
      </c>
      <c r="BZ37" s="69">
        <f t="shared" si="5"/>
        <v>0.45277713249499096</v>
      </c>
      <c r="CA37" s="69">
        <f t="shared" si="5"/>
        <v>0.20505791128329495</v>
      </c>
      <c r="CB37" s="69">
        <f t="shared" si="5"/>
        <v>0.21537359690104627</v>
      </c>
      <c r="CC37" s="69">
        <f t="shared" si="5"/>
        <v>0.20456270651685673</v>
      </c>
      <c r="CD37" s="69">
        <f t="shared" si="5"/>
        <v>0.12265180645905442</v>
      </c>
      <c r="CE37" s="69">
        <f t="shared" si="5"/>
        <v>8.1910900057802313E-2</v>
      </c>
      <c r="CF37" s="69">
        <f t="shared" si="5"/>
        <v>1.0810890384189498E-2</v>
      </c>
      <c r="CG37" s="69">
        <f t="shared" si="5"/>
        <v>0</v>
      </c>
      <c r="CH37" s="69">
        <f t="shared" si="5"/>
        <v>3.1112292815153451E-2</v>
      </c>
      <c r="CI37" s="135">
        <f t="shared" si="6"/>
        <v>1</v>
      </c>
      <c r="CK37" s="136" t="str">
        <f t="shared" si="7"/>
        <v>田尻町</v>
      </c>
      <c r="CL37" s="137">
        <f t="shared" si="17"/>
        <v>4.5097301897289643</v>
      </c>
      <c r="CM37" s="75">
        <f t="shared" si="18"/>
        <v>0.59249664338801344</v>
      </c>
      <c r="CN37" s="76">
        <f t="shared" si="19"/>
        <v>4.2248288515431938</v>
      </c>
      <c r="CO37" s="75">
        <f t="shared" si="20"/>
        <v>0.63245165517746471</v>
      </c>
      <c r="CP37" s="76">
        <f t="shared" si="8"/>
        <v>0.2157978146555562</v>
      </c>
      <c r="CQ37" s="75">
        <f t="shared" si="21"/>
        <v>0</v>
      </c>
      <c r="CR37" s="76">
        <f t="shared" si="9"/>
        <v>6.9103523530213998E-2</v>
      </c>
      <c r="CS37" s="75">
        <f t="shared" si="22"/>
        <v>0</v>
      </c>
      <c r="CT37" s="76">
        <f t="shared" si="10"/>
        <v>21.341164564078262</v>
      </c>
      <c r="CU37" s="77">
        <f t="shared" si="23"/>
        <v>0.78416526660258168</v>
      </c>
      <c r="CV37" s="18"/>
      <c r="CW37" s="1078">
        <f t="shared" si="24"/>
        <v>2.6720000000000002</v>
      </c>
      <c r="CX37" s="1081">
        <f>VLOOKUP($AX37&amp;"_"&amp;$CW$14,データシート1!$A:$BS,MATCH($CW$12&amp;"_"&amp;CX$20,データシート1!$A$1:$BS$1,0),0)</f>
        <v>2.6720000000000002</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16.734999999999999</v>
      </c>
      <c r="DB37" s="1081">
        <f>VLOOKUP($AX37&amp;"_"&amp;$CW$14,データシート1!$A:$BS,MATCH($CW$12&amp;"_"&amp;DB$20,データシート1!$A$1:$BS$1,0),0)</f>
        <v>3.8610000000000002</v>
      </c>
      <c r="DC37" s="1081">
        <f>VLOOKUP($AX37&amp;"_"&amp;$CW$14,データシート1!$A:$BS,MATCH($CW$12&amp;"_"&amp;DC$20,データシート1!$A$1:$BS$1,0),0)</f>
        <v>0</v>
      </c>
      <c r="DD37" s="1080">
        <f t="shared" si="11"/>
        <v>23.268000000000001</v>
      </c>
      <c r="DE37" s="18"/>
      <c r="DF37" s="138">
        <f>VLOOKUP($AX37&amp;"_"&amp;$DF$14,データシート1!$A:$BS,MATCH($DF$12&amp;"_"&amp;DF$20,データシート1!$A$1:$BS$1,0),0)</f>
        <v>1</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1</v>
      </c>
      <c r="DJ37" s="74">
        <f>VLOOKUP($AX37&amp;"_"&amp;$DF$14,データシート1!$A:$BS,MATCH($DF$12&amp;"_"&amp;DJ$20,データシート1!$A$1:$BS$1,0),0)</f>
        <v>1</v>
      </c>
      <c r="DK37" s="74">
        <f>VLOOKUP($AX37&amp;"_"&amp;$DF$14,データシート1!$A:$BS,MATCH($DF$12&amp;"_"&amp;DK$20,データシート1!$A$1:$BS$1,0),0)</f>
        <v>0</v>
      </c>
      <c r="DL37" s="78">
        <f t="shared" si="12"/>
        <v>3</v>
      </c>
      <c r="DM37" s="18"/>
      <c r="DN37" s="139">
        <f t="shared" si="26"/>
        <v>0.11</v>
      </c>
      <c r="DO37" s="140">
        <f t="shared" si="27"/>
        <v>0</v>
      </c>
      <c r="DP37" s="140">
        <f t="shared" ref="DP37:DP68" si="29">IF($DD37=0,0,ROUND(CZ37/$DD37,2))</f>
        <v>0</v>
      </c>
      <c r="DQ37" s="140">
        <f t="shared" ref="DQ37:DQ68" si="30">IF($DD37=0,0,ROUND(DA37/$DD37,2))</f>
        <v>0.72</v>
      </c>
      <c r="DR37" s="140">
        <f t="shared" ref="DR37:DR68" si="31">IF($DD37=0,0,ROUND(DB37/$DD37,2))</f>
        <v>0.17</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46525</v>
      </c>
      <c r="AY38" s="20" t="str">
        <f>IF(IFERROR(比較地域マスタ!$Z23,"")=0,"",IFERROR(比較地域マスタ!$Z23,""))</f>
        <v>瀬戸内町</v>
      </c>
      <c r="BB38" s="122" t="str">
        <f t="shared" si="0"/>
        <v>46525</v>
      </c>
      <c r="BC38" s="123" t="str">
        <f t="shared" si="0"/>
        <v>瀬戸内町</v>
      </c>
      <c r="BD38" s="40">
        <f t="shared" si="14"/>
        <v>53.096672642389073</v>
      </c>
      <c r="BE38" s="40">
        <f t="shared" si="15"/>
        <v>11.75243434284641</v>
      </c>
      <c r="BF38" s="40">
        <f>VLOOKUP($AX38&amp;"_"&amp;$BC$14,データシート1!$A:$BS,MATCH($BC$12&amp;"_"&amp;BF$20,データシート1!$A$1:$BS$1,0),0)</f>
        <v>0.98009739355916226</v>
      </c>
      <c r="BG38" s="40">
        <f>VLOOKUP($AX38&amp;"_"&amp;$BC$14,データシート1!$A:$BS,MATCH($BC$12&amp;"_"&amp;BG$20,データシート1!$A$1:$BS$1,0),0)</f>
        <v>0.93421194331803104</v>
      </c>
      <c r="BH38" s="40">
        <f>VLOOKUP($AX38&amp;"_"&amp;$BC$14,データシート1!$A:$BS,MATCH($BC$12&amp;"_"&amp;BH$20,データシート1!$A$1:$BS$1,0),0)</f>
        <v>9.838125005969216</v>
      </c>
      <c r="BI38" s="40">
        <f>VLOOKUP($AX38&amp;"_"&amp;$BC$14,データシート1!$A:$BS,MATCH($BC$12&amp;"_"&amp;BI$20,データシート1!$A$1:$BS$1,0),0)</f>
        <v>9.8556150140200138</v>
      </c>
      <c r="BJ38" s="40">
        <f>VLOOKUP($AX38&amp;"_"&amp;$BC$14,データシート1!$A:$BS,MATCH($BC$12&amp;"_"&amp;BJ$20,データシート1!$A$1:$BS$1,0),0)</f>
        <v>10.630346361052663</v>
      </c>
      <c r="BK38" s="40">
        <f t="shared" si="1"/>
        <v>19.686054537788515</v>
      </c>
      <c r="BL38" s="40">
        <f t="shared" si="2"/>
        <v>15.219030602268138</v>
      </c>
      <c r="BM38" s="40">
        <f>VLOOKUP($AX38&amp;"_"&amp;$BC$14,データシート1!$A:$BS,MATCH($BC$12&amp;"_"&amp;BM$20,データシート1!$A$1:$BS$1,0),0)</f>
        <v>5.5249649606558453</v>
      </c>
      <c r="BN38" s="40">
        <f>VLOOKUP($AX38&amp;"_"&amp;$BC$14,データシート1!$A:$BS,MATCH($BC$12&amp;"_"&amp;BN$20,データシート1!$A$1:$BS$1,0),0)</f>
        <v>9.6940656416122923</v>
      </c>
      <c r="BO38" s="40">
        <f>VLOOKUP($AX38&amp;"_"&amp;$BC$14,データシート1!$A:$BS,MATCH($BC$12&amp;"_"&amp;BO$20,データシート1!$A$1:$BS$1,0),0)</f>
        <v>0.51987827916723017</v>
      </c>
      <c r="BP38" s="40">
        <f>VLOOKUP($AX38&amp;"_"&amp;$BC$14,データシート1!$A:$BS,MATCH($BC$12&amp;"_"&amp;BP$20,データシート1!$A$1:$BS$1,0),0)</f>
        <v>3.9471456563531451</v>
      </c>
      <c r="BQ38" s="40">
        <f>VLOOKUP($AX38&amp;"_"&amp;$BC$14,データシート1!$A:$BS,MATCH($BC$12&amp;"_"&amp;BQ$20,データシート1!$A$1:$BS$1,0),0)</f>
        <v>1.1722223866814709</v>
      </c>
      <c r="BR38" s="41">
        <f t="shared" si="3"/>
        <v>53.096672642389073</v>
      </c>
      <c r="BT38" s="134" t="str">
        <f t="shared" si="4"/>
        <v>瀬戸内町</v>
      </c>
      <c r="BU38" s="38">
        <f t="shared" si="25"/>
        <v>53.096672642389073</v>
      </c>
      <c r="BV38" s="69">
        <f t="shared" si="16"/>
        <v>0.22134031678406904</v>
      </c>
      <c r="BW38" s="69">
        <f t="shared" si="5"/>
        <v>1.8458734696243727E-2</v>
      </c>
      <c r="BX38" s="69">
        <f t="shared" si="5"/>
        <v>1.7594547771571933E-2</v>
      </c>
      <c r="BY38" s="69">
        <f t="shared" si="5"/>
        <v>0.18528703431625337</v>
      </c>
      <c r="BZ38" s="69">
        <f t="shared" si="5"/>
        <v>0.18561643363979657</v>
      </c>
      <c r="CA38" s="69">
        <f t="shared" si="5"/>
        <v>0.20020739214016317</v>
      </c>
      <c r="CB38" s="69">
        <f t="shared" si="5"/>
        <v>0.37075872287470601</v>
      </c>
      <c r="CC38" s="69">
        <f t="shared" si="5"/>
        <v>0.28662870656264461</v>
      </c>
      <c r="CD38" s="69">
        <f t="shared" si="5"/>
        <v>0.10405482463782595</v>
      </c>
      <c r="CE38" s="69">
        <f t="shared" si="5"/>
        <v>0.18257388192481866</v>
      </c>
      <c r="CF38" s="69">
        <f t="shared" si="5"/>
        <v>9.7911649317210091E-3</v>
      </c>
      <c r="CG38" s="69">
        <f t="shared" si="5"/>
        <v>7.4338851380340354E-2</v>
      </c>
      <c r="CH38" s="69">
        <f t="shared" si="5"/>
        <v>2.2077134561265175E-2</v>
      </c>
      <c r="CI38" s="135">
        <f t="shared" si="6"/>
        <v>1</v>
      </c>
      <c r="CK38" s="136" t="str">
        <f t="shared" si="7"/>
        <v>瀬戸内町</v>
      </c>
      <c r="CL38" s="137">
        <f t="shared" si="17"/>
        <v>11.75243434284641</v>
      </c>
      <c r="CM38" s="75">
        <f t="shared" si="18"/>
        <v>0</v>
      </c>
      <c r="CN38" s="76">
        <f t="shared" si="19"/>
        <v>0.98009739355916226</v>
      </c>
      <c r="CO38" s="75">
        <f t="shared" si="20"/>
        <v>0</v>
      </c>
      <c r="CP38" s="76">
        <f t="shared" si="8"/>
        <v>0.93421194331803104</v>
      </c>
      <c r="CQ38" s="75">
        <f t="shared" si="21"/>
        <v>0</v>
      </c>
      <c r="CR38" s="76">
        <f t="shared" si="9"/>
        <v>9.838125005969216</v>
      </c>
      <c r="CS38" s="75">
        <f t="shared" si="22"/>
        <v>0</v>
      </c>
      <c r="CT38" s="76">
        <f t="shared" si="10"/>
        <v>9.8556150140200138</v>
      </c>
      <c r="CU38" s="77">
        <f t="shared" si="23"/>
        <v>0</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0</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0</v>
      </c>
      <c r="DM38" s="18"/>
      <c r="DN38" s="139">
        <f t="shared" si="26"/>
        <v>0</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37403</v>
      </c>
      <c r="AY39" s="20" t="str">
        <f>IF(IFERROR(比較地域マスタ!$Z24,"")=0,"",IFERROR(比較地域マスタ!$Z24,""))</f>
        <v>琴平町</v>
      </c>
      <c r="BB39" s="122" t="str">
        <f t="shared" si="0"/>
        <v>37403</v>
      </c>
      <c r="BC39" s="123" t="str">
        <f t="shared" si="0"/>
        <v>琴平町</v>
      </c>
      <c r="BD39" s="40">
        <f t="shared" si="14"/>
        <v>54.188429573191421</v>
      </c>
      <c r="BE39" s="40">
        <f t="shared" si="15"/>
        <v>8.2430275486423721</v>
      </c>
      <c r="BF39" s="40">
        <f>VLOOKUP($AX39&amp;"_"&amp;$BC$14,データシート1!$A:$BS,MATCH($BC$12&amp;"_"&amp;BF$20,データシート1!$A$1:$BS$1,0),0)</f>
        <v>6.6482956365534172</v>
      </c>
      <c r="BG39" s="40">
        <f>VLOOKUP($AX39&amp;"_"&amp;$BC$14,データシート1!$A:$BS,MATCH($BC$12&amp;"_"&amp;BG$20,データシート1!$A$1:$BS$1,0),0)</f>
        <v>0.48526443153074811</v>
      </c>
      <c r="BH39" s="40">
        <f>VLOOKUP($AX39&amp;"_"&amp;$BC$14,データシート1!$A:$BS,MATCH($BC$12&amp;"_"&amp;BH$20,データシート1!$A$1:$BS$1,0),0)</f>
        <v>1.1094674805582074</v>
      </c>
      <c r="BI39" s="40">
        <f>VLOOKUP($AX39&amp;"_"&amp;$BC$14,データシート1!$A:$BS,MATCH($BC$12&amp;"_"&amp;BI$20,データシート1!$A$1:$BS$1,0),0)</f>
        <v>14.286822564892265</v>
      </c>
      <c r="BJ39" s="40">
        <f>VLOOKUP($AX39&amp;"_"&amp;$BC$14,データシート1!$A:$BS,MATCH($BC$12&amp;"_"&amp;BJ$20,データシート1!$A$1:$BS$1,0),0)</f>
        <v>15.118083603172154</v>
      </c>
      <c r="BK39" s="40">
        <f t="shared" si="1"/>
        <v>14.930296756321113</v>
      </c>
      <c r="BL39" s="40">
        <f t="shared" si="2"/>
        <v>14.410595366667039</v>
      </c>
      <c r="BM39" s="40">
        <f>VLOOKUP($AX39&amp;"_"&amp;$BC$14,データシート1!$A:$BS,MATCH($BC$12&amp;"_"&amp;BM$20,データシート1!$A$1:$BS$1,0),0)</f>
        <v>7.8060421860532685</v>
      </c>
      <c r="BN39" s="40">
        <f>VLOOKUP($AX39&amp;"_"&amp;$BC$14,データシート1!$A:$BS,MATCH($BC$12&amp;"_"&amp;BN$20,データシート1!$A$1:$BS$1,0),0)</f>
        <v>6.6045531806137712</v>
      </c>
      <c r="BO39" s="40">
        <f>VLOOKUP($AX39&amp;"_"&amp;$BC$14,データシート1!$A:$BS,MATCH($BC$12&amp;"_"&amp;BO$20,データシート1!$A$1:$BS$1,0),0)</f>
        <v>0.51970138965407353</v>
      </c>
      <c r="BP39" s="40">
        <f>VLOOKUP($AX39&amp;"_"&amp;$BC$14,データシート1!$A:$BS,MATCH($BC$12&amp;"_"&amp;BP$20,データシート1!$A$1:$BS$1,0),0)</f>
        <v>0</v>
      </c>
      <c r="BQ39" s="40">
        <f>VLOOKUP($AX39&amp;"_"&amp;$BC$14,データシート1!$A:$BS,MATCH($BC$12&amp;"_"&amp;BQ$20,データシート1!$A$1:$BS$1,0),0)</f>
        <v>1.610199100163517</v>
      </c>
      <c r="BR39" s="41">
        <f t="shared" si="3"/>
        <v>54.188429573191421</v>
      </c>
      <c r="BT39" s="134" t="str">
        <f t="shared" si="4"/>
        <v>琴平町</v>
      </c>
      <c r="BU39" s="38">
        <f t="shared" si="25"/>
        <v>54.188429573191421</v>
      </c>
      <c r="BV39" s="69">
        <f t="shared" si="16"/>
        <v>0.15211785271445541</v>
      </c>
      <c r="BW39" s="69">
        <f t="shared" si="5"/>
        <v>0.12268847222401368</v>
      </c>
      <c r="BX39" s="69">
        <f t="shared" si="5"/>
        <v>8.9551300038195319E-3</v>
      </c>
      <c r="BY39" s="69">
        <f t="shared" si="5"/>
        <v>2.0474250486622204E-2</v>
      </c>
      <c r="BZ39" s="69">
        <f t="shared" si="5"/>
        <v>0.26365079551890852</v>
      </c>
      <c r="CA39" s="69">
        <f t="shared" si="5"/>
        <v>0.27899098981549941</v>
      </c>
      <c r="CB39" s="69">
        <f t="shared" si="5"/>
        <v>0.27552554805366719</v>
      </c>
      <c r="CC39" s="69">
        <f t="shared" si="5"/>
        <v>0.26593491415363651</v>
      </c>
      <c r="CD39" s="69">
        <f t="shared" si="5"/>
        <v>0.14405367063663979</v>
      </c>
      <c r="CE39" s="69">
        <f t="shared" si="5"/>
        <v>0.12188124351699674</v>
      </c>
      <c r="CF39" s="69">
        <f t="shared" si="5"/>
        <v>9.5906339000306588E-3</v>
      </c>
      <c r="CG39" s="69">
        <f t="shared" si="5"/>
        <v>0</v>
      </c>
      <c r="CH39" s="69">
        <f t="shared" si="5"/>
        <v>2.9714813897469525E-2</v>
      </c>
      <c r="CI39" s="135">
        <f t="shared" si="6"/>
        <v>1</v>
      </c>
      <c r="CK39" s="136" t="str">
        <f t="shared" si="7"/>
        <v>琴平町</v>
      </c>
      <c r="CL39" s="137">
        <f t="shared" si="17"/>
        <v>8.2430275486423721</v>
      </c>
      <c r="CM39" s="75">
        <f t="shared" si="18"/>
        <v>0</v>
      </c>
      <c r="CN39" s="76">
        <f t="shared" si="19"/>
        <v>6.6482956365534172</v>
      </c>
      <c r="CO39" s="75">
        <f t="shared" si="20"/>
        <v>0</v>
      </c>
      <c r="CP39" s="76">
        <f t="shared" si="8"/>
        <v>0.48526443153074811</v>
      </c>
      <c r="CQ39" s="75">
        <f t="shared" si="21"/>
        <v>0</v>
      </c>
      <c r="CR39" s="76">
        <f t="shared" si="9"/>
        <v>1.1094674805582074</v>
      </c>
      <c r="CS39" s="75">
        <f t="shared" si="22"/>
        <v>0</v>
      </c>
      <c r="CT39" s="76">
        <f t="shared" si="10"/>
        <v>14.286822564892265</v>
      </c>
      <c r="CU39" s="77">
        <f t="shared" si="23"/>
        <v>0.85477368704845313</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12.212</v>
      </c>
      <c r="DB39" s="1081">
        <f>VLOOKUP($AX39&amp;"_"&amp;$CW$14,データシート1!$A:$BS,MATCH($CW$12&amp;"_"&amp;DB$20,データシート1!$A$1:$BS$1,0),0)</f>
        <v>0</v>
      </c>
      <c r="DC39" s="1081">
        <f>VLOOKUP($AX39&amp;"_"&amp;$CW$14,データシート1!$A:$BS,MATCH($CW$12&amp;"_"&amp;DC$20,データシート1!$A$1:$BS$1,0),0)</f>
        <v>0</v>
      </c>
      <c r="DD39" s="1080">
        <f t="shared" si="11"/>
        <v>12.212</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1</v>
      </c>
      <c r="DM39" s="18"/>
      <c r="DN39" s="139">
        <f t="shared" si="26"/>
        <v>0</v>
      </c>
      <c r="DO39" s="140">
        <f t="shared" si="27"/>
        <v>0</v>
      </c>
      <c r="DP39" s="140">
        <f t="shared" si="29"/>
        <v>0</v>
      </c>
      <c r="DQ39" s="140">
        <f t="shared" si="30"/>
        <v>1</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07303</v>
      </c>
      <c r="AY40" s="20" t="str">
        <f>IF(IFERROR(比較地域マスタ!$Z25,"")=0,"",IFERROR(比較地域マスタ!$Z25,""))</f>
        <v>国見町</v>
      </c>
      <c r="BB40" s="122" t="str">
        <f t="shared" si="0"/>
        <v>07303</v>
      </c>
      <c r="BC40" s="123" t="str">
        <f t="shared" si="0"/>
        <v>国見町</v>
      </c>
      <c r="BD40" s="40">
        <f t="shared" si="14"/>
        <v>53.767341899612369</v>
      </c>
      <c r="BE40" s="40">
        <f t="shared" si="15"/>
        <v>10.765118847671356</v>
      </c>
      <c r="BF40" s="40">
        <f>VLOOKUP($AX40&amp;"_"&amp;$BC$14,データシート1!$A:$BS,MATCH($BC$12&amp;"_"&amp;BF$20,データシート1!$A$1:$BS$1,0),0)</f>
        <v>8.0486784508389011</v>
      </c>
      <c r="BG40" s="40">
        <f>VLOOKUP($AX40&amp;"_"&amp;$BC$14,データシート1!$A:$BS,MATCH($BC$12&amp;"_"&amp;BG$20,データシート1!$A$1:$BS$1,0),0)</f>
        <v>0.41355949584219509</v>
      </c>
      <c r="BH40" s="40">
        <f>VLOOKUP($AX40&amp;"_"&amp;$BC$14,データシート1!$A:$BS,MATCH($BC$12&amp;"_"&amp;BH$20,データシート1!$A$1:$BS$1,0),0)</f>
        <v>2.3028809009902593</v>
      </c>
      <c r="BI40" s="40">
        <f>VLOOKUP($AX40&amp;"_"&amp;$BC$14,データシート1!$A:$BS,MATCH($BC$12&amp;"_"&amp;BI$20,データシート1!$A$1:$BS$1,0),0)</f>
        <v>8.6718213215295528</v>
      </c>
      <c r="BJ40" s="40">
        <f>VLOOKUP($AX40&amp;"_"&amp;$BC$14,データシート1!$A:$BS,MATCH($BC$12&amp;"_"&amp;BJ$20,データシート1!$A$1:$BS$1,0),0)</f>
        <v>11.642821121939683</v>
      </c>
      <c r="BK40" s="40">
        <f t="shared" si="1"/>
        <v>21.212934987506351</v>
      </c>
      <c r="BL40" s="40">
        <f t="shared" si="2"/>
        <v>20.693115671510174</v>
      </c>
      <c r="BM40" s="40">
        <f>VLOOKUP($AX40&amp;"_"&amp;$BC$14,データシート1!$A:$BS,MATCH($BC$12&amp;"_"&amp;BM$20,データシート1!$A$1:$BS$1,0),0)</f>
        <v>8.1754927305348133</v>
      </c>
      <c r="BN40" s="40">
        <f>VLOOKUP($AX40&amp;"_"&amp;$BC$14,データシート1!$A:$BS,MATCH($BC$12&amp;"_"&amp;BN$20,データシート1!$A$1:$BS$1,0),0)</f>
        <v>12.517622940975361</v>
      </c>
      <c r="BO40" s="40">
        <f>VLOOKUP($AX40&amp;"_"&amp;$BC$14,データシート1!$A:$BS,MATCH($BC$12&amp;"_"&amp;BO$20,データシート1!$A$1:$BS$1,0),0)</f>
        <v>0.51981931599617803</v>
      </c>
      <c r="BP40" s="40">
        <f>VLOOKUP($AX40&amp;"_"&amp;$BC$14,データシート1!$A:$BS,MATCH($BC$12&amp;"_"&amp;BP$20,データシート1!$A$1:$BS$1,0),0)</f>
        <v>0</v>
      </c>
      <c r="BQ40" s="40">
        <f>VLOOKUP($AX40&amp;"_"&amp;$BC$14,データシート1!$A:$BS,MATCH($BC$12&amp;"_"&amp;BQ$20,データシート1!$A$1:$BS$1,0),0)</f>
        <v>1.4746456209654231</v>
      </c>
      <c r="BR40" s="41">
        <f t="shared" si="3"/>
        <v>53.767341899612369</v>
      </c>
      <c r="BT40" s="134" t="str">
        <f t="shared" si="4"/>
        <v>国見町</v>
      </c>
      <c r="BU40" s="38">
        <f t="shared" si="25"/>
        <v>53.767341899612369</v>
      </c>
      <c r="BV40" s="69">
        <f t="shared" si="16"/>
        <v>0.20021668297775694</v>
      </c>
      <c r="BW40" s="69">
        <f t="shared" si="5"/>
        <v>0.1496945574483928</v>
      </c>
      <c r="BX40" s="69">
        <f t="shared" si="5"/>
        <v>7.691648521780033E-3</v>
      </c>
      <c r="BY40" s="69">
        <f t="shared" si="5"/>
        <v>4.2830477007584071E-2</v>
      </c>
      <c r="BZ40" s="69">
        <f t="shared" si="5"/>
        <v>0.1612841739084013</v>
      </c>
      <c r="CA40" s="69">
        <f t="shared" si="5"/>
        <v>0.21654076081495152</v>
      </c>
      <c r="CB40" s="69">
        <f t="shared" si="5"/>
        <v>0.39453196379156108</v>
      </c>
      <c r="CC40" s="69">
        <f t="shared" si="5"/>
        <v>0.38486402601314684</v>
      </c>
      <c r="CD40" s="69">
        <f t="shared" si="5"/>
        <v>0.15205313191414721</v>
      </c>
      <c r="CE40" s="69">
        <f t="shared" si="5"/>
        <v>0.23281089409899963</v>
      </c>
      <c r="CF40" s="69">
        <f t="shared" si="5"/>
        <v>9.6679377784142546E-3</v>
      </c>
      <c r="CG40" s="69">
        <f t="shared" si="5"/>
        <v>0</v>
      </c>
      <c r="CH40" s="69">
        <f t="shared" si="5"/>
        <v>2.7426418507329155E-2</v>
      </c>
      <c r="CI40" s="135">
        <f t="shared" si="6"/>
        <v>1</v>
      </c>
      <c r="CK40" s="136" t="str">
        <f t="shared" si="7"/>
        <v>国見町</v>
      </c>
      <c r="CL40" s="137">
        <f t="shared" si="17"/>
        <v>10.765118847671356</v>
      </c>
      <c r="CM40" s="75">
        <f t="shared" si="18"/>
        <v>0</v>
      </c>
      <c r="CN40" s="76">
        <f t="shared" si="19"/>
        <v>8.0486784508389011</v>
      </c>
      <c r="CO40" s="75">
        <f t="shared" si="20"/>
        <v>0</v>
      </c>
      <c r="CP40" s="76">
        <f t="shared" si="8"/>
        <v>0.41355949584219509</v>
      </c>
      <c r="CQ40" s="75">
        <f t="shared" si="21"/>
        <v>0</v>
      </c>
      <c r="CR40" s="76">
        <f t="shared" si="9"/>
        <v>2.3028809009902593</v>
      </c>
      <c r="CS40" s="75">
        <f t="shared" si="22"/>
        <v>0</v>
      </c>
      <c r="CT40" s="76">
        <f t="shared" si="10"/>
        <v>8.6718213215295528</v>
      </c>
      <c r="CU40" s="77">
        <f t="shared" si="23"/>
        <v>0</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0</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0</v>
      </c>
      <c r="DM40" s="18"/>
      <c r="DN40" s="139">
        <f t="shared" si="26"/>
        <v>0</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38442</v>
      </c>
      <c r="AY41" s="20" t="str">
        <f>IF(IFERROR(比較地域マスタ!$Z26,"")=0,"",IFERROR(比較地域マスタ!$Z26,""))</f>
        <v>伊方町</v>
      </c>
      <c r="BB41" s="122" t="str">
        <f t="shared" si="0"/>
        <v>38442</v>
      </c>
      <c r="BC41" s="123" t="str">
        <f t="shared" si="0"/>
        <v>伊方町</v>
      </c>
      <c r="BD41" s="40">
        <f t="shared" si="14"/>
        <v>89.976555749533674</v>
      </c>
      <c r="BE41" s="40">
        <f t="shared" si="15"/>
        <v>17.662936891279685</v>
      </c>
      <c r="BF41" s="40">
        <f>VLOOKUP($AX41&amp;"_"&amp;$BC$14,データシート1!$A:$BS,MATCH($BC$12&amp;"_"&amp;BF$20,データシート1!$A$1:$BS$1,0),0)</f>
        <v>8.2280293865605536</v>
      </c>
      <c r="BG41" s="40">
        <f>VLOOKUP($AX41&amp;"_"&amp;$BC$14,データシート1!$A:$BS,MATCH($BC$12&amp;"_"&amp;BG$20,データシート1!$A$1:$BS$1,0),0)</f>
        <v>2.0319199066546703</v>
      </c>
      <c r="BH41" s="40">
        <f>VLOOKUP($AX41&amp;"_"&amp;$BC$14,データシート1!$A:$BS,MATCH($BC$12&amp;"_"&amp;BH$20,データシート1!$A$1:$BS$1,0),0)</f>
        <v>7.4029875980644606</v>
      </c>
      <c r="BI41" s="40">
        <f>VLOOKUP($AX41&amp;"_"&amp;$BC$14,データシート1!$A:$BS,MATCH($BC$12&amp;"_"&amp;BI$20,データシート1!$A$1:$BS$1,0),0)</f>
        <v>9.7329657006387631</v>
      </c>
      <c r="BJ41" s="40">
        <f>VLOOKUP($AX41&amp;"_"&amp;$BC$14,データシート1!$A:$BS,MATCH($BC$12&amp;"_"&amp;BJ$20,データシート1!$A$1:$BS$1,0),0)</f>
        <v>14.580795020611179</v>
      </c>
      <c r="BK41" s="40">
        <f t="shared" si="1"/>
        <v>47.999858137004047</v>
      </c>
      <c r="BL41" s="40">
        <f t="shared" si="2"/>
        <v>18.080849662014909</v>
      </c>
      <c r="BM41" s="40">
        <f>VLOOKUP($AX41&amp;"_"&amp;$BC$14,データシート1!$A:$BS,MATCH($BC$12&amp;"_"&amp;BM$20,データシート1!$A$1:$BS$1,0),0)</f>
        <v>6.50736754484541</v>
      </c>
      <c r="BN41" s="40">
        <f>VLOOKUP($AX41&amp;"_"&amp;$BC$14,データシート1!$A:$BS,MATCH($BC$12&amp;"_"&amp;BN$20,データシート1!$A$1:$BS$1,0),0)</f>
        <v>11.573482117169499</v>
      </c>
      <c r="BO41" s="40">
        <f>VLOOKUP($AX41&amp;"_"&amp;$BC$14,データシート1!$A:$BS,MATCH($BC$12&amp;"_"&amp;BO$20,データシート1!$A$1:$BS$1,0),0)</f>
        <v>0.52483118553561481</v>
      </c>
      <c r="BP41" s="40">
        <f>VLOOKUP($AX41&amp;"_"&amp;$BC$14,データシート1!$A:$BS,MATCH($BC$12&amp;"_"&amp;BP$20,データシート1!$A$1:$BS$1,0),0)</f>
        <v>29.394177289453523</v>
      </c>
      <c r="BQ41" s="40">
        <f>VLOOKUP($AX41&amp;"_"&amp;$BC$14,データシート1!$A:$BS,MATCH($BC$12&amp;"_"&amp;BQ$20,データシート1!$A$1:$BS$1,0),0)</f>
        <v>0</v>
      </c>
      <c r="BR41" s="41">
        <f t="shared" si="3"/>
        <v>89.976555749533674</v>
      </c>
      <c r="BT41" s="134" t="str">
        <f t="shared" si="4"/>
        <v>伊方町</v>
      </c>
      <c r="BU41" s="38">
        <f t="shared" si="25"/>
        <v>89.976555749533674</v>
      </c>
      <c r="BV41" s="69">
        <f t="shared" si="16"/>
        <v>0.19630599042319119</v>
      </c>
      <c r="BW41" s="69">
        <f t="shared" si="5"/>
        <v>9.1446369757304219E-2</v>
      </c>
      <c r="BX41" s="69">
        <f t="shared" si="5"/>
        <v>2.2582770475354647E-2</v>
      </c>
      <c r="BY41" s="69">
        <f t="shared" si="5"/>
        <v>8.2276850190532311E-2</v>
      </c>
      <c r="BZ41" s="69">
        <f t="shared" si="5"/>
        <v>0.10817224130841668</v>
      </c>
      <c r="CA41" s="69">
        <f t="shared" si="5"/>
        <v>0.16205104651037663</v>
      </c>
      <c r="CB41" s="69">
        <f t="shared" si="5"/>
        <v>0.53347072175801546</v>
      </c>
      <c r="CC41" s="69">
        <f t="shared" si="5"/>
        <v>0.20095067555537785</v>
      </c>
      <c r="CD41" s="69">
        <f t="shared" si="5"/>
        <v>7.2322923350832263E-2</v>
      </c>
      <c r="CE41" s="69">
        <f t="shared" si="5"/>
        <v>0.12862775220454559</v>
      </c>
      <c r="CF41" s="69">
        <f t="shared" si="5"/>
        <v>5.8329770590083395E-3</v>
      </c>
      <c r="CG41" s="69">
        <f t="shared" si="5"/>
        <v>0.32668706914362927</v>
      </c>
      <c r="CH41" s="69">
        <f t="shared" si="5"/>
        <v>0</v>
      </c>
      <c r="CI41" s="135">
        <f t="shared" si="6"/>
        <v>1</v>
      </c>
      <c r="CK41" s="136" t="str">
        <f t="shared" si="7"/>
        <v>伊方町</v>
      </c>
      <c r="CL41" s="137">
        <f t="shared" si="17"/>
        <v>17.662936891279685</v>
      </c>
      <c r="CM41" s="75">
        <f t="shared" si="18"/>
        <v>0</v>
      </c>
      <c r="CN41" s="76">
        <f t="shared" si="19"/>
        <v>8.2280293865605536</v>
      </c>
      <c r="CO41" s="75">
        <f t="shared" si="20"/>
        <v>0</v>
      </c>
      <c r="CP41" s="76">
        <f t="shared" si="8"/>
        <v>2.0319199066546703</v>
      </c>
      <c r="CQ41" s="75">
        <f t="shared" si="21"/>
        <v>0</v>
      </c>
      <c r="CR41" s="76">
        <f t="shared" si="9"/>
        <v>7.4029875980644606</v>
      </c>
      <c r="CS41" s="75">
        <f t="shared" si="22"/>
        <v>0</v>
      </c>
      <c r="CT41" s="76">
        <f t="shared" si="10"/>
        <v>9.7329657006387631</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13.4</v>
      </c>
      <c r="DC41" s="1081">
        <f>VLOOKUP($AX41&amp;"_"&amp;$CW$14,データシート1!$A:$BS,MATCH($CW$12&amp;"_"&amp;DC$20,データシート1!$A$1:$BS$1,0),0)</f>
        <v>0</v>
      </c>
      <c r="DD41" s="1080">
        <f t="shared" si="11"/>
        <v>13.4</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1</v>
      </c>
      <c r="DK41" s="74">
        <f>VLOOKUP($AX41&amp;"_"&amp;$DF$14,データシート1!$A:$BS,MATCH($DF$12&amp;"_"&amp;DK$20,データシート1!$A$1:$BS$1,0),0)</f>
        <v>0</v>
      </c>
      <c r="DL41" s="78">
        <f t="shared" si="12"/>
        <v>1</v>
      </c>
      <c r="DM41" s="18"/>
      <c r="DN41" s="139">
        <f t="shared" si="26"/>
        <v>0</v>
      </c>
      <c r="DO41" s="140">
        <f t="shared" si="27"/>
        <v>0</v>
      </c>
      <c r="DP41" s="140">
        <f t="shared" si="29"/>
        <v>0</v>
      </c>
      <c r="DQ41" s="140">
        <f t="shared" si="30"/>
        <v>0</v>
      </c>
      <c r="DR41" s="140">
        <f t="shared" si="31"/>
        <v>1</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05361</v>
      </c>
      <c r="AY42" s="20" t="str">
        <f>IF(IFERROR(比較地域マスタ!$Z27,"")=0,"",IFERROR(比較地域マスタ!$Z27,""))</f>
        <v>五城目町</v>
      </c>
      <c r="BB42" s="122" t="str">
        <f t="shared" si="0"/>
        <v>05361</v>
      </c>
      <c r="BC42" s="123" t="str">
        <f t="shared" si="0"/>
        <v>五城目町</v>
      </c>
      <c r="BD42" s="40">
        <f t="shared" si="14"/>
        <v>54.747318482673805</v>
      </c>
      <c r="BE42" s="40">
        <f t="shared" si="15"/>
        <v>13.784640759869468</v>
      </c>
      <c r="BF42" s="40">
        <f>VLOOKUP($AX42&amp;"_"&amp;$BC$14,データシート1!$A:$BS,MATCH($BC$12&amp;"_"&amp;BF$20,データシート1!$A$1:$BS$1,0),0)</f>
        <v>8.6852770888430104</v>
      </c>
      <c r="BG42" s="40">
        <f>VLOOKUP($AX42&amp;"_"&amp;$BC$14,データシート1!$A:$BS,MATCH($BC$12&amp;"_"&amp;BG$20,データシート1!$A$1:$BS$1,0),0)</f>
        <v>0.55722074328656357</v>
      </c>
      <c r="BH42" s="40">
        <f>VLOOKUP($AX42&amp;"_"&amp;$BC$14,データシート1!$A:$BS,MATCH($BC$12&amp;"_"&amp;BH$20,データシート1!$A$1:$BS$1,0),0)</f>
        <v>4.5421429277398939</v>
      </c>
      <c r="BI42" s="40">
        <f>VLOOKUP($AX42&amp;"_"&amp;$BC$14,データシート1!$A:$BS,MATCH($BC$12&amp;"_"&amp;BI$20,データシート1!$A$1:$BS$1,0),0)</f>
        <v>8.1618110826956123</v>
      </c>
      <c r="BJ42" s="40">
        <f>VLOOKUP($AX42&amp;"_"&amp;$BC$14,データシート1!$A:$BS,MATCH($BC$12&amp;"_"&amp;BJ$20,データシート1!$A$1:$BS$1,0),0)</f>
        <v>16.047234012797883</v>
      </c>
      <c r="BK42" s="40">
        <f t="shared" si="1"/>
        <v>16.009176838369665</v>
      </c>
      <c r="BL42" s="40">
        <f t="shared" si="2"/>
        <v>15.490359896281374</v>
      </c>
      <c r="BM42" s="40">
        <f>VLOOKUP($AX42&amp;"_"&amp;$BC$14,データシート1!$A:$BS,MATCH($BC$12&amp;"_"&amp;BM$20,データシート1!$A$1:$BS$1,0),0)</f>
        <v>7.467379186945184</v>
      </c>
      <c r="BN42" s="40">
        <f>VLOOKUP($AX42&amp;"_"&amp;$BC$14,データシート1!$A:$BS,MATCH($BC$12&amp;"_"&amp;BN$20,データシート1!$A$1:$BS$1,0),0)</f>
        <v>8.0229807093361902</v>
      </c>
      <c r="BO42" s="40">
        <f>VLOOKUP($AX42&amp;"_"&amp;$BC$14,データシート1!$A:$BS,MATCH($BC$12&amp;"_"&amp;BO$20,データシート1!$A$1:$BS$1,0),0)</f>
        <v>0.51881694208829066</v>
      </c>
      <c r="BP42" s="40">
        <f>VLOOKUP($AX42&amp;"_"&amp;$BC$14,データシート1!$A:$BS,MATCH($BC$12&amp;"_"&amp;BP$20,データシート1!$A$1:$BS$1,0),0)</f>
        <v>0</v>
      </c>
      <c r="BQ42" s="40">
        <f>VLOOKUP($AX42&amp;"_"&amp;$BC$14,データシート1!$A:$BS,MATCH($BC$12&amp;"_"&amp;BQ$20,データシート1!$A$1:$BS$1,0),0)</f>
        <v>0.74445578894116704</v>
      </c>
      <c r="BR42" s="41">
        <f t="shared" si="3"/>
        <v>54.747318482673805</v>
      </c>
      <c r="BT42" s="134" t="str">
        <f t="shared" si="4"/>
        <v>五城目町</v>
      </c>
      <c r="BU42" s="38">
        <f t="shared" si="25"/>
        <v>54.747318482673805</v>
      </c>
      <c r="BV42" s="69">
        <f t="shared" si="16"/>
        <v>0.25178659232838907</v>
      </c>
      <c r="BW42" s="69">
        <f t="shared" si="5"/>
        <v>0.15864296790338123</v>
      </c>
      <c r="BX42" s="69">
        <f t="shared" si="5"/>
        <v>1.0178046317700662E-2</v>
      </c>
      <c r="BY42" s="69">
        <f t="shared" si="5"/>
        <v>8.2965578107307147E-2</v>
      </c>
      <c r="BZ42" s="69">
        <f t="shared" si="5"/>
        <v>0.14908147666225199</v>
      </c>
      <c r="CA42" s="69">
        <f t="shared" ref="CA42:CH68" si="32">BJ42/$BR42</f>
        <v>0.29311452062947052</v>
      </c>
      <c r="CB42" s="69">
        <f t="shared" si="32"/>
        <v>0.29241937837441628</v>
      </c>
      <c r="CC42" s="69">
        <f t="shared" si="32"/>
        <v>0.28294280570442359</v>
      </c>
      <c r="CD42" s="69">
        <f t="shared" si="32"/>
        <v>0.13639716782308575</v>
      </c>
      <c r="CE42" s="69">
        <f t="shared" si="32"/>
        <v>0.14654563788133784</v>
      </c>
      <c r="CF42" s="69">
        <f t="shared" si="32"/>
        <v>9.4765726699926611E-3</v>
      </c>
      <c r="CG42" s="69">
        <f t="shared" si="32"/>
        <v>0</v>
      </c>
      <c r="CH42" s="69">
        <f t="shared" si="32"/>
        <v>1.3598032005471997E-2</v>
      </c>
      <c r="CI42" s="135">
        <f t="shared" si="6"/>
        <v>1</v>
      </c>
      <c r="CK42" s="136" t="str">
        <f t="shared" si="7"/>
        <v>五城目町</v>
      </c>
      <c r="CL42" s="137">
        <f t="shared" si="17"/>
        <v>13.784640759869468</v>
      </c>
      <c r="CM42" s="75">
        <f t="shared" si="18"/>
        <v>0</v>
      </c>
      <c r="CN42" s="76">
        <f t="shared" si="19"/>
        <v>8.6852770888430104</v>
      </c>
      <c r="CO42" s="75">
        <f t="shared" si="20"/>
        <v>0</v>
      </c>
      <c r="CP42" s="76">
        <f t="shared" si="8"/>
        <v>0.55722074328656357</v>
      </c>
      <c r="CQ42" s="75">
        <f t="shared" si="21"/>
        <v>0</v>
      </c>
      <c r="CR42" s="76">
        <f t="shared" si="9"/>
        <v>4.5421429277398939</v>
      </c>
      <c r="CS42" s="75">
        <f t="shared" si="22"/>
        <v>0</v>
      </c>
      <c r="CT42" s="76">
        <f t="shared" si="10"/>
        <v>8.1618110826956123</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12441</v>
      </c>
      <c r="AY43" s="20" t="str">
        <f>IF(IFERROR(比較地域マスタ!$Z28,"")=0,"",IFERROR(比較地域マスタ!$Z28,""))</f>
        <v>大多喜町</v>
      </c>
      <c r="AZ43" s="26"/>
      <c r="BB43" s="122" t="str">
        <f t="shared" si="0"/>
        <v>12441</v>
      </c>
      <c r="BC43" s="123" t="str">
        <f t="shared" si="0"/>
        <v>大多喜町</v>
      </c>
      <c r="BD43" s="40">
        <f t="shared" si="14"/>
        <v>94.132919740056082</v>
      </c>
      <c r="BE43" s="40">
        <f t="shared" si="15"/>
        <v>49.437988120621853</v>
      </c>
      <c r="BF43" s="40">
        <f>VLOOKUP($AX43&amp;"_"&amp;$BC$14,データシート1!$A:$BS,MATCH($BC$12&amp;"_"&amp;BF$20,データシート1!$A$1:$BS$1,0),0)</f>
        <v>45.025455932880853</v>
      </c>
      <c r="BG43" s="40">
        <f>VLOOKUP($AX43&amp;"_"&amp;$BC$14,データシート1!$A:$BS,MATCH($BC$12&amp;"_"&amp;BG$20,データシート1!$A$1:$BS$1,0),0)</f>
        <v>0.53757933539511005</v>
      </c>
      <c r="BH43" s="40">
        <f>VLOOKUP($AX43&amp;"_"&amp;$BC$14,データシート1!$A:$BS,MATCH($BC$12&amp;"_"&amp;BH$20,データシート1!$A$1:$BS$1,0),0)</f>
        <v>3.8749528523458956</v>
      </c>
      <c r="BI43" s="40">
        <f>VLOOKUP($AX43&amp;"_"&amp;$BC$14,データシート1!$A:$BS,MATCH($BC$12&amp;"_"&amp;BI$20,データシート1!$A$1:$BS$1,0),0)</f>
        <v>13.860736789402443</v>
      </c>
      <c r="BJ43" s="40">
        <f>VLOOKUP($AX43&amp;"_"&amp;$BC$14,データシート1!$A:$BS,MATCH($BC$12&amp;"_"&amp;BJ$20,データシート1!$A$1:$BS$1,0),0)</f>
        <v>8.9084612395940663</v>
      </c>
      <c r="BK43" s="40">
        <f t="shared" si="1"/>
        <v>21.925733590437709</v>
      </c>
      <c r="BL43" s="40">
        <f t="shared" si="2"/>
        <v>21.410100659586238</v>
      </c>
      <c r="BM43" s="40">
        <f>VLOOKUP($AX43&amp;"_"&amp;$BC$14,データシート1!$A:$BS,MATCH($BC$12&amp;"_"&amp;BM$20,データシート1!$A$1:$BS$1,0),0)</f>
        <v>8.857017030392818</v>
      </c>
      <c r="BN43" s="40">
        <f>VLOOKUP($AX43&amp;"_"&amp;$BC$14,データシート1!$A:$BS,MATCH($BC$12&amp;"_"&amp;BN$20,データシート1!$A$1:$BS$1,0),0)</f>
        <v>12.55308362919342</v>
      </c>
      <c r="BO43" s="40">
        <f>VLOOKUP($AX43&amp;"_"&amp;$BC$14,データシート1!$A:$BS,MATCH($BC$12&amp;"_"&amp;BO$20,データシート1!$A$1:$BS$1,0),0)</f>
        <v>0.51563293085147188</v>
      </c>
      <c r="BP43" s="40">
        <f>VLOOKUP($AX43&amp;"_"&amp;$BC$14,データシート1!$A:$BS,MATCH($BC$12&amp;"_"&amp;BP$20,データシート1!$A$1:$BS$1,0),0)</f>
        <v>0</v>
      </c>
      <c r="BQ43" s="40">
        <f>VLOOKUP($AX43&amp;"_"&amp;$BC$14,データシート1!$A:$BS,MATCH($BC$12&amp;"_"&amp;BQ$20,データシート1!$A$1:$BS$1,0),0)</f>
        <v>0</v>
      </c>
      <c r="BR43" s="41">
        <f t="shared" si="3"/>
        <v>94.132919740056082</v>
      </c>
      <c r="BT43" s="134" t="str">
        <f t="shared" si="4"/>
        <v>大多喜町</v>
      </c>
      <c r="BU43" s="38">
        <f t="shared" si="25"/>
        <v>94.132919740056082</v>
      </c>
      <c r="BV43" s="69">
        <f t="shared" si="16"/>
        <v>0.52519339947324151</v>
      </c>
      <c r="BW43" s="69">
        <f t="shared" si="16"/>
        <v>0.47831785157856221</v>
      </c>
      <c r="BX43" s="69">
        <f t="shared" si="16"/>
        <v>5.7108537255575603E-3</v>
      </c>
      <c r="BY43" s="69">
        <f t="shared" si="16"/>
        <v>4.1164694169121788E-2</v>
      </c>
      <c r="BZ43" s="69">
        <f t="shared" si="16"/>
        <v>0.14724643437894266</v>
      </c>
      <c r="CA43" s="69">
        <f t="shared" si="32"/>
        <v>9.4637043705798035E-2</v>
      </c>
      <c r="CB43" s="69">
        <f t="shared" si="32"/>
        <v>0.23292312244201771</v>
      </c>
      <c r="CC43" s="69">
        <f t="shared" si="32"/>
        <v>0.22744541143214606</v>
      </c>
      <c r="CD43" s="69">
        <f t="shared" si="32"/>
        <v>9.409053766579302E-2</v>
      </c>
      <c r="CE43" s="69">
        <f t="shared" si="32"/>
        <v>0.13335487376635302</v>
      </c>
      <c r="CF43" s="69">
        <f t="shared" si="32"/>
        <v>5.4777110098716743E-3</v>
      </c>
      <c r="CG43" s="69">
        <f t="shared" si="32"/>
        <v>0</v>
      </c>
      <c r="CH43" s="69">
        <f t="shared" si="32"/>
        <v>0</v>
      </c>
      <c r="CI43" s="135">
        <f t="shared" si="6"/>
        <v>1</v>
      </c>
      <c r="CJ43" s="26"/>
      <c r="CK43" s="136" t="str">
        <f t="shared" si="7"/>
        <v>大多喜町</v>
      </c>
      <c r="CL43" s="137">
        <f t="shared" si="17"/>
        <v>49.437988120621853</v>
      </c>
      <c r="CM43" s="75">
        <f t="shared" si="18"/>
        <v>6.8510069457846642E-2</v>
      </c>
      <c r="CN43" s="76">
        <f t="shared" si="19"/>
        <v>45.025455932880853</v>
      </c>
      <c r="CO43" s="75">
        <f t="shared" si="20"/>
        <v>7.5224113333776751E-2</v>
      </c>
      <c r="CP43" s="76">
        <f t="shared" si="8"/>
        <v>0.53757933539511005</v>
      </c>
      <c r="CQ43" s="75">
        <f t="shared" si="21"/>
        <v>0</v>
      </c>
      <c r="CR43" s="76">
        <f t="shared" si="9"/>
        <v>3.8749528523458956</v>
      </c>
      <c r="CS43" s="75">
        <f t="shared" si="22"/>
        <v>0</v>
      </c>
      <c r="CT43" s="76">
        <f t="shared" si="10"/>
        <v>13.860736789402443</v>
      </c>
      <c r="CU43" s="77">
        <f t="shared" si="23"/>
        <v>0.20482316655566427</v>
      </c>
      <c r="CV43" s="18"/>
      <c r="CW43" s="1078">
        <f t="shared" si="24"/>
        <v>3.387</v>
      </c>
      <c r="CX43" s="1081">
        <f>VLOOKUP($AX43&amp;"_"&amp;$CW$14,データシート1!$A:$BS,MATCH($CW$12&amp;"_"&amp;CX$20,データシート1!$A$1:$BS$1,0),0)</f>
        <v>3.387</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2.839</v>
      </c>
      <c r="DB43" s="1081">
        <f>VLOOKUP($AX43&amp;"_"&amp;$CW$14,データシート1!$A:$BS,MATCH($CW$12&amp;"_"&amp;DB$20,データシート1!$A$1:$BS$1,0),0)</f>
        <v>0</v>
      </c>
      <c r="DC43" s="1081">
        <f>VLOOKUP($AX43&amp;"_"&amp;$CW$14,データシート1!$A:$BS,MATCH($CW$12&amp;"_"&amp;DC$20,データシート1!$A$1:$BS$1,0),0)</f>
        <v>0</v>
      </c>
      <c r="DD43" s="1080">
        <f t="shared" si="11"/>
        <v>6.226</v>
      </c>
      <c r="DE43" s="18"/>
      <c r="DF43" s="138">
        <f>VLOOKUP($AX43&amp;"_"&amp;$DF$14,データシート1!$A:$BS,MATCH($DF$12&amp;"_"&amp;DF$20,データシート1!$A$1:$BS$1,0),0)</f>
        <v>1</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1</v>
      </c>
      <c r="DJ43" s="74">
        <f>VLOOKUP($AX43&amp;"_"&amp;$DF$14,データシート1!$A:$BS,MATCH($DF$12&amp;"_"&amp;DJ$20,データシート1!$A$1:$BS$1,0),0)</f>
        <v>0</v>
      </c>
      <c r="DK43" s="74">
        <f>VLOOKUP($AX43&amp;"_"&amp;$DF$14,データシート1!$A:$BS,MATCH($DF$12&amp;"_"&amp;DK$20,データシート1!$A$1:$BS$1,0),0)</f>
        <v>0</v>
      </c>
      <c r="DL43" s="78">
        <f t="shared" si="12"/>
        <v>2</v>
      </c>
      <c r="DM43" s="18"/>
      <c r="DN43" s="139">
        <f t="shared" si="26"/>
        <v>0.54</v>
      </c>
      <c r="DO43" s="140">
        <f t="shared" si="27"/>
        <v>0</v>
      </c>
      <c r="DP43" s="140">
        <f t="shared" si="29"/>
        <v>0</v>
      </c>
      <c r="DQ43" s="140">
        <f t="shared" si="30"/>
        <v>0.46</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03501</v>
      </c>
      <c r="AY44" s="20" t="str">
        <f>IF(IFERROR(比較地域マスタ!$Z29,"")=0,"",IFERROR(比較地域マスタ!$Z29,""))</f>
        <v>軽米町</v>
      </c>
      <c r="BB44" s="122" t="str">
        <f t="shared" si="0"/>
        <v>03501</v>
      </c>
      <c r="BC44" s="123" t="str">
        <f t="shared" si="0"/>
        <v>軽米町</v>
      </c>
      <c r="BD44" s="40">
        <f t="shared" si="14"/>
        <v>64.556954885074745</v>
      </c>
      <c r="BE44" s="40">
        <f t="shared" si="15"/>
        <v>21.548665112021492</v>
      </c>
      <c r="BF44" s="40">
        <f>VLOOKUP($AX44&amp;"_"&amp;$BC$14,データシート1!$A:$BS,MATCH($BC$12&amp;"_"&amp;BF$20,データシート1!$A$1:$BS$1,0),0)</f>
        <v>9.1548556428748409</v>
      </c>
      <c r="BG44" s="40">
        <f>VLOOKUP($AX44&amp;"_"&amp;$BC$14,データシート1!$A:$BS,MATCH($BC$12&amp;"_"&amp;BG$20,データシート1!$A$1:$BS$1,0),0)</f>
        <v>1.1430473825905476</v>
      </c>
      <c r="BH44" s="40">
        <f>VLOOKUP($AX44&amp;"_"&amp;$BC$14,データシート1!$A:$BS,MATCH($BC$12&amp;"_"&amp;BH$20,データシート1!$A$1:$BS$1,0),0)</f>
        <v>11.250762086556104</v>
      </c>
      <c r="BI44" s="40">
        <f>VLOOKUP($AX44&amp;"_"&amp;$BC$14,データシート1!$A:$BS,MATCH($BC$12&amp;"_"&amp;BI$20,データシート1!$A$1:$BS$1,0),0)</f>
        <v>7.4897946179336108</v>
      </c>
      <c r="BJ44" s="40">
        <f>VLOOKUP($AX44&amp;"_"&amp;$BC$14,データシート1!$A:$BS,MATCH($BC$12&amp;"_"&amp;BJ$20,データシート1!$A$1:$BS$1,0),0)</f>
        <v>14.497502164509637</v>
      </c>
      <c r="BK44" s="40">
        <f t="shared" si="1"/>
        <v>20.434035865843782</v>
      </c>
      <c r="BL44" s="40">
        <f t="shared" si="2"/>
        <v>19.916751966202849</v>
      </c>
      <c r="BM44" s="40">
        <f>VLOOKUP($AX44&amp;"_"&amp;$BC$14,データシート1!$A:$BS,MATCH($BC$12&amp;"_"&amp;BM$20,データシート1!$A$1:$BS$1,0),0)</f>
        <v>7.0223592129105956</v>
      </c>
      <c r="BN44" s="40">
        <f>VLOOKUP($AX44&amp;"_"&amp;$BC$14,データシート1!$A:$BS,MATCH($BC$12&amp;"_"&amp;BN$20,データシート1!$A$1:$BS$1,0),0)</f>
        <v>12.894392753292253</v>
      </c>
      <c r="BO44" s="40">
        <f>VLOOKUP($AX44&amp;"_"&amp;$BC$14,データシート1!$A:$BS,MATCH($BC$12&amp;"_"&amp;BO$20,データシート1!$A$1:$BS$1,0),0)</f>
        <v>0.51728389964093346</v>
      </c>
      <c r="BP44" s="40">
        <f>VLOOKUP($AX44&amp;"_"&amp;$BC$14,データシート1!$A:$BS,MATCH($BC$12&amp;"_"&amp;BP$20,データシート1!$A$1:$BS$1,0),0)</f>
        <v>0</v>
      </c>
      <c r="BQ44" s="40">
        <f>VLOOKUP($AX44&amp;"_"&amp;$BC$14,データシート1!$A:$BS,MATCH($BC$12&amp;"_"&amp;BQ$20,データシート1!$A$1:$BS$1,0),0)</f>
        <v>0.58695712476621997</v>
      </c>
      <c r="BR44" s="41">
        <f t="shared" si="3"/>
        <v>64.556954885074745</v>
      </c>
      <c r="BT44" s="134" t="str">
        <f t="shared" si="4"/>
        <v>軽米町</v>
      </c>
      <c r="BU44" s="38">
        <f t="shared" si="25"/>
        <v>64.556954885074745</v>
      </c>
      <c r="BV44" s="69">
        <f t="shared" si="16"/>
        <v>0.33379308473243119</v>
      </c>
      <c r="BW44" s="69">
        <f t="shared" si="16"/>
        <v>0.14181052466264016</v>
      </c>
      <c r="BX44" s="69">
        <f t="shared" si="16"/>
        <v>1.770603004161856E-2</v>
      </c>
      <c r="BY44" s="69">
        <f t="shared" si="16"/>
        <v>0.17427653002817248</v>
      </c>
      <c r="BZ44" s="69">
        <f t="shared" si="16"/>
        <v>0.11601840005104105</v>
      </c>
      <c r="CA44" s="69">
        <f t="shared" si="32"/>
        <v>0.2245691760139292</v>
      </c>
      <c r="CB44" s="69">
        <f t="shared" si="32"/>
        <v>0.31652725724471914</v>
      </c>
      <c r="CC44" s="69">
        <f t="shared" si="32"/>
        <v>0.30851442732481649</v>
      </c>
      <c r="CD44" s="69">
        <f t="shared" si="32"/>
        <v>0.1087777331723887</v>
      </c>
      <c r="CE44" s="69">
        <f t="shared" si="32"/>
        <v>0.19973669415242779</v>
      </c>
      <c r="CF44" s="69">
        <f t="shared" si="32"/>
        <v>8.0128299199026653E-3</v>
      </c>
      <c r="CG44" s="69">
        <f t="shared" si="32"/>
        <v>0</v>
      </c>
      <c r="CH44" s="69">
        <f t="shared" si="32"/>
        <v>9.092081957879361E-3</v>
      </c>
      <c r="CI44" s="135">
        <f t="shared" si="6"/>
        <v>1</v>
      </c>
      <c r="CK44" s="136" t="str">
        <f t="shared" si="7"/>
        <v>軽米町</v>
      </c>
      <c r="CL44" s="137">
        <f t="shared" si="17"/>
        <v>21.548665112021492</v>
      </c>
      <c r="CM44" s="75">
        <f t="shared" si="18"/>
        <v>0</v>
      </c>
      <c r="CN44" s="76">
        <f t="shared" si="19"/>
        <v>9.1548556428748409</v>
      </c>
      <c r="CO44" s="75">
        <f t="shared" si="20"/>
        <v>0</v>
      </c>
      <c r="CP44" s="76">
        <f t="shared" si="8"/>
        <v>1.1430473825905476</v>
      </c>
      <c r="CQ44" s="75">
        <f t="shared" si="21"/>
        <v>0</v>
      </c>
      <c r="CR44" s="76">
        <f t="shared" si="9"/>
        <v>11.250762086556104</v>
      </c>
      <c r="CS44" s="75">
        <f t="shared" si="22"/>
        <v>0</v>
      </c>
      <c r="CT44" s="76">
        <f t="shared" si="10"/>
        <v>7.4897946179336108</v>
      </c>
      <c r="CU44" s="77">
        <f t="shared" si="23"/>
        <v>0</v>
      </c>
      <c r="CV44" s="18"/>
      <c r="CW44" s="1078">
        <f t="shared" si="24"/>
        <v>0</v>
      </c>
      <c r="CX44" s="1081">
        <f>VLOOKUP($AX44&amp;"_"&amp;$CW$14,データシート1!$A:$BS,MATCH($CW$12&amp;"_"&amp;CX$20,データシート1!$A$1:$BS$1,0),0)</f>
        <v>0</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0</v>
      </c>
      <c r="DE44" s="18"/>
      <c r="DF44" s="138">
        <f>VLOOKUP($AX44&amp;"_"&amp;$DF$14,データシート1!$A:$BS,MATCH($DF$12&amp;"_"&amp;DF$20,データシート1!$A$1:$BS$1,0),0)</f>
        <v>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0</v>
      </c>
      <c r="DM44" s="18"/>
      <c r="DN44" s="139">
        <f t="shared" si="26"/>
        <v>0</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03483</v>
      </c>
      <c r="AY45" s="20" t="str">
        <f>IF(IFERROR(比較地域マスタ!$Z30,"")=0,"",IFERROR(比較地域マスタ!$Z30,""))</f>
        <v>岩泉町</v>
      </c>
      <c r="BB45" s="122" t="str">
        <f t="shared" si="0"/>
        <v>03483</v>
      </c>
      <c r="BC45" s="123" t="str">
        <f t="shared" si="0"/>
        <v>岩泉町</v>
      </c>
      <c r="BD45" s="40">
        <f t="shared" si="14"/>
        <v>71.686900039907712</v>
      </c>
      <c r="BE45" s="40">
        <f t="shared" si="15"/>
        <v>20.590483180311271</v>
      </c>
      <c r="BF45" s="40">
        <f>VLOOKUP($AX45&amp;"_"&amp;$BC$14,データシート1!$A:$BS,MATCH($BC$12&amp;"_"&amp;BF$20,データシート1!$A$1:$BS$1,0),0)</f>
        <v>10.21953430827674</v>
      </c>
      <c r="BG45" s="40">
        <f>VLOOKUP($AX45&amp;"_"&amp;$BC$14,データシート1!$A:$BS,MATCH($BC$12&amp;"_"&amp;BG$20,データシート1!$A$1:$BS$1,0),0)</f>
        <v>1.629067529518812</v>
      </c>
      <c r="BH45" s="40">
        <f>VLOOKUP($AX45&amp;"_"&amp;$BC$14,データシート1!$A:$BS,MATCH($BC$12&amp;"_"&amp;BH$20,データシート1!$A$1:$BS$1,0),0)</f>
        <v>8.7418813425157182</v>
      </c>
      <c r="BI45" s="40">
        <f>VLOOKUP($AX45&amp;"_"&amp;$BC$14,データシート1!$A:$BS,MATCH($BC$12&amp;"_"&amp;BI$20,データシート1!$A$1:$BS$1,0),0)</f>
        <v>9.2125575781154954</v>
      </c>
      <c r="BJ45" s="40">
        <f>VLOOKUP($AX45&amp;"_"&amp;$BC$14,データシート1!$A:$BS,MATCH($BC$12&amp;"_"&amp;BJ$20,データシート1!$A$1:$BS$1,0),0)</f>
        <v>16.847720743049141</v>
      </c>
      <c r="BK45" s="40">
        <f t="shared" si="1"/>
        <v>21.958106373735578</v>
      </c>
      <c r="BL45" s="40">
        <f t="shared" si="2"/>
        <v>20.198853933136654</v>
      </c>
      <c r="BM45" s="40">
        <f>VLOOKUP($AX45&amp;"_"&amp;$BC$14,データシート1!$A:$BS,MATCH($BC$12&amp;"_"&amp;BM$20,データシート1!$A$1:$BS$1,0),0)</f>
        <v>6.8124441308188075</v>
      </c>
      <c r="BN45" s="40">
        <f>VLOOKUP($AX45&amp;"_"&amp;$BC$14,データシート1!$A:$BS,MATCH($BC$12&amp;"_"&amp;BN$20,データシート1!$A$1:$BS$1,0),0)</f>
        <v>13.386409802317845</v>
      </c>
      <c r="BO45" s="40">
        <f>VLOOKUP($AX45&amp;"_"&amp;$BC$14,データシート1!$A:$BS,MATCH($BC$12&amp;"_"&amp;BO$20,データシート1!$A$1:$BS$1,0),0)</f>
        <v>0.52300332723299658</v>
      </c>
      <c r="BP45" s="40">
        <f>VLOOKUP($AX45&amp;"_"&amp;$BC$14,データシート1!$A:$BS,MATCH($BC$12&amp;"_"&amp;BP$20,データシート1!$A$1:$BS$1,0),0)</f>
        <v>1.2362491133659297</v>
      </c>
      <c r="BQ45" s="40">
        <f>VLOOKUP($AX45&amp;"_"&amp;$BC$14,データシート1!$A:$BS,MATCH($BC$12&amp;"_"&amp;BQ$20,データシート1!$A$1:$BS$1,0),0)</f>
        <v>3.0780321646962272</v>
      </c>
      <c r="BR45" s="41">
        <f t="shared" si="3"/>
        <v>71.686900039907712</v>
      </c>
      <c r="BT45" s="134" t="str">
        <f t="shared" si="4"/>
        <v>岩泉町</v>
      </c>
      <c r="BU45" s="38">
        <f t="shared" si="25"/>
        <v>71.686900039907712</v>
      </c>
      <c r="BV45" s="69">
        <f t="shared" si="16"/>
        <v>0.28722797566708363</v>
      </c>
      <c r="BW45" s="69">
        <f t="shared" si="16"/>
        <v>0.14255790531586079</v>
      </c>
      <c r="BX45" s="69">
        <f t="shared" si="16"/>
        <v>2.2724759037033526E-2</v>
      </c>
      <c r="BY45" s="69">
        <f t="shared" si="16"/>
        <v>0.12194531131418934</v>
      </c>
      <c r="BZ45" s="69">
        <f t="shared" si="16"/>
        <v>0.12851103301979741</v>
      </c>
      <c r="CA45" s="69">
        <f t="shared" si="32"/>
        <v>0.23501812372511721</v>
      </c>
      <c r="CB45" s="69">
        <f t="shared" si="32"/>
        <v>0.3063057038526093</v>
      </c>
      <c r="CC45" s="69">
        <f t="shared" si="32"/>
        <v>0.28176492388277441</v>
      </c>
      <c r="CD45" s="69">
        <f t="shared" si="32"/>
        <v>9.5030530362260834E-2</v>
      </c>
      <c r="CE45" s="69">
        <f t="shared" si="32"/>
        <v>0.18673439352051355</v>
      </c>
      <c r="CF45" s="69">
        <f t="shared" si="32"/>
        <v>7.2956610892902811E-3</v>
      </c>
      <c r="CG45" s="69">
        <f t="shared" si="32"/>
        <v>1.7245118880544651E-2</v>
      </c>
      <c r="CH45" s="69">
        <f t="shared" si="32"/>
        <v>4.2937163735392428E-2</v>
      </c>
      <c r="CI45" s="135">
        <f t="shared" si="6"/>
        <v>1</v>
      </c>
      <c r="CK45" s="136" t="str">
        <f t="shared" si="7"/>
        <v>岩泉町</v>
      </c>
      <c r="CL45" s="137">
        <f t="shared" si="17"/>
        <v>20.590483180311271</v>
      </c>
      <c r="CM45" s="75">
        <f t="shared" si="18"/>
        <v>0</v>
      </c>
      <c r="CN45" s="76">
        <f t="shared" si="19"/>
        <v>10.21953430827674</v>
      </c>
      <c r="CO45" s="75">
        <f t="shared" si="20"/>
        <v>0</v>
      </c>
      <c r="CP45" s="76">
        <f t="shared" si="8"/>
        <v>1.629067529518812</v>
      </c>
      <c r="CQ45" s="75">
        <f t="shared" si="21"/>
        <v>0</v>
      </c>
      <c r="CR45" s="76">
        <f t="shared" si="9"/>
        <v>8.7418813425157182</v>
      </c>
      <c r="CS45" s="75">
        <f t="shared" si="22"/>
        <v>0</v>
      </c>
      <c r="CT45" s="76">
        <f t="shared" si="10"/>
        <v>9.2125575781154954</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04324</v>
      </c>
      <c r="AY46" s="20" t="str">
        <f>IF(IFERROR(比較地域マスタ!$Z31,"")=0,"",IFERROR(比較地域マスタ!$Z31,""))</f>
        <v>川崎町</v>
      </c>
      <c r="BB46" s="122" t="str">
        <f t="shared" si="0"/>
        <v>04324</v>
      </c>
      <c r="BC46" s="123" t="str">
        <f t="shared" si="0"/>
        <v>川崎町</v>
      </c>
      <c r="BD46" s="40">
        <f t="shared" si="14"/>
        <v>60.823557070513878</v>
      </c>
      <c r="BE46" s="40">
        <f t="shared" si="15"/>
        <v>22.612084862271011</v>
      </c>
      <c r="BF46" s="40">
        <f>VLOOKUP($AX46&amp;"_"&amp;$BC$14,データシート1!$A:$BS,MATCH($BC$12&amp;"_"&amp;BF$20,データシート1!$A$1:$BS$1,0),0)</f>
        <v>14.33997691521242</v>
      </c>
      <c r="BG46" s="40">
        <f>VLOOKUP($AX46&amp;"_"&amp;$BC$14,データシート1!$A:$BS,MATCH($BC$12&amp;"_"&amp;BG$20,データシート1!$A$1:$BS$1,0),0)</f>
        <v>0.9932092440627841</v>
      </c>
      <c r="BH46" s="40">
        <f>VLOOKUP($AX46&amp;"_"&amp;$BC$14,データシート1!$A:$BS,MATCH($BC$12&amp;"_"&amp;BH$20,データシート1!$A$1:$BS$1,0),0)</f>
        <v>7.278898702995809</v>
      </c>
      <c r="BI46" s="40">
        <f>VLOOKUP($AX46&amp;"_"&amp;$BC$14,データシート1!$A:$BS,MATCH($BC$12&amp;"_"&amp;BI$20,データシート1!$A$1:$BS$1,0),0)</f>
        <v>7.3695930531715943</v>
      </c>
      <c r="BJ46" s="40">
        <f>VLOOKUP($AX46&amp;"_"&amp;$BC$14,データシート1!$A:$BS,MATCH($BC$12&amp;"_"&amp;BJ$20,データシート1!$A$1:$BS$1,0),0)</f>
        <v>10.278476108052995</v>
      </c>
      <c r="BK46" s="40">
        <f t="shared" si="1"/>
        <v>19.301108225744564</v>
      </c>
      <c r="BL46" s="40">
        <f t="shared" si="2"/>
        <v>18.794437696893027</v>
      </c>
      <c r="BM46" s="40">
        <f>VLOOKUP($AX46&amp;"_"&amp;$BC$14,データシート1!$A:$BS,MATCH($BC$12&amp;"_"&amp;BM$20,データシート1!$A$1:$BS$1,0),0)</f>
        <v>8.7324674150183572</v>
      </c>
      <c r="BN46" s="40">
        <f>VLOOKUP($AX46&amp;"_"&amp;$BC$14,データシート1!$A:$BS,MATCH($BC$12&amp;"_"&amp;BN$20,データシート1!$A$1:$BS$1,0),0)</f>
        <v>10.06197028187467</v>
      </c>
      <c r="BO46" s="40">
        <f>VLOOKUP($AX46&amp;"_"&amp;$BC$14,データシート1!$A:$BS,MATCH($BC$12&amp;"_"&amp;BO$20,データシート1!$A$1:$BS$1,0),0)</f>
        <v>0.50667052885153785</v>
      </c>
      <c r="BP46" s="40">
        <f>VLOOKUP($AX46&amp;"_"&amp;$BC$14,データシート1!$A:$BS,MATCH($BC$12&amp;"_"&amp;BP$20,データシート1!$A$1:$BS$1,0),0)</f>
        <v>0</v>
      </c>
      <c r="BQ46" s="40">
        <f>VLOOKUP($AX46&amp;"_"&amp;$BC$14,データシート1!$A:$BS,MATCH($BC$12&amp;"_"&amp;BQ$20,データシート1!$A$1:$BS$1,0),0)</f>
        <v>1.2622948212737131</v>
      </c>
      <c r="BR46" s="41">
        <f t="shared" si="3"/>
        <v>60.823557070513878</v>
      </c>
      <c r="BT46" s="134" t="str">
        <f t="shared" si="4"/>
        <v>川崎町</v>
      </c>
      <c r="BU46" s="38">
        <f t="shared" si="25"/>
        <v>60.823557070513878</v>
      </c>
      <c r="BV46" s="69">
        <f t="shared" si="16"/>
        <v>0.37176524937626387</v>
      </c>
      <c r="BW46" s="69">
        <f t="shared" si="16"/>
        <v>0.23576353646314729</v>
      </c>
      <c r="BX46" s="69">
        <f t="shared" si="16"/>
        <v>1.6329351519368363E-2</v>
      </c>
      <c r="BY46" s="69">
        <f t="shared" si="16"/>
        <v>0.11967236139374826</v>
      </c>
      <c r="BZ46" s="69">
        <f t="shared" si="16"/>
        <v>0.12116346705319928</v>
      </c>
      <c r="CA46" s="69">
        <f t="shared" si="32"/>
        <v>0.16898840849010141</v>
      </c>
      <c r="CB46" s="69">
        <f t="shared" si="32"/>
        <v>0.31732948803649269</v>
      </c>
      <c r="CC46" s="69">
        <f t="shared" si="32"/>
        <v>0.30899931871962516</v>
      </c>
      <c r="CD46" s="69">
        <f t="shared" si="32"/>
        <v>0.14357048215537024</v>
      </c>
      <c r="CE46" s="69">
        <f t="shared" si="32"/>
        <v>0.16542883656425489</v>
      </c>
      <c r="CF46" s="69">
        <f t="shared" si="32"/>
        <v>8.3301693168675636E-3</v>
      </c>
      <c r="CG46" s="69">
        <f t="shared" si="32"/>
        <v>0</v>
      </c>
      <c r="CH46" s="69">
        <f t="shared" si="32"/>
        <v>2.0753387043942716E-2</v>
      </c>
      <c r="CI46" s="135">
        <f t="shared" si="6"/>
        <v>1</v>
      </c>
      <c r="CK46" s="136" t="str">
        <f t="shared" si="7"/>
        <v>川崎町</v>
      </c>
      <c r="CL46" s="137">
        <f t="shared" si="17"/>
        <v>22.612084862271011</v>
      </c>
      <c r="CM46" s="75">
        <f t="shared" si="18"/>
        <v>0</v>
      </c>
      <c r="CN46" s="76">
        <f t="shared" si="19"/>
        <v>14.33997691521242</v>
      </c>
      <c r="CO46" s="75">
        <f t="shared" si="20"/>
        <v>0</v>
      </c>
      <c r="CP46" s="76">
        <f t="shared" si="8"/>
        <v>0.9932092440627841</v>
      </c>
      <c r="CQ46" s="75">
        <f t="shared" si="21"/>
        <v>0</v>
      </c>
      <c r="CR46" s="76">
        <f t="shared" si="9"/>
        <v>7.278898702995809</v>
      </c>
      <c r="CS46" s="75">
        <f t="shared" si="22"/>
        <v>0</v>
      </c>
      <c r="CT46" s="76">
        <f t="shared" si="10"/>
        <v>7.3695930531715943</v>
      </c>
      <c r="CU46" s="77">
        <f t="shared" si="23"/>
        <v>0</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0</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0</v>
      </c>
      <c r="DM46" s="18"/>
      <c r="DN46" s="139">
        <f t="shared" si="26"/>
        <v>0</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41441</v>
      </c>
      <c r="AY47" s="20" t="str">
        <f>IF(IFERROR(比較地域マスタ!$Z32,"")=0,"",IFERROR(比較地域マスタ!$Z32,""))</f>
        <v>太良町</v>
      </c>
      <c r="BB47" s="122" t="str">
        <f t="shared" si="0"/>
        <v>41441</v>
      </c>
      <c r="BC47" s="123" t="str">
        <f t="shared" si="0"/>
        <v>太良町</v>
      </c>
      <c r="BD47" s="40">
        <f t="shared" si="14"/>
        <v>43.291031800093336</v>
      </c>
      <c r="BE47" s="40">
        <f t="shared" si="15"/>
        <v>7.0355543427467051</v>
      </c>
      <c r="BF47" s="40">
        <f>VLOOKUP($AX47&amp;"_"&amp;$BC$14,データシート1!$A:$BS,MATCH($BC$12&amp;"_"&amp;BF$20,データシート1!$A$1:$BS$1,0),0)</f>
        <v>0</v>
      </c>
      <c r="BG47" s="40">
        <f>VLOOKUP($AX47&amp;"_"&amp;$BC$14,データシート1!$A:$BS,MATCH($BC$12&amp;"_"&amp;BG$20,データシート1!$A$1:$BS$1,0),0)</f>
        <v>1.1216173110106904</v>
      </c>
      <c r="BH47" s="40">
        <f>VLOOKUP($AX47&amp;"_"&amp;$BC$14,データシート1!$A:$BS,MATCH($BC$12&amp;"_"&amp;BH$20,データシート1!$A$1:$BS$1,0),0)</f>
        <v>5.9139370317360145</v>
      </c>
      <c r="BI47" s="40">
        <f>VLOOKUP($AX47&amp;"_"&amp;$BC$14,データシート1!$A:$BS,MATCH($BC$12&amp;"_"&amp;BI$20,データシート1!$A$1:$BS$1,0),0)</f>
        <v>6.4589908792989981</v>
      </c>
      <c r="BJ47" s="40">
        <f>VLOOKUP($AX47&amp;"_"&amp;$BC$14,データシート1!$A:$BS,MATCH($BC$12&amp;"_"&amp;BJ$20,データシート1!$A$1:$BS$1,0),0)</f>
        <v>8.8430681796215538</v>
      </c>
      <c r="BK47" s="40">
        <f t="shared" si="1"/>
        <v>20.067085810674978</v>
      </c>
      <c r="BL47" s="40">
        <f t="shared" si="2"/>
        <v>19.007515447797338</v>
      </c>
      <c r="BM47" s="40">
        <f>VLOOKUP($AX47&amp;"_"&amp;$BC$14,データシート1!$A:$BS,MATCH($BC$12&amp;"_"&amp;BM$20,データシート1!$A$1:$BS$1,0),0)</f>
        <v>7.4030052284370367</v>
      </c>
      <c r="BN47" s="40">
        <f>VLOOKUP($AX47&amp;"_"&amp;$BC$14,データシート1!$A:$BS,MATCH($BC$12&amp;"_"&amp;BN$20,データシート1!$A$1:$BS$1,0),0)</f>
        <v>11.604510219360304</v>
      </c>
      <c r="BO47" s="40">
        <f>VLOOKUP($AX47&amp;"_"&amp;$BC$14,データシート1!$A:$BS,MATCH($BC$12&amp;"_"&amp;BO$20,データシート1!$A$1:$BS$1,0),0)</f>
        <v>0.5031327385884059</v>
      </c>
      <c r="BP47" s="40">
        <f>VLOOKUP($AX47&amp;"_"&amp;$BC$14,データシート1!$A:$BS,MATCH($BC$12&amp;"_"&amp;BP$20,データシート1!$A$1:$BS$1,0),0)</f>
        <v>0.55643762428923604</v>
      </c>
      <c r="BQ47" s="40">
        <f>VLOOKUP($AX47&amp;"_"&amp;$BC$14,データシート1!$A:$BS,MATCH($BC$12&amp;"_"&amp;BQ$20,データシート1!$A$1:$BS$1,0),0)</f>
        <v>0.88633258775109847</v>
      </c>
      <c r="BR47" s="41">
        <f t="shared" si="3"/>
        <v>43.291031800093336</v>
      </c>
      <c r="BT47" s="134" t="str">
        <f t="shared" si="4"/>
        <v>太良町</v>
      </c>
      <c r="BU47" s="38">
        <f t="shared" si="25"/>
        <v>43.291031800093336</v>
      </c>
      <c r="BV47" s="69">
        <f t="shared" si="16"/>
        <v>0.16251759429609014</v>
      </c>
      <c r="BW47" s="69">
        <f t="shared" si="16"/>
        <v>0</v>
      </c>
      <c r="BX47" s="69">
        <f t="shared" si="16"/>
        <v>2.5908768268449359E-2</v>
      </c>
      <c r="BY47" s="69">
        <f t="shared" si="16"/>
        <v>0.13660882602764077</v>
      </c>
      <c r="BZ47" s="69">
        <f t="shared" si="16"/>
        <v>0.14919928240853508</v>
      </c>
      <c r="CA47" s="69">
        <f t="shared" si="32"/>
        <v>0.20427021052435365</v>
      </c>
      <c r="CB47" s="69">
        <f t="shared" si="32"/>
        <v>0.46353909750498745</v>
      </c>
      <c r="CC47" s="69">
        <f t="shared" si="32"/>
        <v>0.43906358101070619</v>
      </c>
      <c r="CD47" s="69">
        <f t="shared" si="32"/>
        <v>0.17100551593739274</v>
      </c>
      <c r="CE47" s="69">
        <f t="shared" si="32"/>
        <v>0.26805806507331348</v>
      </c>
      <c r="CF47" s="69">
        <f t="shared" si="32"/>
        <v>1.1622100875574908E-2</v>
      </c>
      <c r="CG47" s="69">
        <f t="shared" si="32"/>
        <v>1.2853415618706421E-2</v>
      </c>
      <c r="CH47" s="69">
        <f t="shared" si="32"/>
        <v>2.0473815266033635E-2</v>
      </c>
      <c r="CI47" s="135">
        <f t="shared" si="6"/>
        <v>1</v>
      </c>
      <c r="CK47" s="136" t="str">
        <f t="shared" si="7"/>
        <v>太良町</v>
      </c>
      <c r="CL47" s="137">
        <f t="shared" si="17"/>
        <v>7.0355543427467051</v>
      </c>
      <c r="CM47" s="75">
        <f t="shared" si="18"/>
        <v>0</v>
      </c>
      <c r="CN47" s="76">
        <f t="shared" si="19"/>
        <v>0</v>
      </c>
      <c r="CO47" s="75">
        <f t="shared" si="20"/>
        <v>0</v>
      </c>
      <c r="CP47" s="76">
        <f t="shared" si="8"/>
        <v>1.1216173110106904</v>
      </c>
      <c r="CQ47" s="75">
        <f t="shared" si="21"/>
        <v>0</v>
      </c>
      <c r="CR47" s="76">
        <f t="shared" si="9"/>
        <v>5.9139370317360145</v>
      </c>
      <c r="CS47" s="75">
        <f t="shared" si="22"/>
        <v>0</v>
      </c>
      <c r="CT47" s="76">
        <f t="shared" si="10"/>
        <v>6.4589908792989981</v>
      </c>
      <c r="CU47" s="77">
        <f t="shared" si="23"/>
        <v>0</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0</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0</v>
      </c>
      <c r="DM47" s="18"/>
      <c r="DN47" s="139">
        <f t="shared" si="26"/>
        <v>0</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34545</v>
      </c>
      <c r="AY48" s="20" t="str">
        <f>IF(IFERROR(比較地域マスタ!$Z33,"")=0,"",IFERROR(比較地域マスタ!$Z33,""))</f>
        <v>神石高原町</v>
      </c>
      <c r="BB48" s="122" t="str">
        <f t="shared" si="0"/>
        <v>34545</v>
      </c>
      <c r="BC48" s="123" t="str">
        <f t="shared" si="0"/>
        <v>神石高原町</v>
      </c>
      <c r="BD48" s="40">
        <f t="shared" si="14"/>
        <v>95.808539563196021</v>
      </c>
      <c r="BE48" s="40">
        <f t="shared" si="15"/>
        <v>50.849097865142895</v>
      </c>
      <c r="BF48" s="40">
        <f>VLOOKUP($AX48&amp;"_"&amp;$BC$14,データシート1!$A:$BS,MATCH($BC$12&amp;"_"&amp;BF$20,データシート1!$A$1:$BS$1,0),0)</f>
        <v>41.32034012972327</v>
      </c>
      <c r="BG48" s="40">
        <f>VLOOKUP($AX48&amp;"_"&amp;$BC$14,データシート1!$A:$BS,MATCH($BC$12&amp;"_"&amp;BG$20,データシート1!$A$1:$BS$1,0),0)</f>
        <v>0.56725992817020165</v>
      </c>
      <c r="BH48" s="40">
        <f>VLOOKUP($AX48&amp;"_"&amp;$BC$14,データシート1!$A:$BS,MATCH($BC$12&amp;"_"&amp;BH$20,データシート1!$A$1:$BS$1,0),0)</f>
        <v>8.9614978072494242</v>
      </c>
      <c r="BI48" s="40">
        <f>VLOOKUP($AX48&amp;"_"&amp;$BC$14,データシート1!$A:$BS,MATCH($BC$12&amp;"_"&amp;BI$20,データシート1!$A$1:$BS$1,0),0)</f>
        <v>8.9559558681355469</v>
      </c>
      <c r="BJ48" s="40">
        <f>VLOOKUP($AX48&amp;"_"&amp;$BC$14,データシート1!$A:$BS,MATCH($BC$12&amp;"_"&amp;BJ$20,データシート1!$A$1:$BS$1,0),0)</f>
        <v>11.396393678709453</v>
      </c>
      <c r="BK48" s="40">
        <f t="shared" si="1"/>
        <v>24.607092151208118</v>
      </c>
      <c r="BL48" s="40">
        <f t="shared" si="2"/>
        <v>24.094643231593466</v>
      </c>
      <c r="BM48" s="40">
        <f>VLOOKUP($AX48&amp;"_"&amp;$BC$14,データシート1!$A:$BS,MATCH($BC$12&amp;"_"&amp;BM$20,データシート1!$A$1:$BS$1,0),0)</f>
        <v>7.7472659630675684</v>
      </c>
      <c r="BN48" s="40">
        <f>VLOOKUP($AX48&amp;"_"&amp;$BC$14,データシート1!$A:$BS,MATCH($BC$12&amp;"_"&amp;BN$20,データシート1!$A$1:$BS$1,0),0)</f>
        <v>16.347377268525896</v>
      </c>
      <c r="BO48" s="40">
        <f>VLOOKUP($AX48&amp;"_"&amp;$BC$14,データシート1!$A:$BS,MATCH($BC$12&amp;"_"&amp;BO$20,データシート1!$A$1:$BS$1,0),0)</f>
        <v>0.51244891961465322</v>
      </c>
      <c r="BP48" s="40">
        <f>VLOOKUP($AX48&amp;"_"&amp;$BC$14,データシート1!$A:$BS,MATCH($BC$12&amp;"_"&amp;BP$20,データシート1!$A$1:$BS$1,0),0)</f>
        <v>0</v>
      </c>
      <c r="BQ48" s="40">
        <f>VLOOKUP($AX48&amp;"_"&amp;$BC$14,データシート1!$A:$BS,MATCH($BC$12&amp;"_"&amp;BQ$20,データシート1!$A$1:$BS$1,0),0)</f>
        <v>0</v>
      </c>
      <c r="BR48" s="41">
        <f t="shared" si="3"/>
        <v>95.808539563196021</v>
      </c>
      <c r="BT48" s="134" t="str">
        <f t="shared" si="4"/>
        <v>神石高原町</v>
      </c>
      <c r="BU48" s="38">
        <f t="shared" si="25"/>
        <v>95.808539563196021</v>
      </c>
      <c r="BV48" s="69">
        <f t="shared" si="16"/>
        <v>0.53073659296938192</v>
      </c>
      <c r="BW48" s="69">
        <f t="shared" si="16"/>
        <v>0.43128034638778801</v>
      </c>
      <c r="BX48" s="69">
        <f t="shared" si="16"/>
        <v>5.9207658394169844E-3</v>
      </c>
      <c r="BY48" s="69">
        <f t="shared" si="16"/>
        <v>9.3535480742176991E-2</v>
      </c>
      <c r="BZ48" s="69">
        <f t="shared" si="16"/>
        <v>9.3477636847059259E-2</v>
      </c>
      <c r="CA48" s="69">
        <f t="shared" si="32"/>
        <v>0.11894966493244903</v>
      </c>
      <c r="CB48" s="69">
        <f t="shared" si="32"/>
        <v>0.25683610525110967</v>
      </c>
      <c r="CC48" s="69">
        <f t="shared" si="32"/>
        <v>0.25148742838001892</v>
      </c>
      <c r="CD48" s="69">
        <f t="shared" si="32"/>
        <v>8.0861956547802455E-2</v>
      </c>
      <c r="CE48" s="69">
        <f t="shared" si="32"/>
        <v>0.17062547183221644</v>
      </c>
      <c r="CF48" s="69">
        <f t="shared" si="32"/>
        <v>5.3486768710907873E-3</v>
      </c>
      <c r="CG48" s="69">
        <f t="shared" si="32"/>
        <v>0</v>
      </c>
      <c r="CH48" s="69">
        <f t="shared" si="32"/>
        <v>0</v>
      </c>
      <c r="CI48" s="135">
        <f t="shared" si="6"/>
        <v>1</v>
      </c>
      <c r="CK48" s="136" t="str">
        <f t="shared" si="7"/>
        <v>神石高原町</v>
      </c>
      <c r="CL48" s="137">
        <f t="shared" si="17"/>
        <v>50.849097865142895</v>
      </c>
      <c r="CM48" s="75">
        <f t="shared" si="18"/>
        <v>0.31329956024491667</v>
      </c>
      <c r="CN48" s="76">
        <f t="shared" si="19"/>
        <v>41.32034012972327</v>
      </c>
      <c r="CO48" s="75">
        <f t="shared" si="20"/>
        <v>0.38554861721818773</v>
      </c>
      <c r="CP48" s="76">
        <f t="shared" si="8"/>
        <v>0.56725992817020165</v>
      </c>
      <c r="CQ48" s="75">
        <f t="shared" si="21"/>
        <v>0</v>
      </c>
      <c r="CR48" s="76">
        <f t="shared" si="9"/>
        <v>8.9614978072494242</v>
      </c>
      <c r="CS48" s="75">
        <f t="shared" si="22"/>
        <v>0</v>
      </c>
      <c r="CT48" s="76">
        <f t="shared" si="10"/>
        <v>8.9559558681355469</v>
      </c>
      <c r="CU48" s="77">
        <f t="shared" si="23"/>
        <v>0</v>
      </c>
      <c r="CV48" s="18"/>
      <c r="CW48" s="1078">
        <f t="shared" si="24"/>
        <v>15.930999999999999</v>
      </c>
      <c r="CX48" s="1081">
        <f>VLOOKUP($AX48&amp;"_"&amp;$CW$14,データシート1!$A:$BS,MATCH($CW$12&amp;"_"&amp;CX$20,データシート1!$A$1:$BS$1,0),0)</f>
        <v>15.930999999999999</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15.930999999999999</v>
      </c>
      <c r="DE48" s="18"/>
      <c r="DF48" s="138">
        <f>VLOOKUP($AX48&amp;"_"&amp;$DF$14,データシート1!$A:$BS,MATCH($DF$12&amp;"_"&amp;DF$20,データシート1!$A$1:$BS$1,0),0)</f>
        <v>2</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2</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29361</v>
      </c>
      <c r="AY49" s="20" t="str">
        <f>IF(IFERROR(比較地域マスタ!$Z34,"")=0,"",IFERROR(比較地域マスタ!$Z34,""))</f>
        <v>川西町</v>
      </c>
      <c r="BB49" s="122" t="str">
        <f t="shared" si="0"/>
        <v>29361</v>
      </c>
      <c r="BC49" s="123" t="str">
        <f t="shared" si="0"/>
        <v>川西町</v>
      </c>
      <c r="BD49" s="40">
        <f t="shared" si="14"/>
        <v>61.790266796400203</v>
      </c>
      <c r="BE49" s="40">
        <f t="shared" si="15"/>
        <v>37.85670609487709</v>
      </c>
      <c r="BF49" s="40">
        <f>VLOOKUP($AX49&amp;"_"&amp;$BC$14,データシート1!$A:$BS,MATCH($BC$12&amp;"_"&amp;BF$20,データシート1!$A$1:$BS$1,0),0)</f>
        <v>36.871968324718793</v>
      </c>
      <c r="BG49" s="40">
        <f>VLOOKUP($AX49&amp;"_"&amp;$BC$14,データシート1!$A:$BS,MATCH($BC$12&amp;"_"&amp;BG$20,データシート1!$A$1:$BS$1,0),0)</f>
        <v>0.3654532783314306</v>
      </c>
      <c r="BH49" s="40">
        <f>VLOOKUP($AX49&amp;"_"&amp;$BC$14,データシート1!$A:$BS,MATCH($BC$12&amp;"_"&amp;BH$20,データシート1!$A$1:$BS$1,0),0)</f>
        <v>0.61928449182686662</v>
      </c>
      <c r="BI49" s="40">
        <f>VLOOKUP($AX49&amp;"_"&amp;$BC$14,データシート1!$A:$BS,MATCH($BC$12&amp;"_"&amp;BI$20,データシート1!$A$1:$BS$1,0),0)</f>
        <v>4.1810623546866532</v>
      </c>
      <c r="BJ49" s="40">
        <f>VLOOKUP($AX49&amp;"_"&amp;$BC$14,データシート1!$A:$BS,MATCH($BC$12&amp;"_"&amp;BJ$20,データシート1!$A$1:$BS$1,0),0)</f>
        <v>8.6047245754804997</v>
      </c>
      <c r="BK49" s="40">
        <f t="shared" si="1"/>
        <v>11.147773771355961</v>
      </c>
      <c r="BL49" s="40">
        <f t="shared" si="2"/>
        <v>10.648827417912262</v>
      </c>
      <c r="BM49" s="40">
        <f>VLOOKUP($AX49&amp;"_"&amp;$BC$14,データシート1!$A:$BS,MATCH($BC$12&amp;"_"&amp;BM$20,データシート1!$A$1:$BS$1,0),0)</f>
        <v>6.4024100037995169</v>
      </c>
      <c r="BN49" s="40">
        <f>VLOOKUP($AX49&amp;"_"&amp;$BC$14,データシート1!$A:$BS,MATCH($BC$12&amp;"_"&amp;BN$20,データシート1!$A$1:$BS$1,0),0)</f>
        <v>4.246417414112746</v>
      </c>
      <c r="BO49" s="40">
        <f>VLOOKUP($AX49&amp;"_"&amp;$BC$14,データシート1!$A:$BS,MATCH($BC$12&amp;"_"&amp;BO$20,データシート1!$A$1:$BS$1,0),0)</f>
        <v>0.49894635344369986</v>
      </c>
      <c r="BP49" s="40">
        <f>VLOOKUP($AX49&amp;"_"&amp;$BC$14,データシート1!$A:$BS,MATCH($BC$12&amp;"_"&amp;BP$20,データシート1!$A$1:$BS$1,0),0)</f>
        <v>0</v>
      </c>
      <c r="BQ49" s="40">
        <f>VLOOKUP($AX49&amp;"_"&amp;$BC$14,データシート1!$A:$BS,MATCH($BC$12&amp;"_"&amp;BQ$20,データシート1!$A$1:$BS$1,0),0)</f>
        <v>0</v>
      </c>
      <c r="BR49" s="41">
        <f t="shared" si="3"/>
        <v>61.790266796400203</v>
      </c>
      <c r="BT49" s="134" t="str">
        <f t="shared" si="4"/>
        <v>川西町</v>
      </c>
      <c r="BU49" s="38">
        <f t="shared" si="25"/>
        <v>61.790266796400203</v>
      </c>
      <c r="BV49" s="69">
        <f t="shared" si="16"/>
        <v>0.61266455151610644</v>
      </c>
      <c r="BW49" s="69">
        <f t="shared" si="16"/>
        <v>0.59672777342445282</v>
      </c>
      <c r="BX49" s="69">
        <f t="shared" si="16"/>
        <v>5.914414960136105E-3</v>
      </c>
      <c r="BY49" s="69">
        <f t="shared" si="16"/>
        <v>1.0022363131517423E-2</v>
      </c>
      <c r="BZ49" s="69">
        <f t="shared" si="16"/>
        <v>6.7665387632380877E-2</v>
      </c>
      <c r="CA49" s="69">
        <f t="shared" si="32"/>
        <v>0.13925695779617181</v>
      </c>
      <c r="CB49" s="69">
        <f t="shared" si="32"/>
        <v>0.18041310305534095</v>
      </c>
      <c r="CC49" s="69">
        <f t="shared" si="32"/>
        <v>0.17233826571748423</v>
      </c>
      <c r="CD49" s="69">
        <f t="shared" si="32"/>
        <v>0.10361518627028343</v>
      </c>
      <c r="CE49" s="69">
        <f t="shared" si="32"/>
        <v>6.8723079447200824E-2</v>
      </c>
      <c r="CF49" s="69">
        <f t="shared" si="32"/>
        <v>8.0748373378567058E-3</v>
      </c>
      <c r="CG49" s="69">
        <f t="shared" si="32"/>
        <v>0</v>
      </c>
      <c r="CH49" s="69">
        <f t="shared" si="32"/>
        <v>0</v>
      </c>
      <c r="CI49" s="135">
        <f t="shared" si="6"/>
        <v>1</v>
      </c>
      <c r="CK49" s="136" t="str">
        <f t="shared" si="7"/>
        <v>川西町</v>
      </c>
      <c r="CL49" s="137">
        <f t="shared" si="17"/>
        <v>37.85670609487709</v>
      </c>
      <c r="CM49" s="75">
        <f t="shared" si="18"/>
        <v>0.57847082482866763</v>
      </c>
      <c r="CN49" s="76">
        <f t="shared" si="19"/>
        <v>36.871968324718793</v>
      </c>
      <c r="CO49" s="75">
        <f t="shared" si="20"/>
        <v>0.59392001552895168</v>
      </c>
      <c r="CP49" s="76">
        <f t="shared" si="8"/>
        <v>0.3654532783314306</v>
      </c>
      <c r="CQ49" s="75">
        <f t="shared" si="21"/>
        <v>0</v>
      </c>
      <c r="CR49" s="76">
        <f t="shared" si="9"/>
        <v>0.61928449182686662</v>
      </c>
      <c r="CS49" s="75">
        <f t="shared" si="22"/>
        <v>0</v>
      </c>
      <c r="CT49" s="76">
        <f t="shared" si="10"/>
        <v>4.1810623546866532</v>
      </c>
      <c r="CU49" s="77">
        <f t="shared" si="23"/>
        <v>0</v>
      </c>
      <c r="CV49" s="18"/>
      <c r="CW49" s="1078">
        <f t="shared" si="24"/>
        <v>21.899000000000001</v>
      </c>
      <c r="CX49" s="1081">
        <f>VLOOKUP($AX49&amp;"_"&amp;$CW$14,データシート1!$A:$BS,MATCH($CW$12&amp;"_"&amp;CX$20,データシート1!$A$1:$BS$1,0),0)</f>
        <v>21.899000000000001</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21.899000000000001</v>
      </c>
      <c r="DE49" s="18"/>
      <c r="DF49" s="138">
        <f>VLOOKUP($AX49&amp;"_"&amp;$DF$14,データシート1!$A:$BS,MATCH($DF$12&amp;"_"&amp;DF$20,データシート1!$A$1:$BS$1,0),0)</f>
        <v>3</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3</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津南町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新潟県</v>
      </c>
      <c r="AY4" s="261" t="str">
        <f>年度マスタ!$J4</f>
        <v>津南町</v>
      </c>
      <c r="AZ4" s="261" t="str">
        <f>年度マスタ!$K4</f>
        <v>15482</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15482</v>
      </c>
      <c r="AY13" s="20" t="str">
        <f>IF(IFERROR(比較地域マスタ!$Z6,"")=0,"",IFERROR(比較地域マスタ!$Z6,""))</f>
        <v>津南町</v>
      </c>
      <c r="BC13" s="960" t="str">
        <f t="shared" ref="BC13:BC59" si="0">AX13</f>
        <v>15482</v>
      </c>
      <c r="BD13" s="123" t="str">
        <f>AY13</f>
        <v>津南町</v>
      </c>
      <c r="BE13" s="40">
        <f>VLOOKUP($BC13&amp;"_"&amp;$AZ$7,データシート1!$A:$BS,MATCH("cb_"&amp;BE$12,データシート1!$A$1:$BS$1,0),0)</f>
        <v>46.7</v>
      </c>
      <c r="BF13" s="40">
        <f>VLOOKUP($BC13&amp;"_"&amp;$AZ$7,データシート1!$A:$BS,MATCH("cb_"&amp;BF$12,データシート1!$A$1:$BS$1,0),0)</f>
        <v>28.8</v>
      </c>
      <c r="BG13" s="40">
        <f>VLOOKUP($BC13&amp;"_"&amp;$AZ$7,データシート1!$A:$BS,MATCH("cb_"&amp;BG$12,データシート1!$A$1:$BS$1,0),0)</f>
        <v>0</v>
      </c>
      <c r="BH13" s="40">
        <f>VLOOKUP($BC13&amp;"_"&amp;$AZ$7,データシート1!$A:$BS,MATCH("cb_"&amp;BH$12,データシート1!$A$1:$BS$1,0),0)</f>
        <v>7629</v>
      </c>
      <c r="BI13" s="40">
        <f>VLOOKUP($BC13&amp;"_"&amp;$AZ$7,データシート1!$A:$BS,MATCH("cb_"&amp;BI$12,データシート1!$A$1:$BS$1,0),0)</f>
        <v>0</v>
      </c>
      <c r="BJ13" s="40">
        <f>VLOOKUP($BC13&amp;"_"&amp;$AZ$7,データシート1!$A:$BS,MATCH("cb_"&amp;BJ$12,データシート1!$A$1:$BS$1,0),0)</f>
        <v>0</v>
      </c>
      <c r="BK13" s="40">
        <f>SUM(BE13:BJ13)</f>
        <v>7704.5</v>
      </c>
      <c r="BL13" s="42"/>
      <c r="BM13" s="960" t="str">
        <f>AX13</f>
        <v>15482</v>
      </c>
      <c r="BN13" s="123" t="str">
        <f>AY13</f>
        <v>津南町</v>
      </c>
      <c r="BO13" s="40">
        <f>BE13*VLOOKUP(BO$12,別紙!$B$4:$E$10,MATCH("設備利用率",別紙!$B$4:$E$4,0),0)/100*8760/10^3</f>
        <v>56.045603999999997</v>
      </c>
      <c r="BP13" s="40">
        <f>BF13*VLOOKUP(BP$12,別紙!$B$4:$E$10,MATCH("設備利用率",別紙!$B$4:$E$4,0),0)/100*8760/10^3</f>
        <v>38.095487999999996</v>
      </c>
      <c r="BQ13" s="40">
        <f>BG13*VLOOKUP(BQ$12,別紙!$B$4:$E$10,MATCH("設備利用率",別紙!$B$4:$E$4,0),0)/100*8760/10^3</f>
        <v>0</v>
      </c>
      <c r="BR13" s="40">
        <f>BH13*VLOOKUP(BR$12,別紙!$B$4:$E$10,MATCH("設備利用率",別紙!$B$4:$E$4,0),0)/100*8760/10^3</f>
        <v>40098.023999999998</v>
      </c>
      <c r="BS13" s="40">
        <f>BI13*VLOOKUP(BS$12,別紙!$B$4:$E$10,MATCH("設備利用率",別紙!$B$4:$E$4,0),0)/100*8760/10^3</f>
        <v>0</v>
      </c>
      <c r="BT13" s="40">
        <f>BJ13*VLOOKUP(BT$12,別紙!$B$4:$E$10,MATCH("設備利用率",別紙!$B$4:$E$4,0),0)/100*8760/10^3</f>
        <v>0</v>
      </c>
      <c r="BU13" s="40">
        <f>SUM(BO13:BT13)</f>
        <v>40192.165091999996</v>
      </c>
      <c r="BV13" s="42"/>
      <c r="BW13" s="38" t="str">
        <f>AX13</f>
        <v>15482</v>
      </c>
      <c r="BX13" s="38" t="str">
        <f>AY13</f>
        <v>津南町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45204.902467240223</v>
      </c>
      <c r="BZ13" s="42"/>
      <c r="CA13" s="38" t="str">
        <f>AX13</f>
        <v>15482</v>
      </c>
      <c r="CB13" s="38" t="str">
        <f>AY13</f>
        <v>津南町</v>
      </c>
      <c r="CC13" s="260">
        <f>BO13/$BY13</f>
        <v>1.2398125190208292E-3</v>
      </c>
      <c r="CD13" s="260">
        <f t="shared" ref="CD13:CH28" si="1">BP13/$BY13</f>
        <v>8.427291271695059E-4</v>
      </c>
      <c r="CE13" s="260">
        <f t="shared" si="1"/>
        <v>0</v>
      </c>
      <c r="CF13" s="260">
        <f t="shared" si="1"/>
        <v>0.88702821622187644</v>
      </c>
      <c r="CG13" s="260">
        <f t="shared" si="1"/>
        <v>0</v>
      </c>
      <c r="CH13" s="260">
        <f t="shared" si="1"/>
        <v>0</v>
      </c>
      <c r="CI13" s="260">
        <f>BU13/BY13</f>
        <v>0.88911075786806681</v>
      </c>
      <c r="CK13" s="20" t="str">
        <f>AX13</f>
        <v>15482</v>
      </c>
      <c r="CL13" s="20" t="str">
        <f>AY13</f>
        <v>津南町</v>
      </c>
      <c r="CM13" s="20">
        <f>VLOOKUP($CK13&amp;"_"&amp;$AZ$7,データシート1!$A:$BS,MATCH("ca_太陽光発電（10kW未満）",データシート1!$A$1:$BS$1,0),0)</f>
        <v>12</v>
      </c>
      <c r="CN13" s="20">
        <f>VLOOKUP($CK13&amp;"_"&amp;$AZ$5,データシート1!$A:$BS,MATCH("ab_家庭",データシート1!$A$1:$BS$1,0),0)</f>
        <v>3467</v>
      </c>
      <c r="CO13" s="260">
        <f>CM13/CN13</f>
        <v>3.4612056533025672E-3</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45361</v>
      </c>
      <c r="AY14" s="20" t="str">
        <f>IF(IFERROR(比較地域マスタ!$Z7,"")=0,"",IFERROR(比較地域マスタ!$Z7,""))</f>
        <v>高原町</v>
      </c>
      <c r="BC14" s="960" t="str">
        <f t="shared" si="0"/>
        <v>45361</v>
      </c>
      <c r="BD14" s="123" t="str">
        <f t="shared" ref="BD14:BD60" si="2">AY14</f>
        <v>高原町</v>
      </c>
      <c r="BE14" s="40">
        <f>VLOOKUP($BC14&amp;"_"&amp;$AZ$7,データシート1!$A:$BS,MATCH("cb_"&amp;BE$12,データシート1!$A$1:$BS$1,0),0)</f>
        <v>2140.7700000000004</v>
      </c>
      <c r="BF14" s="40">
        <f>VLOOKUP($BC14&amp;"_"&amp;$AZ$7,データシート1!$A:$BS,MATCH("cb_"&amp;BF$12,データシート1!$A$1:$BS$1,0),0)</f>
        <v>14457.799999999997</v>
      </c>
      <c r="BG14" s="40">
        <f>VLOOKUP($BC14&amp;"_"&amp;$AZ$7,データシート1!$A:$BS,MATCH("cb_"&amp;BG$12,データシート1!$A$1:$BS$1,0),0)</f>
        <v>0</v>
      </c>
      <c r="BH14" s="40">
        <f>VLOOKUP($BC14&amp;"_"&amp;$AZ$7,データシート1!$A:$BS,MATCH("cb_"&amp;BH$12,データシート1!$A$1:$BS$1,0),0)</f>
        <v>19.899999999999999</v>
      </c>
      <c r="BI14" s="40">
        <f>VLOOKUP($BC14&amp;"_"&amp;$AZ$7,データシート1!$A:$BS,MATCH("cb_"&amp;BI$12,データシート1!$A$1:$BS$1,0),0)</f>
        <v>0</v>
      </c>
      <c r="BJ14" s="40">
        <f>VLOOKUP($BC14&amp;"_"&amp;$AZ$7,データシート1!$A:$BS,MATCH("cb_"&amp;BJ$12,データシート1!$A$1:$BS$1,0),0)</f>
        <v>0</v>
      </c>
      <c r="BK14" s="40">
        <f t="shared" ref="BK14:BK60" si="3">SUM(BE14:BJ14)</f>
        <v>16618.47</v>
      </c>
      <c r="BL14" s="42"/>
      <c r="BM14" s="960" t="str">
        <f t="shared" ref="BM14:BM60" si="4">AX14</f>
        <v>45361</v>
      </c>
      <c r="BN14" s="123" t="str">
        <f t="shared" ref="BN14:BN60" si="5">AY14</f>
        <v>高原町</v>
      </c>
      <c r="BO14" s="40">
        <f>BE14*VLOOKUP(BO$12,別紙!$B$4:$E$10,MATCH("設備利用率",別紙!$B$4:$E$4,0),0)/100*8760/10^3</f>
        <v>2569.1808924000002</v>
      </c>
      <c r="BP14" s="40">
        <f>BF14*VLOOKUP(BP$12,別紙!$B$4:$E$10,MATCH("設備利用率",別紙!$B$4:$E$4,0),0)/100*8760/10^3</f>
        <v>19124.199527999997</v>
      </c>
      <c r="BQ14" s="40">
        <f>BG14*VLOOKUP(BQ$12,別紙!$B$4:$E$10,MATCH("設備利用率",別紙!$B$4:$E$4,0),0)/100*8760/10^3</f>
        <v>0</v>
      </c>
      <c r="BR14" s="40">
        <f>BH14*VLOOKUP(BR$12,別紙!$B$4:$E$10,MATCH("設備利用率",別紙!$B$4:$E$4,0),0)/100*8760/10^3</f>
        <v>104.59439999999999</v>
      </c>
      <c r="BS14" s="40">
        <f>BI14*VLOOKUP(BS$12,別紙!$B$4:$E$10,MATCH("設備利用率",別紙!$B$4:$E$4,0),0)/100*8760/10^3</f>
        <v>0</v>
      </c>
      <c r="BT14" s="40">
        <f>BJ14*VLOOKUP(BT$12,別紙!$B$4:$E$10,MATCH("設備利用率",別紙!$B$4:$E$4,0),0)/100*8760/10^3</f>
        <v>0</v>
      </c>
      <c r="BU14" s="40">
        <f t="shared" ref="BU14:BU60" si="6">SUM(BO14:BT14)</f>
        <v>21797.974820399999</v>
      </c>
      <c r="BV14" s="42"/>
      <c r="BW14" s="38" t="str">
        <f t="shared" ref="BW14:BW60" si="7">AX14</f>
        <v>45361</v>
      </c>
      <c r="BX14" s="38" t="str">
        <f t="shared" ref="BX14:BX60" si="8">AY14</f>
        <v>高原町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39618.78999094131</v>
      </c>
      <c r="BZ14" s="42"/>
      <c r="CA14" s="38" t="str">
        <f t="shared" ref="CA14:CA60" si="9">AX14</f>
        <v>45361</v>
      </c>
      <c r="CB14" s="38" t="str">
        <f t="shared" ref="CB14:CB60" si="10">AY14</f>
        <v>高原町</v>
      </c>
      <c r="CC14" s="260">
        <f t="shared" ref="CC14:CC60" si="11">BO14/$BY14</f>
        <v>6.484753555036471E-2</v>
      </c>
      <c r="CD14" s="260">
        <f t="shared" si="1"/>
        <v>0.48270529040318177</v>
      </c>
      <c r="CE14" s="260">
        <f t="shared" si="1"/>
        <v>0</v>
      </c>
      <c r="CF14" s="260">
        <f t="shared" si="1"/>
        <v>2.6400200516955496E-3</v>
      </c>
      <c r="CG14" s="260">
        <f t="shared" si="1"/>
        <v>0</v>
      </c>
      <c r="CH14" s="260">
        <f t="shared" si="1"/>
        <v>0</v>
      </c>
      <c r="CI14" s="260">
        <f t="shared" ref="CI14:CI60" si="12">BU14/BY14</f>
        <v>0.5501928460052421</v>
      </c>
      <c r="CK14" s="20" t="str">
        <f t="shared" ref="CK14:CK60" si="13">AX14</f>
        <v>45361</v>
      </c>
      <c r="CL14" s="20" t="str">
        <f t="shared" ref="CL14:CL60" si="14">AY14</f>
        <v>高原町</v>
      </c>
      <c r="CM14" s="20">
        <f>VLOOKUP($CK14&amp;"_"&amp;$AZ$7,データシート1!$A:$BS,MATCH("ca_太陽光発電（10kW未満）",データシート1!$A$1:$BS$1,0),0)</f>
        <v>392</v>
      </c>
      <c r="CN14" s="20">
        <f>VLOOKUP($CK14&amp;"_"&amp;$AZ$5,データシート1!$A:$BS,MATCH("ab_家庭",データシート1!$A$1:$BS$1,0),0)</f>
        <v>4444</v>
      </c>
      <c r="CO14" s="260">
        <f t="shared" ref="CO14:CO60" si="15">CM14/CN14</f>
        <v>8.8208820882088215E-2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20388</v>
      </c>
      <c r="AY15" s="20" t="str">
        <f>IF(IFERROR(比較地域マスタ!$Z8,"")=0,"",IFERROR(比較地域マスタ!$Z8,""))</f>
        <v>宮田村</v>
      </c>
      <c r="BC15" s="960" t="str">
        <f t="shared" si="0"/>
        <v>20388</v>
      </c>
      <c r="BD15" s="123" t="str">
        <f t="shared" si="2"/>
        <v>宮田村</v>
      </c>
      <c r="BE15" s="40">
        <f>VLOOKUP($BC15&amp;"_"&amp;$AZ$7,データシート1!$A:$BS,MATCH("cb_"&amp;BE$12,データシート1!$A$1:$BS$1,0),0)</f>
        <v>2447.1000000000013</v>
      </c>
      <c r="BF15" s="40">
        <f>VLOOKUP($BC15&amp;"_"&amp;$AZ$7,データシート1!$A:$BS,MATCH("cb_"&amp;BF$12,データシート1!$A$1:$BS$1,0),0)</f>
        <v>5920.7999999999984</v>
      </c>
      <c r="BG15" s="40">
        <f>VLOOKUP($BC15&amp;"_"&amp;$AZ$7,データシート1!$A:$BS,MATCH("cb_"&amp;BG$12,データシート1!$A$1:$BS$1,0),0)</f>
        <v>0</v>
      </c>
      <c r="BH15" s="40">
        <f>VLOOKUP($BC15&amp;"_"&amp;$AZ$7,データシート1!$A:$BS,MATCH("cb_"&amp;BH$12,データシート1!$A$1:$BS$1,0),0)</f>
        <v>167.4</v>
      </c>
      <c r="BI15" s="40">
        <f>VLOOKUP($BC15&amp;"_"&amp;$AZ$7,データシート1!$A:$BS,MATCH("cb_"&amp;BI$12,データシート1!$A$1:$BS$1,0),0)</f>
        <v>0</v>
      </c>
      <c r="BJ15" s="40">
        <f>VLOOKUP($BC15&amp;"_"&amp;$AZ$7,データシート1!$A:$BS,MATCH("cb_"&amp;BJ$12,データシート1!$A$1:$BS$1,0),0)</f>
        <v>0</v>
      </c>
      <c r="BK15" s="40">
        <f t="shared" si="3"/>
        <v>8535.2999999999993</v>
      </c>
      <c r="BL15" s="42"/>
      <c r="BM15" s="960" t="str">
        <f t="shared" si="4"/>
        <v>20388</v>
      </c>
      <c r="BN15" s="123" t="str">
        <f t="shared" si="5"/>
        <v>宮田村</v>
      </c>
      <c r="BO15" s="40">
        <f>BE15*VLOOKUP(BO$12,別紙!$B$4:$E$10,MATCH("設備利用率",別紙!$B$4:$E$4,0),0)/100*8760/10^3</f>
        <v>2936.8136520000016</v>
      </c>
      <c r="BP15" s="40">
        <f>BF15*VLOOKUP(BP$12,別紙!$B$4:$E$10,MATCH("設備利用率",別紙!$B$4:$E$4,0),0)/100*8760/10^3</f>
        <v>7831.7974079999976</v>
      </c>
      <c r="BQ15" s="40">
        <f>BG15*VLOOKUP(BQ$12,別紙!$B$4:$E$10,MATCH("設備利用率",別紙!$B$4:$E$4,0),0)/100*8760/10^3</f>
        <v>0</v>
      </c>
      <c r="BR15" s="40">
        <f>BH15*VLOOKUP(BR$12,別紙!$B$4:$E$10,MATCH("設備利用率",別紙!$B$4:$E$4,0),0)/100*8760/10^3</f>
        <v>879.85440000000006</v>
      </c>
      <c r="BS15" s="40">
        <f>BI15*VLOOKUP(BS$12,別紙!$B$4:$E$10,MATCH("設備利用率",別紙!$B$4:$E$4,0),0)/100*8760/10^3</f>
        <v>0</v>
      </c>
      <c r="BT15" s="40">
        <f>BJ15*VLOOKUP(BT$12,別紙!$B$4:$E$10,MATCH("設備利用率",別紙!$B$4:$E$4,0),0)/100*8760/10^3</f>
        <v>0</v>
      </c>
      <c r="BU15" s="40">
        <f t="shared" si="6"/>
        <v>11648.465459999999</v>
      </c>
      <c r="BV15" s="42"/>
      <c r="BW15" s="38" t="str">
        <f t="shared" si="7"/>
        <v>20388</v>
      </c>
      <c r="BX15" s="38" t="str">
        <f t="shared" si="8"/>
        <v>宮田村</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66834.919841715106</v>
      </c>
      <c r="BZ15" s="42"/>
      <c r="CA15" s="38" t="str">
        <f t="shared" si="9"/>
        <v>20388</v>
      </c>
      <c r="CB15" s="38" t="str">
        <f t="shared" si="10"/>
        <v>宮田村</v>
      </c>
      <c r="CC15" s="260">
        <f t="shared" si="11"/>
        <v>4.3941305816708492E-2</v>
      </c>
      <c r="CD15" s="260">
        <f t="shared" si="1"/>
        <v>0.11718121943660612</v>
      </c>
      <c r="CE15" s="260">
        <f t="shared" si="1"/>
        <v>0</v>
      </c>
      <c r="CF15" s="260">
        <f t="shared" si="1"/>
        <v>1.3164591235895187E-2</v>
      </c>
      <c r="CG15" s="260">
        <f t="shared" si="1"/>
        <v>0</v>
      </c>
      <c r="CH15" s="260">
        <f t="shared" si="1"/>
        <v>0</v>
      </c>
      <c r="CI15" s="260">
        <f t="shared" si="12"/>
        <v>0.1742871164892098</v>
      </c>
      <c r="CK15" s="20" t="str">
        <f t="shared" si="13"/>
        <v>20388</v>
      </c>
      <c r="CL15" s="20" t="str">
        <f t="shared" si="14"/>
        <v>宮田村</v>
      </c>
      <c r="CM15" s="20">
        <f>VLOOKUP($CK15&amp;"_"&amp;$AZ$7,データシート1!$A:$BS,MATCH("ca_太陽光発電（10kW未満）",データシート1!$A$1:$BS$1,0),0)</f>
        <v>522</v>
      </c>
      <c r="CN15" s="20">
        <f>VLOOKUP($CK15&amp;"_"&amp;$AZ$5,データシート1!$A:$BS,MATCH("ab_家庭",データシート1!$A$1:$BS$1,0),0)</f>
        <v>3505</v>
      </c>
      <c r="CO15" s="260">
        <f t="shared" si="15"/>
        <v>0.14893009985734665</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43505</v>
      </c>
      <c r="AY16" s="20" t="str">
        <f>IF(IFERROR(比較地域マスタ!$Z9,"")=0,"",IFERROR(比較地域マスタ!$Z9,""))</f>
        <v>多良木町</v>
      </c>
      <c r="BC16" s="960" t="str">
        <f t="shared" si="0"/>
        <v>43505</v>
      </c>
      <c r="BD16" s="123" t="str">
        <f t="shared" si="2"/>
        <v>多良木町</v>
      </c>
      <c r="BE16" s="40">
        <f>VLOOKUP($BC16&amp;"_"&amp;$AZ$7,データシート1!$A:$BS,MATCH("cb_"&amp;BE$12,データシート1!$A$1:$BS$1,0),0)</f>
        <v>2052.66</v>
      </c>
      <c r="BF16" s="40">
        <f>VLOOKUP($BC16&amp;"_"&amp;$AZ$7,データシート1!$A:$BS,MATCH("cb_"&amp;BF$12,データシート1!$A$1:$BS$1,0),0)</f>
        <v>8000.2000000000016</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10052.86</v>
      </c>
      <c r="BL16" s="42"/>
      <c r="BM16" s="960" t="str">
        <f t="shared" si="4"/>
        <v>43505</v>
      </c>
      <c r="BN16" s="123" t="str">
        <f t="shared" si="5"/>
        <v>多良木町</v>
      </c>
      <c r="BO16" s="40">
        <f>BE16*VLOOKUP(BO$12,別紙!$B$4:$E$10,MATCH("設備利用率",別紙!$B$4:$E$4,0),0)/100*8760/10^3</f>
        <v>2463.4383191999996</v>
      </c>
      <c r="BP16" s="40">
        <f>BF16*VLOOKUP(BP$12,別紙!$B$4:$E$10,MATCH("設備利用率",別紙!$B$4:$E$4,0),0)/100*8760/10^3</f>
        <v>10582.344552</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13045.782871200001</v>
      </c>
      <c r="BV16" s="42"/>
      <c r="BW16" s="38" t="str">
        <f t="shared" si="7"/>
        <v>43505</v>
      </c>
      <c r="BX16" s="38" t="str">
        <f t="shared" si="8"/>
        <v>多良木町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39707.380452542995</v>
      </c>
      <c r="BZ16" s="42"/>
      <c r="CA16" s="38" t="str">
        <f t="shared" si="9"/>
        <v>43505</v>
      </c>
      <c r="CB16" s="38" t="str">
        <f t="shared" si="10"/>
        <v>多良木町</v>
      </c>
      <c r="CC16" s="260">
        <f t="shared" si="11"/>
        <v>6.2039809504538412E-2</v>
      </c>
      <c r="CD16" s="260">
        <f t="shared" si="1"/>
        <v>0.2665082519016253</v>
      </c>
      <c r="CE16" s="260">
        <f t="shared" si="1"/>
        <v>0</v>
      </c>
      <c r="CF16" s="260">
        <f t="shared" si="1"/>
        <v>0</v>
      </c>
      <c r="CG16" s="260">
        <f t="shared" si="1"/>
        <v>0</v>
      </c>
      <c r="CH16" s="260">
        <f t="shared" si="1"/>
        <v>0</v>
      </c>
      <c r="CI16" s="260">
        <f t="shared" si="12"/>
        <v>0.32854806140616372</v>
      </c>
      <c r="CK16" s="20" t="str">
        <f t="shared" si="13"/>
        <v>43505</v>
      </c>
      <c r="CL16" s="20" t="str">
        <f t="shared" si="14"/>
        <v>多良木町</v>
      </c>
      <c r="CM16" s="20">
        <f>VLOOKUP($CK16&amp;"_"&amp;$AZ$7,データシート1!$A:$BS,MATCH("ca_太陽光発電（10kW未満）",データシート1!$A$1:$BS$1,0),0)</f>
        <v>350</v>
      </c>
      <c r="CN16" s="20">
        <f>VLOOKUP($CK16&amp;"_"&amp;$AZ$5,データシート1!$A:$BS,MATCH("ab_家庭",データシート1!$A$1:$BS$1,0),0)</f>
        <v>3736</v>
      </c>
      <c r="CO16" s="260">
        <f t="shared" si="15"/>
        <v>9.3683083511777301E-2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40602</v>
      </c>
      <c r="AY17" s="20" t="str">
        <f>IF(IFERROR(比較地域マスタ!$Z10,"")=0,"",IFERROR(比較地域マスタ!$Z10,""))</f>
        <v>添田町</v>
      </c>
      <c r="BC17" s="960" t="str">
        <f t="shared" si="0"/>
        <v>40602</v>
      </c>
      <c r="BD17" s="123" t="str">
        <f t="shared" si="2"/>
        <v>添田町</v>
      </c>
      <c r="BE17" s="40">
        <f>VLOOKUP($BC17&amp;"_"&amp;$AZ$7,データシート1!$A:$BS,MATCH("cb_"&amp;BE$12,データシート1!$A$1:$BS$1,0),0)</f>
        <v>1008.8999999999999</v>
      </c>
      <c r="BF17" s="40">
        <f>VLOOKUP($BC17&amp;"_"&amp;$AZ$7,データシート1!$A:$BS,MATCH("cb_"&amp;BF$12,データシート1!$A$1:$BS$1,0),0)</f>
        <v>11256.500000000002</v>
      </c>
      <c r="BG17" s="40">
        <f>VLOOKUP($BC17&amp;"_"&amp;$AZ$7,データシート1!$A:$BS,MATCH("cb_"&amp;BG$12,データシート1!$A$1:$BS$1,0),0)</f>
        <v>0</v>
      </c>
      <c r="BH17" s="40">
        <f>VLOOKUP($BC17&amp;"_"&amp;$AZ$7,データシート1!$A:$BS,MATCH("cb_"&amp;BH$12,データシート1!$A$1:$BS$1,0),0)</f>
        <v>1560</v>
      </c>
      <c r="BI17" s="40">
        <f>VLOOKUP($BC17&amp;"_"&amp;$AZ$7,データシート1!$A:$BS,MATCH("cb_"&amp;BI$12,データシート1!$A$1:$BS$1,0),0)</f>
        <v>0</v>
      </c>
      <c r="BJ17" s="40">
        <f>VLOOKUP($BC17&amp;"_"&amp;$AZ$7,データシート1!$A:$BS,MATCH("cb_"&amp;BJ$12,データシート1!$A$1:$BS$1,0),0)</f>
        <v>0</v>
      </c>
      <c r="BK17" s="40">
        <f t="shared" si="3"/>
        <v>13825.400000000001</v>
      </c>
      <c r="BL17" s="42"/>
      <c r="BM17" s="960" t="str">
        <f t="shared" si="4"/>
        <v>40602</v>
      </c>
      <c r="BN17" s="123" t="str">
        <f t="shared" si="5"/>
        <v>添田町</v>
      </c>
      <c r="BO17" s="40">
        <f>BE17*VLOOKUP(BO$12,別紙!$B$4:$E$10,MATCH("設備利用率",別紙!$B$4:$E$4,0),0)/100*8760/10^3</f>
        <v>1210.8010679999998</v>
      </c>
      <c r="BP17" s="40">
        <f>BF17*VLOOKUP(BP$12,別紙!$B$4:$E$10,MATCH("設備利用率",別紙!$B$4:$E$4,0),0)/100*8760/10^3</f>
        <v>14889.647940000003</v>
      </c>
      <c r="BQ17" s="40">
        <f>BG17*VLOOKUP(BQ$12,別紙!$B$4:$E$10,MATCH("設備利用率",別紙!$B$4:$E$4,0),0)/100*8760/10^3</f>
        <v>0</v>
      </c>
      <c r="BR17" s="40">
        <f>BH17*VLOOKUP(BR$12,別紙!$B$4:$E$10,MATCH("設備利用率",別紙!$B$4:$E$4,0),0)/100*8760/10^3</f>
        <v>8199.36</v>
      </c>
      <c r="BS17" s="40">
        <f>BI17*VLOOKUP(BS$12,別紙!$B$4:$E$10,MATCH("設備利用率",別紙!$B$4:$E$4,0),0)/100*8760/10^3</f>
        <v>0</v>
      </c>
      <c r="BT17" s="40">
        <f>BJ17*VLOOKUP(BT$12,別紙!$B$4:$E$10,MATCH("設備利用率",別紙!$B$4:$E$4,0),0)/100*8760/10^3</f>
        <v>0</v>
      </c>
      <c r="BU17" s="40">
        <f t="shared" si="6"/>
        <v>24299.809008000004</v>
      </c>
      <c r="BV17" s="42"/>
      <c r="BW17" s="38" t="str">
        <f t="shared" si="7"/>
        <v>40602</v>
      </c>
      <c r="BX17" s="38" t="str">
        <f t="shared" si="8"/>
        <v>添田町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32003.96302427895</v>
      </c>
      <c r="BZ17" s="42"/>
      <c r="CA17" s="38" t="str">
        <f t="shared" si="9"/>
        <v>40602</v>
      </c>
      <c r="CB17" s="38" t="str">
        <f t="shared" si="10"/>
        <v>添田町</v>
      </c>
      <c r="CC17" s="260">
        <f t="shared" si="11"/>
        <v>3.7832847984527976E-2</v>
      </c>
      <c r="CD17" s="260">
        <f t="shared" si="1"/>
        <v>0.4652438802252199</v>
      </c>
      <c r="CE17" s="260">
        <f t="shared" si="1"/>
        <v>0</v>
      </c>
      <c r="CF17" s="260">
        <f t="shared" si="1"/>
        <v>0.25619827125096273</v>
      </c>
      <c r="CG17" s="260">
        <f t="shared" si="1"/>
        <v>0</v>
      </c>
      <c r="CH17" s="260">
        <f t="shared" si="1"/>
        <v>0</v>
      </c>
      <c r="CI17" s="260">
        <f t="shared" si="12"/>
        <v>0.75927499946071064</v>
      </c>
      <c r="CK17" s="20" t="str">
        <f t="shared" si="13"/>
        <v>40602</v>
      </c>
      <c r="CL17" s="20" t="str">
        <f t="shared" si="14"/>
        <v>添田町</v>
      </c>
      <c r="CM17" s="20">
        <f>VLOOKUP($CK17&amp;"_"&amp;$AZ$7,データシート1!$A:$BS,MATCH("ca_太陽光発電（10kW未満）",データシート1!$A$1:$BS$1,0),0)</f>
        <v>207</v>
      </c>
      <c r="CN17" s="20">
        <f>VLOOKUP($CK17&amp;"_"&amp;$AZ$5,データシート1!$A:$BS,MATCH("ab_家庭",データシート1!$A$1:$BS$1,0),0)</f>
        <v>4579</v>
      </c>
      <c r="CO17" s="260">
        <f t="shared" si="15"/>
        <v>4.5206376938196111E-2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20485</v>
      </c>
      <c r="AY18" s="20" t="str">
        <f>IF(IFERROR(比較地域マスタ!$Z11,"")=0,"",IFERROR(比較地域マスタ!$Z11,""))</f>
        <v>白馬村</v>
      </c>
      <c r="BC18" s="960" t="str">
        <f t="shared" si="0"/>
        <v>20485</v>
      </c>
      <c r="BD18" s="123" t="str">
        <f t="shared" si="2"/>
        <v>白馬村</v>
      </c>
      <c r="BE18" s="40">
        <f>VLOOKUP($BC18&amp;"_"&amp;$AZ$7,データシート1!$A:$BS,MATCH("cb_"&amp;BE$12,データシート1!$A$1:$BS$1,0),0)</f>
        <v>164.1</v>
      </c>
      <c r="BF18" s="40">
        <f>VLOOKUP($BC18&amp;"_"&amp;$AZ$7,データシート1!$A:$BS,MATCH("cb_"&amp;BF$12,データシート1!$A$1:$BS$1,0),0)</f>
        <v>763.7</v>
      </c>
      <c r="BG18" s="40">
        <f>VLOOKUP($BC18&amp;"_"&amp;$AZ$7,データシート1!$A:$BS,MATCH("cb_"&amp;BG$12,データシート1!$A$1:$BS$1,0),0)</f>
        <v>0</v>
      </c>
      <c r="BH18" s="40">
        <f>VLOOKUP($BC18&amp;"_"&amp;$AZ$7,データシート1!$A:$BS,MATCH("cb_"&amp;BH$12,データシート1!$A$1:$BS$1,0),0)</f>
        <v>2632.7</v>
      </c>
      <c r="BI18" s="40">
        <f>VLOOKUP($BC18&amp;"_"&amp;$AZ$7,データシート1!$A:$BS,MATCH("cb_"&amp;BI$12,データシート1!$A$1:$BS$1,0),0)</f>
        <v>0</v>
      </c>
      <c r="BJ18" s="40">
        <f>VLOOKUP($BC18&amp;"_"&amp;$AZ$7,データシート1!$A:$BS,MATCH("cb_"&amp;BJ$12,データシート1!$A$1:$BS$1,0),0)</f>
        <v>0</v>
      </c>
      <c r="BK18" s="40">
        <f t="shared" si="3"/>
        <v>3560.5</v>
      </c>
      <c r="BL18" s="42"/>
      <c r="BM18" s="960" t="str">
        <f t="shared" si="4"/>
        <v>20485</v>
      </c>
      <c r="BN18" s="123" t="str">
        <f t="shared" si="5"/>
        <v>白馬村</v>
      </c>
      <c r="BO18" s="40">
        <f>BE18*VLOOKUP(BO$12,別紙!$B$4:$E$10,MATCH("設備利用率",別紙!$B$4:$E$4,0),0)/100*8760/10^3</f>
        <v>196.93969199999998</v>
      </c>
      <c r="BP18" s="40">
        <f>BF18*VLOOKUP(BP$12,別紙!$B$4:$E$10,MATCH("設備利用率",別紙!$B$4:$E$4,0),0)/100*8760/10^3</f>
        <v>1010.191812</v>
      </c>
      <c r="BQ18" s="40">
        <f>BG18*VLOOKUP(BQ$12,別紙!$B$4:$E$10,MATCH("設備利用率",別紙!$B$4:$E$4,0),0)/100*8760/10^3</f>
        <v>0</v>
      </c>
      <c r="BR18" s="40">
        <f>BH18*VLOOKUP(BR$12,別紙!$B$4:$E$10,MATCH("設備利用率",別紙!$B$4:$E$4,0),0)/100*8760/10^3</f>
        <v>13837.4712</v>
      </c>
      <c r="BS18" s="40">
        <f>BI18*VLOOKUP(BS$12,別紙!$B$4:$E$10,MATCH("設備利用率",別紙!$B$4:$E$4,0),0)/100*8760/10^3</f>
        <v>0</v>
      </c>
      <c r="BT18" s="40">
        <f>BJ18*VLOOKUP(BT$12,別紙!$B$4:$E$10,MATCH("設備利用率",別紙!$B$4:$E$4,0),0)/100*8760/10^3</f>
        <v>0</v>
      </c>
      <c r="BU18" s="40">
        <f t="shared" si="6"/>
        <v>15044.602704000001</v>
      </c>
      <c r="BV18" s="42"/>
      <c r="BW18" s="38" t="str">
        <f t="shared" si="7"/>
        <v>20485</v>
      </c>
      <c r="BX18" s="38" t="str">
        <f t="shared" si="8"/>
        <v>白馬村</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54648.462202137736</v>
      </c>
      <c r="BZ18" s="42"/>
      <c r="CA18" s="38" t="str">
        <f t="shared" si="9"/>
        <v>20485</v>
      </c>
      <c r="CB18" s="38" t="str">
        <f t="shared" si="10"/>
        <v>白馬村</v>
      </c>
      <c r="CC18" s="260">
        <f t="shared" si="11"/>
        <v>3.6037554226419953E-3</v>
      </c>
      <c r="CD18" s="260">
        <f t="shared" si="1"/>
        <v>1.8485274265603827E-2</v>
      </c>
      <c r="CE18" s="260">
        <f t="shared" si="1"/>
        <v>0</v>
      </c>
      <c r="CF18" s="260">
        <f t="shared" si="1"/>
        <v>0.25320879385072076</v>
      </c>
      <c r="CG18" s="260">
        <f t="shared" si="1"/>
        <v>0</v>
      </c>
      <c r="CH18" s="260">
        <f t="shared" si="1"/>
        <v>0</v>
      </c>
      <c r="CI18" s="260">
        <f t="shared" si="12"/>
        <v>0.27529782353896659</v>
      </c>
      <c r="CK18" s="20" t="str">
        <f t="shared" si="13"/>
        <v>20485</v>
      </c>
      <c r="CL18" s="20" t="str">
        <f t="shared" si="14"/>
        <v>白馬村</v>
      </c>
      <c r="CM18" s="20">
        <f>VLOOKUP($CK18&amp;"_"&amp;$AZ$7,データシート1!$A:$BS,MATCH("ca_太陽光発電（10kW未満）",データシート1!$A$1:$BS$1,0),0)</f>
        <v>35</v>
      </c>
      <c r="CN18" s="20">
        <f>VLOOKUP($CK18&amp;"_"&amp;$AZ$5,データシート1!$A:$BS,MATCH("ab_家庭",データシート1!$A$1:$BS$1,0),0)</f>
        <v>3994</v>
      </c>
      <c r="CO18" s="260">
        <f t="shared" si="15"/>
        <v>8.7631447170756129E-3</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07322</v>
      </c>
      <c r="AY19" s="20" t="str">
        <f>IF(IFERROR(比較地域マスタ!$Z12,"")=0,"",IFERROR(比較地域マスタ!$Z12,""))</f>
        <v>大玉村</v>
      </c>
      <c r="BC19" s="960" t="str">
        <f t="shared" si="0"/>
        <v>07322</v>
      </c>
      <c r="BD19" s="123" t="str">
        <f t="shared" si="2"/>
        <v>大玉村</v>
      </c>
      <c r="BE19" s="40">
        <f>VLOOKUP($BC19&amp;"_"&amp;$AZ$7,データシート1!$A:$BS,MATCH("cb_"&amp;BE$12,データシート1!$A$1:$BS$1,0),0)</f>
        <v>2372.3000000000025</v>
      </c>
      <c r="BF19" s="40">
        <f>VLOOKUP($BC19&amp;"_"&amp;$AZ$7,データシート1!$A:$BS,MATCH("cb_"&amp;BF$12,データシート1!$A$1:$BS$1,0),0)</f>
        <v>8611.1999999999989</v>
      </c>
      <c r="BG19" s="40">
        <f>VLOOKUP($BC19&amp;"_"&amp;$AZ$7,データシート1!$A:$BS,MATCH("cb_"&amp;BG$12,データシート1!$A$1:$BS$1,0),0)</f>
        <v>0</v>
      </c>
      <c r="BH19" s="40">
        <f>VLOOKUP($BC19&amp;"_"&amp;$AZ$7,データシート1!$A:$BS,MATCH("cb_"&amp;BH$12,データシート1!$A$1:$BS$1,0),0)</f>
        <v>100</v>
      </c>
      <c r="BI19" s="40">
        <f>VLOOKUP($BC19&amp;"_"&amp;$AZ$7,データシート1!$A:$BS,MATCH("cb_"&amp;BI$12,データシート1!$A$1:$BS$1,0),0)</f>
        <v>0</v>
      </c>
      <c r="BJ19" s="40">
        <f>VLOOKUP($BC19&amp;"_"&amp;$AZ$7,データシート1!$A:$BS,MATCH("cb_"&amp;BJ$12,データシート1!$A$1:$BS$1,0),0)</f>
        <v>0</v>
      </c>
      <c r="BK19" s="40">
        <f t="shared" si="3"/>
        <v>11083.500000000002</v>
      </c>
      <c r="BL19" s="42"/>
      <c r="BM19" s="960" t="str">
        <f t="shared" si="4"/>
        <v>07322</v>
      </c>
      <c r="BN19" s="123" t="str">
        <f t="shared" si="5"/>
        <v>大玉村</v>
      </c>
      <c r="BO19" s="40">
        <f>BE19*VLOOKUP(BO$12,別紙!$B$4:$E$10,MATCH("設備利用率",別紙!$B$4:$E$4,0),0)/100*8760/10^3</f>
        <v>2847.0446760000027</v>
      </c>
      <c r="BP19" s="40">
        <f>BF19*VLOOKUP(BP$12,別紙!$B$4:$E$10,MATCH("設備利用率",別紙!$B$4:$E$4,0),0)/100*8760/10^3</f>
        <v>11390.550911999999</v>
      </c>
      <c r="BQ19" s="40">
        <f>BG19*VLOOKUP(BQ$12,別紙!$B$4:$E$10,MATCH("設備利用率",別紙!$B$4:$E$4,0),0)/100*8760/10^3</f>
        <v>0</v>
      </c>
      <c r="BR19" s="40">
        <f>BH19*VLOOKUP(BR$12,別紙!$B$4:$E$10,MATCH("設備利用率",別紙!$B$4:$E$4,0),0)/100*8760/10^3</f>
        <v>525.6</v>
      </c>
      <c r="BS19" s="40">
        <f>BI19*VLOOKUP(BS$12,別紙!$B$4:$E$10,MATCH("設備利用率",別紙!$B$4:$E$4,0),0)/100*8760/10^3</f>
        <v>0</v>
      </c>
      <c r="BT19" s="40">
        <f>BJ19*VLOOKUP(BT$12,別紙!$B$4:$E$10,MATCH("設備利用率",別紙!$B$4:$E$4,0),0)/100*8760/10^3</f>
        <v>0</v>
      </c>
      <c r="BU19" s="40">
        <f t="shared" si="6"/>
        <v>14763.195588000002</v>
      </c>
      <c r="BV19" s="42"/>
      <c r="BW19" s="38" t="str">
        <f t="shared" si="7"/>
        <v>07322</v>
      </c>
      <c r="BX19" s="38" t="str">
        <f t="shared" si="8"/>
        <v>大玉村</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38681.403140456925</v>
      </c>
      <c r="BZ19" s="42"/>
      <c r="CA19" s="38" t="str">
        <f t="shared" si="9"/>
        <v>07322</v>
      </c>
      <c r="CB19" s="38" t="str">
        <f t="shared" si="10"/>
        <v>大玉村</v>
      </c>
      <c r="CC19" s="260">
        <f t="shared" si="11"/>
        <v>7.3602414722703666E-2</v>
      </c>
      <c r="CD19" s="260">
        <f t="shared" si="1"/>
        <v>0.29447098572509145</v>
      </c>
      <c r="CE19" s="260">
        <f t="shared" si="1"/>
        <v>0</v>
      </c>
      <c r="CF19" s="260">
        <f t="shared" si="1"/>
        <v>1.3587924876754906E-2</v>
      </c>
      <c r="CG19" s="260">
        <f t="shared" si="1"/>
        <v>0</v>
      </c>
      <c r="CH19" s="260">
        <f t="shared" si="1"/>
        <v>0</v>
      </c>
      <c r="CI19" s="260">
        <f t="shared" si="12"/>
        <v>0.38166132532455005</v>
      </c>
      <c r="CK19" s="20" t="str">
        <f t="shared" si="13"/>
        <v>07322</v>
      </c>
      <c r="CL19" s="20" t="str">
        <f t="shared" si="14"/>
        <v>大玉村</v>
      </c>
      <c r="CM19" s="20">
        <f>VLOOKUP($CK19&amp;"_"&amp;$AZ$7,データシート1!$A:$BS,MATCH("ca_太陽光発電（10kW未満）",データシート1!$A$1:$BS$1,0),0)</f>
        <v>480</v>
      </c>
      <c r="CN19" s="20">
        <f>VLOOKUP($CK19&amp;"_"&amp;$AZ$5,データシート1!$A:$BS,MATCH("ab_家庭",データシート1!$A$1:$BS$1,0),0)</f>
        <v>3003</v>
      </c>
      <c r="CO19" s="260">
        <f t="shared" si="15"/>
        <v>0.15984015984015984</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44461</v>
      </c>
      <c r="AY20" s="20" t="str">
        <f>IF(IFERROR(比較地域マスタ!$Z13,"")=0,"",IFERROR(比較地域マスタ!$Z13,""))</f>
        <v>九重町</v>
      </c>
      <c r="BC20" s="960" t="str">
        <f t="shared" si="0"/>
        <v>44461</v>
      </c>
      <c r="BD20" s="123" t="str">
        <f t="shared" si="2"/>
        <v>九重町</v>
      </c>
      <c r="BE20" s="40">
        <f>VLOOKUP($BC20&amp;"_"&amp;$AZ$7,データシート1!$A:$BS,MATCH("cb_"&amp;BE$12,データシート1!$A$1:$BS$1,0),0)</f>
        <v>1598.0699999999997</v>
      </c>
      <c r="BF20" s="40">
        <f>VLOOKUP($BC20&amp;"_"&amp;$AZ$7,データシート1!$A:$BS,MATCH("cb_"&amp;BF$12,データシート1!$A$1:$BS$1,0),0)</f>
        <v>24551.440000000006</v>
      </c>
      <c r="BG20" s="40">
        <f>VLOOKUP($BC20&amp;"_"&amp;$AZ$7,データシート1!$A:$BS,MATCH("cb_"&amp;BG$12,データシート1!$A$1:$BS$1,0),0)</f>
        <v>0</v>
      </c>
      <c r="BH20" s="40">
        <f>VLOOKUP($BC20&amp;"_"&amp;$AZ$7,データシート1!$A:$BS,MATCH("cb_"&amp;BH$12,データシート1!$A$1:$BS$1,0),0)</f>
        <v>3177.9</v>
      </c>
      <c r="BI20" s="40">
        <f>VLOOKUP($BC20&amp;"_"&amp;$AZ$7,データシート1!$A:$BS,MATCH("cb_"&amp;BI$12,データシート1!$A$1:$BS$1,0),0)</f>
        <v>23711.3</v>
      </c>
      <c r="BJ20" s="40">
        <f>VLOOKUP($BC20&amp;"_"&amp;$AZ$7,データシート1!$A:$BS,MATCH("cb_"&amp;BJ$12,データシート1!$A$1:$BS$1,0),0)</f>
        <v>0</v>
      </c>
      <c r="BK20" s="40">
        <f t="shared" si="3"/>
        <v>53038.710000000006</v>
      </c>
      <c r="BL20" s="42"/>
      <c r="BM20" s="960" t="str">
        <f t="shared" si="4"/>
        <v>44461</v>
      </c>
      <c r="BN20" s="123" t="str">
        <f t="shared" si="5"/>
        <v>九重町</v>
      </c>
      <c r="BO20" s="40">
        <f>BE20*VLOOKUP(BO$12,別紙!$B$4:$E$10,MATCH("設備利用率",別紙!$B$4:$E$4,0),0)/100*8760/10^3</f>
        <v>1917.8757683999995</v>
      </c>
      <c r="BP20" s="40">
        <f>BF20*VLOOKUP(BP$12,別紙!$B$4:$E$10,MATCH("設備利用率",別紙!$B$4:$E$4,0),0)/100*8760/10^3</f>
        <v>32475.662774400003</v>
      </c>
      <c r="BQ20" s="40">
        <f>BG20*VLOOKUP(BQ$12,別紙!$B$4:$E$10,MATCH("設備利用率",別紙!$B$4:$E$4,0),0)/100*8760/10^3</f>
        <v>0</v>
      </c>
      <c r="BR20" s="40">
        <f>BH20*VLOOKUP(BR$12,別紙!$B$4:$E$10,MATCH("設備利用率",別紙!$B$4:$E$4,0),0)/100*8760/10^3</f>
        <v>16703.042400000002</v>
      </c>
      <c r="BS20" s="40">
        <f>BI20*VLOOKUP(BS$12,別紙!$B$4:$E$10,MATCH("設備利用率",別紙!$B$4:$E$4,0),0)/100*8760/10^3</f>
        <v>166168.7904</v>
      </c>
      <c r="BT20" s="40">
        <f>BJ20*VLOOKUP(BT$12,別紙!$B$4:$E$10,MATCH("設備利用率",別紙!$B$4:$E$4,0),0)/100*8760/10^3</f>
        <v>0</v>
      </c>
      <c r="BU20" s="40">
        <f t="shared" si="6"/>
        <v>217265.3713428</v>
      </c>
      <c r="BV20" s="42"/>
      <c r="BW20" s="38" t="str">
        <f t="shared" si="7"/>
        <v>44461</v>
      </c>
      <c r="BX20" s="38" t="str">
        <f t="shared" si="8"/>
        <v>九重町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49646.449258336703</v>
      </c>
      <c r="BZ20" s="42"/>
      <c r="CA20" s="38" t="str">
        <f t="shared" si="9"/>
        <v>44461</v>
      </c>
      <c r="CB20" s="38" t="str">
        <f t="shared" si="10"/>
        <v>九重町</v>
      </c>
      <c r="CC20" s="260">
        <f t="shared" si="11"/>
        <v>3.8630673432862819E-2</v>
      </c>
      <c r="CD20" s="260">
        <f t="shared" si="1"/>
        <v>0.6541386797958495</v>
      </c>
      <c r="CE20" s="260">
        <f t="shared" si="1"/>
        <v>0</v>
      </c>
      <c r="CF20" s="260">
        <f t="shared" si="1"/>
        <v>0.3364398189502989</v>
      </c>
      <c r="CG20" s="260">
        <f t="shared" si="1"/>
        <v>3.3470427972670511</v>
      </c>
      <c r="CH20" s="260">
        <f t="shared" si="1"/>
        <v>0</v>
      </c>
      <c r="CI20" s="260">
        <f t="shared" si="12"/>
        <v>4.3762519694460629</v>
      </c>
      <c r="CK20" s="20" t="str">
        <f t="shared" si="13"/>
        <v>44461</v>
      </c>
      <c r="CL20" s="20" t="str">
        <f t="shared" si="14"/>
        <v>九重町</v>
      </c>
      <c r="CM20" s="20">
        <f>VLOOKUP($CK20&amp;"_"&amp;$AZ$7,データシート1!$A:$BS,MATCH("ca_太陽光発電（10kW未満）",データシート1!$A$1:$BS$1,0),0)</f>
        <v>309</v>
      </c>
      <c r="CN20" s="20">
        <f>VLOOKUP($CK20&amp;"_"&amp;$AZ$5,データシート1!$A:$BS,MATCH("ab_家庭",データシート1!$A$1:$BS$1,0),0)</f>
        <v>3892</v>
      </c>
      <c r="CO20" s="260">
        <f t="shared" si="15"/>
        <v>7.9393627954779028E-2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46452</v>
      </c>
      <c r="AY21" s="20" t="str">
        <f>IF(IFERROR(比較地域マスタ!$Z14,"")=0,"",IFERROR(比較地域マスタ!$Z14,""))</f>
        <v>湧水町</v>
      </c>
      <c r="BC21" s="960" t="str">
        <f t="shared" si="0"/>
        <v>46452</v>
      </c>
      <c r="BD21" s="123" t="str">
        <f t="shared" si="2"/>
        <v>湧水町</v>
      </c>
      <c r="BE21" s="40">
        <f>VLOOKUP($BC21&amp;"_"&amp;$AZ$7,データシート1!$A:$BS,MATCH("cb_"&amp;BE$12,データシート1!$A$1:$BS$1,0),0)</f>
        <v>1664.08</v>
      </c>
      <c r="BF21" s="40">
        <f>VLOOKUP($BC21&amp;"_"&amp;$AZ$7,データシート1!$A:$BS,MATCH("cb_"&amp;BF$12,データシート1!$A$1:$BS$1,0),0)</f>
        <v>78374.200000000026</v>
      </c>
      <c r="BG21" s="40">
        <f>VLOOKUP($BC21&amp;"_"&amp;$AZ$7,データシート1!$A:$BS,MATCH("cb_"&amp;BG$12,データシート1!$A$1:$BS$1,0),0)</f>
        <v>0</v>
      </c>
      <c r="BH21" s="40">
        <f>VLOOKUP($BC21&amp;"_"&amp;$AZ$7,データシート1!$A:$BS,MATCH("cb_"&amp;BH$12,データシート1!$A$1:$BS$1,0),0)</f>
        <v>2455.3000000000002</v>
      </c>
      <c r="BI21" s="40">
        <f>VLOOKUP($BC21&amp;"_"&amp;$AZ$7,データシート1!$A:$BS,MATCH("cb_"&amp;BI$12,データシート1!$A$1:$BS$1,0),0)</f>
        <v>0</v>
      </c>
      <c r="BJ21" s="40">
        <f>VLOOKUP($BC21&amp;"_"&amp;$AZ$7,データシート1!$A:$BS,MATCH("cb_"&amp;BJ$12,データシート1!$A$1:$BS$1,0),0)</f>
        <v>0</v>
      </c>
      <c r="BK21" s="40">
        <f t="shared" si="3"/>
        <v>82493.580000000031</v>
      </c>
      <c r="BL21" s="42"/>
      <c r="BM21" s="960" t="str">
        <f t="shared" si="4"/>
        <v>46452</v>
      </c>
      <c r="BN21" s="123" t="str">
        <f t="shared" si="5"/>
        <v>湧水町</v>
      </c>
      <c r="BO21" s="40">
        <f>BE21*VLOOKUP(BO$12,別紙!$B$4:$E$10,MATCH("設備利用率",別紙!$B$4:$E$4,0),0)/100*8760/10^3</f>
        <v>1997.0956895999998</v>
      </c>
      <c r="BP21" s="40">
        <f>BF21*VLOOKUP(BP$12,別紙!$B$4:$E$10,MATCH("設備利用率",別紙!$B$4:$E$4,0),0)/100*8760/10^3</f>
        <v>103670.25679200003</v>
      </c>
      <c r="BQ21" s="40">
        <f>BG21*VLOOKUP(BQ$12,別紙!$B$4:$E$10,MATCH("設備利用率",別紙!$B$4:$E$4,0),0)/100*8760/10^3</f>
        <v>0</v>
      </c>
      <c r="BR21" s="40">
        <f>BH21*VLOOKUP(BR$12,別紙!$B$4:$E$10,MATCH("設備利用率",別紙!$B$4:$E$4,0),0)/100*8760/10^3</f>
        <v>12905.0568</v>
      </c>
      <c r="BS21" s="40">
        <f>BI21*VLOOKUP(BS$12,別紙!$B$4:$E$10,MATCH("設備利用率",別紙!$B$4:$E$4,0),0)/100*8760/10^3</f>
        <v>0</v>
      </c>
      <c r="BT21" s="40">
        <f>BJ21*VLOOKUP(BT$12,別紙!$B$4:$E$10,MATCH("設備利用率",別紙!$B$4:$E$4,0),0)/100*8760/10^3</f>
        <v>0</v>
      </c>
      <c r="BU21" s="40">
        <f t="shared" si="6"/>
        <v>118572.40928160003</v>
      </c>
      <c r="BV21" s="42"/>
      <c r="BW21" s="38" t="str">
        <f t="shared" si="7"/>
        <v>46452</v>
      </c>
      <c r="BX21" s="38" t="str">
        <f t="shared" si="8"/>
        <v>湧水町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45724.693820572276</v>
      </c>
      <c r="BZ21" s="42"/>
      <c r="CA21" s="38" t="str">
        <f t="shared" si="9"/>
        <v>46452</v>
      </c>
      <c r="CB21" s="38" t="str">
        <f t="shared" si="10"/>
        <v>湧水町</v>
      </c>
      <c r="CC21" s="260">
        <f t="shared" si="11"/>
        <v>4.3676524055836857E-2</v>
      </c>
      <c r="CD21" s="260">
        <f t="shared" si="1"/>
        <v>2.2672706612057643</v>
      </c>
      <c r="CE21" s="260">
        <f t="shared" si="1"/>
        <v>0</v>
      </c>
      <c r="CF21" s="260">
        <f t="shared" si="1"/>
        <v>0.28223385924989636</v>
      </c>
      <c r="CG21" s="260">
        <f t="shared" si="1"/>
        <v>0</v>
      </c>
      <c r="CH21" s="260">
        <f t="shared" si="1"/>
        <v>0</v>
      </c>
      <c r="CI21" s="260">
        <f t="shared" si="12"/>
        <v>2.5931810445114976</v>
      </c>
      <c r="CK21" s="20" t="str">
        <f t="shared" si="13"/>
        <v>46452</v>
      </c>
      <c r="CL21" s="20" t="str">
        <f t="shared" si="14"/>
        <v>湧水町</v>
      </c>
      <c r="CM21" s="20">
        <f>VLOOKUP($CK21&amp;"_"&amp;$AZ$7,データシート1!$A:$BS,MATCH("ca_太陽光発電（10kW未満）",データシート1!$A$1:$BS$1,0),0)</f>
        <v>344</v>
      </c>
      <c r="CN21" s="20">
        <f>VLOOKUP($CK21&amp;"_"&amp;$AZ$5,データシート1!$A:$BS,MATCH("ab_家庭",データシート1!$A$1:$BS$1,0),0)</f>
        <v>4694</v>
      </c>
      <c r="CO21" s="260">
        <f t="shared" si="15"/>
        <v>7.3285044737963351E-2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02362</v>
      </c>
      <c r="AY22" s="20" t="str">
        <f>IF(IFERROR(比較地域マスタ!$Z15,"")=0,"",IFERROR(比較地域マスタ!$Z15,""))</f>
        <v>大鰐町</v>
      </c>
      <c r="BC22" s="960" t="str">
        <f t="shared" si="0"/>
        <v>02362</v>
      </c>
      <c r="BD22" s="123" t="str">
        <f t="shared" si="2"/>
        <v>大鰐町</v>
      </c>
      <c r="BE22" s="40">
        <f>VLOOKUP($BC22&amp;"_"&amp;$AZ$7,データシート1!$A:$BS,MATCH("cb_"&amp;BE$12,データシート1!$A$1:$BS$1,0),0)</f>
        <v>252.30000000000004</v>
      </c>
      <c r="BF22" s="40">
        <f>VLOOKUP($BC22&amp;"_"&amp;$AZ$7,データシート1!$A:$BS,MATCH("cb_"&amp;BF$12,データシート1!$A$1:$BS$1,0),0)</f>
        <v>458.9</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711.2</v>
      </c>
      <c r="BL22" s="42"/>
      <c r="BM22" s="960" t="str">
        <f t="shared" si="4"/>
        <v>02362</v>
      </c>
      <c r="BN22" s="123" t="str">
        <f t="shared" si="5"/>
        <v>大鰐町</v>
      </c>
      <c r="BO22" s="40">
        <f>BE22*VLOOKUP(BO$12,別紙!$B$4:$E$10,MATCH("設備利用率",別紙!$B$4:$E$4,0),0)/100*8760/10^3</f>
        <v>302.79027600000001</v>
      </c>
      <c r="BP22" s="40">
        <f>BF22*VLOOKUP(BP$12,別紙!$B$4:$E$10,MATCH("設備利用率",別紙!$B$4:$E$4,0),0)/100*8760/10^3</f>
        <v>607.01456399999995</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909.80484000000001</v>
      </c>
      <c r="BV22" s="42"/>
      <c r="BW22" s="38" t="str">
        <f t="shared" si="7"/>
        <v>02362</v>
      </c>
      <c r="BX22" s="38" t="str">
        <f t="shared" si="8"/>
        <v>大鰐町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36930.19059056016</v>
      </c>
      <c r="BZ22" s="42"/>
      <c r="CA22" s="38" t="str">
        <f t="shared" si="9"/>
        <v>02362</v>
      </c>
      <c r="CB22" s="38" t="str">
        <f t="shared" si="10"/>
        <v>大鰐町</v>
      </c>
      <c r="CC22" s="260">
        <f t="shared" si="11"/>
        <v>8.19899034253555E-3</v>
      </c>
      <c r="CD22" s="260">
        <f t="shared" si="1"/>
        <v>1.6436811028946081E-2</v>
      </c>
      <c r="CE22" s="260">
        <f t="shared" si="1"/>
        <v>0</v>
      </c>
      <c r="CF22" s="260">
        <f t="shared" si="1"/>
        <v>0</v>
      </c>
      <c r="CG22" s="260">
        <f t="shared" si="1"/>
        <v>0</v>
      </c>
      <c r="CH22" s="260">
        <f t="shared" si="1"/>
        <v>0</v>
      </c>
      <c r="CI22" s="260">
        <f t="shared" si="12"/>
        <v>2.4635801371481632E-2</v>
      </c>
      <c r="CK22" s="20" t="str">
        <f t="shared" si="13"/>
        <v>02362</v>
      </c>
      <c r="CL22" s="20" t="str">
        <f t="shared" si="14"/>
        <v>大鰐町</v>
      </c>
      <c r="CM22" s="20">
        <f>VLOOKUP($CK22&amp;"_"&amp;$AZ$7,データシート1!$A:$BS,MATCH("ca_太陽光発電（10kW未満）",データシート1!$A$1:$BS$1,0),0)</f>
        <v>50</v>
      </c>
      <c r="CN22" s="20">
        <f>VLOOKUP($CK22&amp;"_"&amp;$AZ$5,データシート1!$A:$BS,MATCH("ab_家庭",データシート1!$A$1:$BS$1,0),0)</f>
        <v>4147</v>
      </c>
      <c r="CO22" s="260">
        <f t="shared" si="15"/>
        <v>1.2056908608632746E-2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36388</v>
      </c>
      <c r="AY23" s="20" t="str">
        <f>IF(IFERROR(比較地域マスタ!$Z16,"")=0,"",IFERROR(比較地域マスタ!$Z16,""))</f>
        <v>海陽町</v>
      </c>
      <c r="BC23" s="960" t="str">
        <f t="shared" si="0"/>
        <v>36388</v>
      </c>
      <c r="BD23" s="123" t="str">
        <f t="shared" si="2"/>
        <v>海陽町</v>
      </c>
      <c r="BE23" s="40">
        <f>VLOOKUP($BC23&amp;"_"&amp;$AZ$7,データシート1!$A:$BS,MATCH("cb_"&amp;BE$12,データシート1!$A$1:$BS$1,0),0)</f>
        <v>939.47499999999991</v>
      </c>
      <c r="BF23" s="40">
        <f>VLOOKUP($BC23&amp;"_"&amp;$AZ$7,データシート1!$A:$BS,MATCH("cb_"&amp;BF$12,データシート1!$A$1:$BS$1,0),0)</f>
        <v>7460.5120000000006</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8399.987000000001</v>
      </c>
      <c r="BL23" s="42"/>
      <c r="BM23" s="960" t="str">
        <f t="shared" si="4"/>
        <v>36388</v>
      </c>
      <c r="BN23" s="123" t="str">
        <f t="shared" si="5"/>
        <v>海陽町</v>
      </c>
      <c r="BO23" s="40">
        <f>BE23*VLOOKUP(BO$12,別紙!$B$4:$E$10,MATCH("設備利用率",別紙!$B$4:$E$4,0),0)/100*8760/10^3</f>
        <v>1127.4827369999998</v>
      </c>
      <c r="BP23" s="40">
        <f>BF23*VLOOKUP(BP$12,別紙!$B$4:$E$10,MATCH("設備利用率",別紙!$B$4:$E$4,0),0)/100*8760/10^3</f>
        <v>9868.4668531200005</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10995.949590120001</v>
      </c>
      <c r="BV23" s="42"/>
      <c r="BW23" s="38" t="str">
        <f t="shared" si="7"/>
        <v>36388</v>
      </c>
      <c r="BX23" s="38" t="str">
        <f t="shared" si="8"/>
        <v>海陽町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57968.516395355255</v>
      </c>
      <c r="BZ23" s="42"/>
      <c r="CA23" s="38" t="str">
        <f t="shared" si="9"/>
        <v>36388</v>
      </c>
      <c r="CB23" s="38" t="str">
        <f t="shared" si="10"/>
        <v>海陽町</v>
      </c>
      <c r="CC23" s="260">
        <f t="shared" si="11"/>
        <v>1.9449915352505721E-2</v>
      </c>
      <c r="CD23" s="260">
        <f t="shared" si="1"/>
        <v>0.17023838915964934</v>
      </c>
      <c r="CE23" s="260">
        <f t="shared" si="1"/>
        <v>0</v>
      </c>
      <c r="CF23" s="260">
        <f t="shared" si="1"/>
        <v>0</v>
      </c>
      <c r="CG23" s="260">
        <f t="shared" si="1"/>
        <v>0</v>
      </c>
      <c r="CH23" s="260">
        <f t="shared" si="1"/>
        <v>0</v>
      </c>
      <c r="CI23" s="260">
        <f t="shared" si="12"/>
        <v>0.18968830451215507</v>
      </c>
      <c r="CK23" s="20" t="str">
        <f t="shared" si="13"/>
        <v>36388</v>
      </c>
      <c r="CL23" s="20" t="str">
        <f t="shared" si="14"/>
        <v>海陽町</v>
      </c>
      <c r="CM23" s="20">
        <f>VLOOKUP($CK23&amp;"_"&amp;$AZ$7,データシート1!$A:$BS,MATCH("ca_太陽光発電（10kW未満）",データシート1!$A$1:$BS$1,0),0)</f>
        <v>197</v>
      </c>
      <c r="CN23" s="20">
        <f>VLOOKUP($CK23&amp;"_"&amp;$AZ$5,データシート1!$A:$BS,MATCH("ab_家庭",データシート1!$A$1:$BS$1,0),0)</f>
        <v>4486</v>
      </c>
      <c r="CO23" s="260">
        <f t="shared" si="15"/>
        <v>4.3914400356665183E-2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01458</v>
      </c>
      <c r="AY24" s="20" t="str">
        <f>IF(IFERROR(比較地域マスタ!$Z17,"")=0,"",IFERROR(比較地域マスタ!$Z17,""))</f>
        <v>東川町</v>
      </c>
      <c r="BC24" s="960" t="str">
        <f t="shared" si="0"/>
        <v>01458</v>
      </c>
      <c r="BD24" s="123" t="str">
        <f t="shared" si="2"/>
        <v>東川町</v>
      </c>
      <c r="BE24" s="40">
        <f>VLOOKUP($BC24&amp;"_"&amp;$AZ$7,データシート1!$A:$BS,MATCH("cb_"&amp;BE$12,データシート1!$A$1:$BS$1,0),0)</f>
        <v>608.54799999999966</v>
      </c>
      <c r="BF24" s="40">
        <f>VLOOKUP($BC24&amp;"_"&amp;$AZ$7,データシート1!$A:$BS,MATCH("cb_"&amp;BF$12,データシート1!$A$1:$BS$1,0),0)</f>
        <v>2949.1999999999989</v>
      </c>
      <c r="BG24" s="40">
        <f>VLOOKUP($BC24&amp;"_"&amp;$AZ$7,データシート1!$A:$BS,MATCH("cb_"&amp;BG$12,データシート1!$A$1:$BS$1,0),0)</f>
        <v>0</v>
      </c>
      <c r="BH24" s="40">
        <f>VLOOKUP($BC24&amp;"_"&amp;$AZ$7,データシート1!$A:$BS,MATCH("cb_"&amp;BH$12,データシート1!$A$1:$BS$1,0),0)</f>
        <v>710</v>
      </c>
      <c r="BI24" s="40">
        <f>VLOOKUP($BC24&amp;"_"&amp;$AZ$7,データシート1!$A:$BS,MATCH("cb_"&amp;BI$12,データシート1!$A$1:$BS$1,0),0)</f>
        <v>0</v>
      </c>
      <c r="BJ24" s="40">
        <f>VLOOKUP($BC24&amp;"_"&amp;$AZ$7,データシート1!$A:$BS,MATCH("cb_"&amp;BJ$12,データシート1!$A$1:$BS$1,0),0)</f>
        <v>0</v>
      </c>
      <c r="BK24" s="40">
        <f t="shared" si="3"/>
        <v>4267.7479999999987</v>
      </c>
      <c r="BL24" s="42"/>
      <c r="BM24" s="960" t="str">
        <f t="shared" si="4"/>
        <v>01458</v>
      </c>
      <c r="BN24" s="123" t="str">
        <f t="shared" si="5"/>
        <v>東川町</v>
      </c>
      <c r="BO24" s="40">
        <f>BE24*VLOOKUP(BO$12,別紙!$B$4:$E$10,MATCH("設備利用率",別紙!$B$4:$E$4,0),0)/100*8760/10^3</f>
        <v>730.33062575999963</v>
      </c>
      <c r="BP24" s="40">
        <f>BF24*VLOOKUP(BP$12,別紙!$B$4:$E$10,MATCH("設備利用率",別紙!$B$4:$E$4,0),0)/100*8760/10^3</f>
        <v>3901.0837919999985</v>
      </c>
      <c r="BQ24" s="40">
        <f>BG24*VLOOKUP(BQ$12,別紙!$B$4:$E$10,MATCH("設備利用率",別紙!$B$4:$E$4,0),0)/100*8760/10^3</f>
        <v>0</v>
      </c>
      <c r="BR24" s="40">
        <f>BH24*VLOOKUP(BR$12,別紙!$B$4:$E$10,MATCH("設備利用率",別紙!$B$4:$E$4,0),0)/100*8760/10^3</f>
        <v>3731.76</v>
      </c>
      <c r="BS24" s="40">
        <f>BI24*VLOOKUP(BS$12,別紙!$B$4:$E$10,MATCH("設備利用率",別紙!$B$4:$E$4,0),0)/100*8760/10^3</f>
        <v>0</v>
      </c>
      <c r="BT24" s="40">
        <f>BJ24*VLOOKUP(BT$12,別紙!$B$4:$E$10,MATCH("設備利用率",別紙!$B$4:$E$4,0),0)/100*8760/10^3</f>
        <v>0</v>
      </c>
      <c r="BU24" s="40">
        <f t="shared" si="6"/>
        <v>8363.1744177599976</v>
      </c>
      <c r="BV24" s="42"/>
      <c r="BW24" s="38" t="str">
        <f t="shared" si="7"/>
        <v>01458</v>
      </c>
      <c r="BX24" s="38" t="str">
        <f t="shared" si="8"/>
        <v>東川町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42124.017484130651</v>
      </c>
      <c r="BZ24" s="42"/>
      <c r="CA24" s="38" t="str">
        <f t="shared" si="9"/>
        <v>01458</v>
      </c>
      <c r="CB24" s="38" t="str">
        <f t="shared" si="10"/>
        <v>東川町</v>
      </c>
      <c r="CC24" s="260">
        <f t="shared" si="11"/>
        <v>1.7337629917068963E-2</v>
      </c>
      <c r="CD24" s="260">
        <f t="shared" si="1"/>
        <v>9.2609490380865286E-2</v>
      </c>
      <c r="CE24" s="260">
        <f t="shared" si="1"/>
        <v>0</v>
      </c>
      <c r="CF24" s="260">
        <f t="shared" si="1"/>
        <v>8.8589840734110026E-2</v>
      </c>
      <c r="CG24" s="260">
        <f t="shared" si="1"/>
        <v>0</v>
      </c>
      <c r="CH24" s="260">
        <f t="shared" si="1"/>
        <v>0</v>
      </c>
      <c r="CI24" s="260">
        <f t="shared" si="12"/>
        <v>0.19853696103204424</v>
      </c>
      <c r="CK24" s="20" t="str">
        <f t="shared" si="13"/>
        <v>01458</v>
      </c>
      <c r="CL24" s="20" t="str">
        <f t="shared" si="14"/>
        <v>東川町</v>
      </c>
      <c r="CM24" s="20">
        <f>VLOOKUP($CK24&amp;"_"&amp;$AZ$7,データシート1!$A:$BS,MATCH("ca_太陽光発電（10kW未満）",データシート1!$A$1:$BS$1,0),0)</f>
        <v>114</v>
      </c>
      <c r="CN24" s="20">
        <f>VLOOKUP($CK24&amp;"_"&amp;$AZ$5,データシート1!$A:$BS,MATCH("ab_家庭",データシート1!$A$1:$BS$1,0),0)</f>
        <v>4000</v>
      </c>
      <c r="CO24" s="260">
        <f t="shared" si="15"/>
        <v>2.8500000000000001E-2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24443</v>
      </c>
      <c r="AY25" s="20" t="str">
        <f>IF(IFERROR(比較地域マスタ!$Z18,"")=0,"",IFERROR(比較地域マスタ!$Z18,""))</f>
        <v>大台町</v>
      </c>
      <c r="BC25" s="960" t="str">
        <f t="shared" si="0"/>
        <v>24443</v>
      </c>
      <c r="BD25" s="123" t="str">
        <f t="shared" si="2"/>
        <v>大台町</v>
      </c>
      <c r="BE25" s="40">
        <f>VLOOKUP($BC25&amp;"_"&amp;$AZ$7,データシート1!$A:$BS,MATCH("cb_"&amp;BE$12,データシート1!$A$1:$BS$1,0),0)</f>
        <v>1321.6999999999994</v>
      </c>
      <c r="BF25" s="40">
        <f>VLOOKUP($BC25&amp;"_"&amp;$AZ$7,データシート1!$A:$BS,MATCH("cb_"&amp;BF$12,データシート1!$A$1:$BS$1,0),0)</f>
        <v>28792.30000000001</v>
      </c>
      <c r="BG25" s="40">
        <f>VLOOKUP($BC25&amp;"_"&amp;$AZ$7,データシート1!$A:$BS,MATCH("cb_"&amp;BG$12,データシート1!$A$1:$BS$1,0),0)</f>
        <v>0</v>
      </c>
      <c r="BH25" s="40">
        <f>VLOOKUP($BC25&amp;"_"&amp;$AZ$7,データシート1!$A:$BS,MATCH("cb_"&amp;BH$12,データシート1!$A$1:$BS$1,0),0)</f>
        <v>220</v>
      </c>
      <c r="BI25" s="40">
        <f>VLOOKUP($BC25&amp;"_"&amp;$AZ$7,データシート1!$A:$BS,MATCH("cb_"&amp;BI$12,データシート1!$A$1:$BS$1,0),0)</f>
        <v>0</v>
      </c>
      <c r="BJ25" s="40">
        <f>VLOOKUP($BC25&amp;"_"&amp;$AZ$7,データシート1!$A:$BS,MATCH("cb_"&amp;BJ$12,データシート1!$A$1:$BS$1,0),0)</f>
        <v>0</v>
      </c>
      <c r="BK25" s="40">
        <f t="shared" si="3"/>
        <v>30334.000000000011</v>
      </c>
      <c r="BL25" s="42"/>
      <c r="BM25" s="960" t="str">
        <f t="shared" si="4"/>
        <v>24443</v>
      </c>
      <c r="BN25" s="123" t="str">
        <f t="shared" si="5"/>
        <v>大台町</v>
      </c>
      <c r="BO25" s="40">
        <f>BE25*VLOOKUP(BO$12,別紙!$B$4:$E$10,MATCH("設備利用率",別紙!$B$4:$E$4,0),0)/100*8760/10^3</f>
        <v>1586.198603999999</v>
      </c>
      <c r="BP25" s="40">
        <f>BF25*VLOOKUP(BP$12,別紙!$B$4:$E$10,MATCH("設備利用率",別紙!$B$4:$E$4,0),0)/100*8760/10^3</f>
        <v>38085.302748000009</v>
      </c>
      <c r="BQ25" s="40">
        <f>BG25*VLOOKUP(BQ$12,別紙!$B$4:$E$10,MATCH("設備利用率",別紙!$B$4:$E$4,0),0)/100*8760/10^3</f>
        <v>0</v>
      </c>
      <c r="BR25" s="40">
        <f>BH25*VLOOKUP(BR$12,別紙!$B$4:$E$10,MATCH("設備利用率",別紙!$B$4:$E$4,0),0)/100*8760/10^3</f>
        <v>1156.32</v>
      </c>
      <c r="BS25" s="40">
        <f>BI25*VLOOKUP(BS$12,別紙!$B$4:$E$10,MATCH("設備利用率",別紙!$B$4:$E$4,0),0)/100*8760/10^3</f>
        <v>0</v>
      </c>
      <c r="BT25" s="40">
        <f>BJ25*VLOOKUP(BT$12,別紙!$B$4:$E$10,MATCH("設備利用率",別紙!$B$4:$E$4,0),0)/100*8760/10^3</f>
        <v>0</v>
      </c>
      <c r="BU25" s="40">
        <f t="shared" si="6"/>
        <v>40827.821352000006</v>
      </c>
      <c r="BV25" s="42"/>
      <c r="BW25" s="38" t="str">
        <f t="shared" si="7"/>
        <v>24443</v>
      </c>
      <c r="BX25" s="38" t="str">
        <f t="shared" si="8"/>
        <v>大台町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45632.552249044966</v>
      </c>
      <c r="BZ25" s="42"/>
      <c r="CA25" s="38" t="str">
        <f t="shared" si="9"/>
        <v>24443</v>
      </c>
      <c r="CB25" s="38" t="str">
        <f t="shared" si="10"/>
        <v>大台町</v>
      </c>
      <c r="CC25" s="260">
        <f t="shared" si="11"/>
        <v>3.4760242980562107E-2</v>
      </c>
      <c r="CD25" s="260">
        <f t="shared" si="1"/>
        <v>0.83460820994944651</v>
      </c>
      <c r="CE25" s="260">
        <f t="shared" si="1"/>
        <v>0</v>
      </c>
      <c r="CF25" s="260">
        <f t="shared" si="1"/>
        <v>2.5339805533761271E-2</v>
      </c>
      <c r="CG25" s="260">
        <f t="shared" si="1"/>
        <v>0</v>
      </c>
      <c r="CH25" s="260">
        <f t="shared" si="1"/>
        <v>0</v>
      </c>
      <c r="CI25" s="260">
        <f t="shared" si="12"/>
        <v>0.89470825846376989</v>
      </c>
      <c r="CK25" s="20" t="str">
        <f t="shared" si="13"/>
        <v>24443</v>
      </c>
      <c r="CL25" s="20" t="str">
        <f t="shared" si="14"/>
        <v>大台町</v>
      </c>
      <c r="CM25" s="20">
        <f>VLOOKUP($CK25&amp;"_"&amp;$AZ$7,データシート1!$A:$BS,MATCH("ca_太陽光発電（10kW未満）",データシート1!$A$1:$BS$1,0),0)</f>
        <v>258</v>
      </c>
      <c r="CN25" s="20">
        <f>VLOOKUP($CK25&amp;"_"&amp;$AZ$5,データシート1!$A:$BS,MATCH("ab_家庭",データシート1!$A$1:$BS$1,0),0)</f>
        <v>4065</v>
      </c>
      <c r="CO25" s="260">
        <f t="shared" si="15"/>
        <v>6.3468634686346864E-2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01662</v>
      </c>
      <c r="AY26" s="20" t="str">
        <f>IF(IFERROR(比較地域マスタ!$Z19,"")=0,"",IFERROR(比較地域マスタ!$Z19,""))</f>
        <v>厚岸町</v>
      </c>
      <c r="BC26" s="960" t="str">
        <f t="shared" si="0"/>
        <v>01662</v>
      </c>
      <c r="BD26" s="123" t="str">
        <f t="shared" si="2"/>
        <v>厚岸町</v>
      </c>
      <c r="BE26" s="40">
        <f>VLOOKUP($BC26&amp;"_"&amp;$AZ$7,データシート1!$A:$BS,MATCH("cb_"&amp;BE$12,データシート1!$A$1:$BS$1,0),0)</f>
        <v>743.49399999999969</v>
      </c>
      <c r="BF26" s="40">
        <f>VLOOKUP($BC26&amp;"_"&amp;$AZ$7,データシート1!$A:$BS,MATCH("cb_"&amp;BF$12,データシート1!$A$1:$BS$1,0),0)</f>
        <v>27705.800000000017</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28449.294000000016</v>
      </c>
      <c r="BL26" s="42"/>
      <c r="BM26" s="960" t="str">
        <f t="shared" si="4"/>
        <v>01662</v>
      </c>
      <c r="BN26" s="123" t="str">
        <f t="shared" si="5"/>
        <v>厚岸町</v>
      </c>
      <c r="BO26" s="40">
        <f>BE26*VLOOKUP(BO$12,別紙!$B$4:$E$10,MATCH("設備利用率",別紙!$B$4:$E$4,0),0)/100*8760/10^3</f>
        <v>892.28201927999942</v>
      </c>
      <c r="BP26" s="40">
        <f>BF26*VLOOKUP(BP$12,別紙!$B$4:$E$10,MATCH("設備利用率",別紙!$B$4:$E$4,0),0)/100*8760/10^3</f>
        <v>36648.124008000021</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37540.40602728002</v>
      </c>
      <c r="BV26" s="42"/>
      <c r="BW26" s="38" t="str">
        <f t="shared" si="7"/>
        <v>01662</v>
      </c>
      <c r="BX26" s="38" t="str">
        <f t="shared" si="8"/>
        <v>厚岸町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50526.389341363523</v>
      </c>
      <c r="BZ26" s="42"/>
      <c r="CA26" s="38" t="str">
        <f t="shared" si="9"/>
        <v>01662</v>
      </c>
      <c r="CB26" s="38" t="str">
        <f t="shared" si="10"/>
        <v>厚岸町</v>
      </c>
      <c r="CC26" s="260">
        <f t="shared" si="11"/>
        <v>1.7659722590735987E-2</v>
      </c>
      <c r="CD26" s="260">
        <f t="shared" si="1"/>
        <v>0.72532639845685476</v>
      </c>
      <c r="CE26" s="260">
        <f t="shared" si="1"/>
        <v>0</v>
      </c>
      <c r="CF26" s="260">
        <f t="shared" si="1"/>
        <v>0</v>
      </c>
      <c r="CG26" s="260">
        <f t="shared" si="1"/>
        <v>0</v>
      </c>
      <c r="CH26" s="260">
        <f t="shared" si="1"/>
        <v>0</v>
      </c>
      <c r="CI26" s="260">
        <f t="shared" si="12"/>
        <v>0.74298612104759076</v>
      </c>
      <c r="CK26" s="20" t="str">
        <f t="shared" si="13"/>
        <v>01662</v>
      </c>
      <c r="CL26" s="20" t="str">
        <f t="shared" si="14"/>
        <v>厚岸町</v>
      </c>
      <c r="CM26" s="20">
        <f>VLOOKUP($CK26&amp;"_"&amp;$AZ$7,データシート1!$A:$BS,MATCH("ca_太陽光発電（10kW未満）",データシート1!$A$1:$BS$1,0),0)</f>
        <v>121</v>
      </c>
      <c r="CN26" s="20">
        <f>VLOOKUP($CK26&amp;"_"&amp;$AZ$5,データシート1!$A:$BS,MATCH("ab_家庭",データシート1!$A$1:$BS$1,0),0)</f>
        <v>4251</v>
      </c>
      <c r="CO26" s="260">
        <f t="shared" si="15"/>
        <v>2.8463890849211949E-2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20450</v>
      </c>
      <c r="AY27" s="20" t="str">
        <f>IF(IFERROR(比較地域マスタ!$Z20,"")=0,"",IFERROR(比較地域マスタ!$Z20,""))</f>
        <v>山形村</v>
      </c>
      <c r="BC27" s="960" t="str">
        <f t="shared" si="0"/>
        <v>20450</v>
      </c>
      <c r="BD27" s="123" t="str">
        <f t="shared" si="2"/>
        <v>山形村</v>
      </c>
      <c r="BE27" s="40">
        <f>VLOOKUP($BC27&amp;"_"&amp;$AZ$7,データシート1!$A:$BS,MATCH("cb_"&amp;BE$12,データシート1!$A$1:$BS$1,0),0)</f>
        <v>2182.3000000000002</v>
      </c>
      <c r="BF27" s="40">
        <f>VLOOKUP($BC27&amp;"_"&amp;$AZ$7,データシート1!$A:$BS,MATCH("cb_"&amp;BF$12,データシート1!$A$1:$BS$1,0),0)</f>
        <v>6241.9999999999991</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8424.2999999999993</v>
      </c>
      <c r="BL27" s="42"/>
      <c r="BM27" s="960" t="str">
        <f t="shared" si="4"/>
        <v>20450</v>
      </c>
      <c r="BN27" s="123" t="str">
        <f t="shared" si="5"/>
        <v>山形村</v>
      </c>
      <c r="BO27" s="40">
        <f>BE27*VLOOKUP(BO$12,別紙!$B$4:$E$10,MATCH("設備利用率",別紙!$B$4:$E$4,0),0)/100*8760/10^3</f>
        <v>2619.0218760000002</v>
      </c>
      <c r="BP27" s="40">
        <f>BF27*VLOOKUP(BP$12,別紙!$B$4:$E$10,MATCH("設備利用率",別紙!$B$4:$E$4,0),0)/100*8760/10^3</f>
        <v>8256.667919999998</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10875.689795999999</v>
      </c>
      <c r="BV27" s="42"/>
      <c r="BW27" s="38" t="str">
        <f t="shared" si="7"/>
        <v>20450</v>
      </c>
      <c r="BX27" s="38" t="str">
        <f t="shared" si="8"/>
        <v>山形村</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39362.744552983844</v>
      </c>
      <c r="BZ27" s="42"/>
      <c r="CA27" s="38" t="str">
        <f t="shared" si="9"/>
        <v>20450</v>
      </c>
      <c r="CB27" s="38" t="str">
        <f t="shared" si="10"/>
        <v>山形村</v>
      </c>
      <c r="CC27" s="260">
        <f t="shared" si="11"/>
        <v>6.6535550448589553E-2</v>
      </c>
      <c r="CD27" s="260">
        <f t="shared" si="1"/>
        <v>0.20975844072270391</v>
      </c>
      <c r="CE27" s="260">
        <f t="shared" si="1"/>
        <v>0</v>
      </c>
      <c r="CF27" s="260">
        <f t="shared" si="1"/>
        <v>0</v>
      </c>
      <c r="CG27" s="260">
        <f t="shared" si="1"/>
        <v>0</v>
      </c>
      <c r="CH27" s="260">
        <f t="shared" si="1"/>
        <v>0</v>
      </c>
      <c r="CI27" s="260">
        <f t="shared" si="12"/>
        <v>0.2762939911712935</v>
      </c>
      <c r="CK27" s="20" t="str">
        <f t="shared" si="13"/>
        <v>20450</v>
      </c>
      <c r="CL27" s="20" t="str">
        <f t="shared" si="14"/>
        <v>山形村</v>
      </c>
      <c r="CM27" s="20">
        <f>VLOOKUP($CK27&amp;"_"&amp;$AZ$7,データシート1!$A:$BS,MATCH("ca_太陽光発電（10kW未満）",データシート1!$A$1:$BS$1,0),0)</f>
        <v>472</v>
      </c>
      <c r="CN27" s="20">
        <f>VLOOKUP($CK27&amp;"_"&amp;$AZ$5,データシート1!$A:$BS,MATCH("ab_家庭",データシート1!$A$1:$BS$1,0),0)</f>
        <v>3124</v>
      </c>
      <c r="CO27" s="260">
        <f t="shared" si="15"/>
        <v>0.15108834827144688</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40604</v>
      </c>
      <c r="AY28" s="20" t="str">
        <f>IF(IFERROR(比較地域マスタ!$Z21,"")=0,"",IFERROR(比較地域マスタ!$Z21,""))</f>
        <v>糸田町</v>
      </c>
      <c r="BC28" s="960" t="str">
        <f t="shared" si="0"/>
        <v>40604</v>
      </c>
      <c r="BD28" s="123" t="str">
        <f t="shared" si="2"/>
        <v>糸田町</v>
      </c>
      <c r="BE28" s="40">
        <f>VLOOKUP($BC28&amp;"_"&amp;$AZ$7,データシート1!$A:$BS,MATCH("cb_"&amp;BE$12,データシート1!$A$1:$BS$1,0),0)</f>
        <v>1096.2700000000002</v>
      </c>
      <c r="BF28" s="40">
        <f>VLOOKUP($BC28&amp;"_"&amp;$AZ$7,データシート1!$A:$BS,MATCH("cb_"&amp;BF$12,データシート1!$A$1:$BS$1,0),0)</f>
        <v>9529.7999999999993</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10626.07</v>
      </c>
      <c r="BL28" s="42"/>
      <c r="BM28" s="960" t="str">
        <f t="shared" si="4"/>
        <v>40604</v>
      </c>
      <c r="BN28" s="123" t="str">
        <f t="shared" si="5"/>
        <v>糸田町</v>
      </c>
      <c r="BO28" s="40">
        <f>BE28*VLOOKUP(BO$12,別紙!$B$4:$E$10,MATCH("設備利用率",別紙!$B$4:$E$4,0),0)/100*8760/10^3</f>
        <v>1315.6555524000003</v>
      </c>
      <c r="BP28" s="40">
        <f>BF28*VLOOKUP(BP$12,別紙!$B$4:$E$10,MATCH("設備利用率",別紙!$B$4:$E$4,0),0)/100*8760/10^3</f>
        <v>12605.638247999997</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13921.293800399997</v>
      </c>
      <c r="BV28" s="42"/>
      <c r="BW28" s="38" t="str">
        <f t="shared" si="7"/>
        <v>40604</v>
      </c>
      <c r="BX28" s="38" t="str">
        <f t="shared" si="8"/>
        <v>糸田町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27655.31711123143</v>
      </c>
      <c r="BZ28" s="42"/>
      <c r="CA28" s="38" t="str">
        <f t="shared" si="9"/>
        <v>40604</v>
      </c>
      <c r="CB28" s="38" t="str">
        <f t="shared" si="10"/>
        <v>糸田町</v>
      </c>
      <c r="CC28" s="260">
        <f t="shared" si="11"/>
        <v>4.7573330911677876E-2</v>
      </c>
      <c r="CD28" s="260">
        <f t="shared" si="1"/>
        <v>0.45581246446386153</v>
      </c>
      <c r="CE28" s="260">
        <f t="shared" si="1"/>
        <v>0</v>
      </c>
      <c r="CF28" s="260">
        <f t="shared" si="1"/>
        <v>0</v>
      </c>
      <c r="CG28" s="260">
        <f t="shared" si="1"/>
        <v>0</v>
      </c>
      <c r="CH28" s="260">
        <f t="shared" si="1"/>
        <v>0</v>
      </c>
      <c r="CI28" s="260">
        <f t="shared" si="12"/>
        <v>0.5033857953755394</v>
      </c>
      <c r="CK28" s="20" t="str">
        <f t="shared" si="13"/>
        <v>40604</v>
      </c>
      <c r="CL28" s="20" t="str">
        <f t="shared" si="14"/>
        <v>糸田町</v>
      </c>
      <c r="CM28" s="20">
        <f>VLOOKUP($CK28&amp;"_"&amp;$AZ$7,データシート1!$A:$BS,MATCH("ca_太陽光発電（10kW未満）",データシート1!$A$1:$BS$1,0),0)</f>
        <v>225</v>
      </c>
      <c r="CN28" s="20">
        <f>VLOOKUP($CK28&amp;"_"&amp;$AZ$5,データシート1!$A:$BS,MATCH("ab_家庭",データシート1!$A$1:$BS$1,0),0)</f>
        <v>4572</v>
      </c>
      <c r="CO28" s="260">
        <f t="shared" si="15"/>
        <v>4.9212598425196853E-2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27362</v>
      </c>
      <c r="AY29" s="20" t="str">
        <f>IF(IFERROR(比較地域マスタ!$Z22,"")=0,"",IFERROR(比較地域マスタ!$Z22,""))</f>
        <v>田尻町</v>
      </c>
      <c r="BC29" s="960" t="str">
        <f t="shared" si="0"/>
        <v>27362</v>
      </c>
      <c r="BD29" s="123" t="str">
        <f t="shared" si="2"/>
        <v>田尻町</v>
      </c>
      <c r="BE29" s="40">
        <f>VLOOKUP($BC29&amp;"_"&amp;$AZ$7,データシート1!$A:$BS,MATCH("cb_"&amp;BE$12,データシート1!$A$1:$BS$1,0),0)</f>
        <v>1537.4000000000005</v>
      </c>
      <c r="BF29" s="40">
        <f>VLOOKUP($BC29&amp;"_"&amp;$AZ$7,データシート1!$A:$BS,MATCH("cb_"&amp;BF$12,データシート1!$A$1:$BS$1,0),0)</f>
        <v>498.90000000000009</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2036.3000000000006</v>
      </c>
      <c r="BL29" s="42"/>
      <c r="BM29" s="960" t="str">
        <f t="shared" si="4"/>
        <v>27362</v>
      </c>
      <c r="BN29" s="123" t="str">
        <f t="shared" si="5"/>
        <v>田尻町</v>
      </c>
      <c r="BO29" s="40">
        <f>BE29*VLOOKUP(BO$12,別紙!$B$4:$E$10,MATCH("設備利用率",別紙!$B$4:$E$4,0),0)/100*8760/10^3</f>
        <v>1845.0644880000004</v>
      </c>
      <c r="BP29" s="40">
        <f>BF29*VLOOKUP(BP$12,別紙!$B$4:$E$10,MATCH("設備利用率",別紙!$B$4:$E$4,0),0)/100*8760/10^3</f>
        <v>659.92496400000016</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2504.9894520000007</v>
      </c>
      <c r="BV29" s="42"/>
      <c r="BW29" s="38" t="str">
        <f t="shared" si="7"/>
        <v>27362</v>
      </c>
      <c r="BX29" s="38" t="str">
        <f t="shared" si="8"/>
        <v>田尻町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69450.718060155268</v>
      </c>
      <c r="BZ29" s="42"/>
      <c r="CA29" s="38" t="str">
        <f t="shared" si="9"/>
        <v>27362</v>
      </c>
      <c r="CB29" s="38" t="str">
        <f t="shared" si="10"/>
        <v>田尻町</v>
      </c>
      <c r="CC29" s="260">
        <f t="shared" si="11"/>
        <v>2.6566528605246151E-2</v>
      </c>
      <c r="CD29" s="260">
        <f t="shared" ref="CD29:CD60" si="16">BP29/$BY29</f>
        <v>9.5020610647740342E-3</v>
      </c>
      <c r="CE29" s="260">
        <f t="shared" ref="CE29:CE60" si="17">BQ29/$BY29</f>
        <v>0</v>
      </c>
      <c r="CF29" s="260">
        <f t="shared" ref="CF29:CF60" si="18">BR29/$BY29</f>
        <v>0</v>
      </c>
      <c r="CG29" s="260">
        <f t="shared" ref="CG29:CG60" si="19">BS29/$BY29</f>
        <v>0</v>
      </c>
      <c r="CH29" s="260">
        <f t="shared" ref="CH29:CH60" si="20">BT29/$BY29</f>
        <v>0</v>
      </c>
      <c r="CI29" s="260">
        <f t="shared" si="12"/>
        <v>3.6068589670020183E-2</v>
      </c>
      <c r="CK29" s="20" t="str">
        <f t="shared" si="13"/>
        <v>27362</v>
      </c>
      <c r="CL29" s="20" t="str">
        <f t="shared" si="14"/>
        <v>田尻町</v>
      </c>
      <c r="CM29" s="20">
        <f>VLOOKUP($CK29&amp;"_"&amp;$AZ$7,データシート1!$A:$BS,MATCH("ca_太陽光発電（10kW未満）",データシート1!$A$1:$BS$1,0),0)</f>
        <v>493</v>
      </c>
      <c r="CN29" s="20">
        <f>VLOOKUP($CK29&amp;"_"&amp;$AZ$5,データシート1!$A:$BS,MATCH("ab_家庭",データシート1!$A$1:$BS$1,0),0)</f>
        <v>4010</v>
      </c>
      <c r="CO29" s="260">
        <f t="shared" si="15"/>
        <v>0.12294264339152119</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46525</v>
      </c>
      <c r="AY30" s="20" t="str">
        <f>IF(IFERROR(比較地域マスタ!$Z23,"")=0,"",IFERROR(比較地域マスタ!$Z23,""))</f>
        <v>瀬戸内町</v>
      </c>
      <c r="BC30" s="960" t="str">
        <f t="shared" si="0"/>
        <v>46525</v>
      </c>
      <c r="BD30" s="123" t="str">
        <f t="shared" si="2"/>
        <v>瀬戸内町</v>
      </c>
      <c r="BE30" s="40">
        <f>VLOOKUP($BC30&amp;"_"&amp;$AZ$7,データシート1!$A:$BS,MATCH("cb_"&amp;BE$12,データシート1!$A$1:$BS$1,0),0)</f>
        <v>218.34000000000003</v>
      </c>
      <c r="BF30" s="40">
        <f>VLOOKUP($BC30&amp;"_"&amp;$AZ$7,データシート1!$A:$BS,MATCH("cb_"&amp;BF$12,データシート1!$A$1:$BS$1,0),0)</f>
        <v>1092.3999999999999</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1310.7399999999998</v>
      </c>
      <c r="BL30" s="42"/>
      <c r="BM30" s="960" t="str">
        <f t="shared" si="4"/>
        <v>46525</v>
      </c>
      <c r="BN30" s="123" t="str">
        <f t="shared" si="5"/>
        <v>瀬戸内町</v>
      </c>
      <c r="BO30" s="40">
        <f>BE30*VLOOKUP(BO$12,別紙!$B$4:$E$10,MATCH("設備利用率",別紙!$B$4:$E$4,0),0)/100*8760/10^3</f>
        <v>262.03420080000001</v>
      </c>
      <c r="BP30" s="40">
        <f>BF30*VLOOKUP(BP$12,別紙!$B$4:$E$10,MATCH("設備利用率",別紙!$B$4:$E$4,0),0)/100*8760/10^3</f>
        <v>1444.9830239999997</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1707.0172247999997</v>
      </c>
      <c r="BV30" s="42"/>
      <c r="BW30" s="38" t="str">
        <f t="shared" si="7"/>
        <v>46525</v>
      </c>
      <c r="BX30" s="38" t="str">
        <f t="shared" si="8"/>
        <v>瀬戸内町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45416.329530992232</v>
      </c>
      <c r="BZ30" s="42"/>
      <c r="CA30" s="38" t="str">
        <f t="shared" si="9"/>
        <v>46525</v>
      </c>
      <c r="CB30" s="38" t="str">
        <f t="shared" si="10"/>
        <v>瀬戸内町</v>
      </c>
      <c r="CC30" s="260">
        <f t="shared" si="11"/>
        <v>5.7696032133373329E-3</v>
      </c>
      <c r="CD30" s="260">
        <f t="shared" si="16"/>
        <v>3.1816376156376509E-2</v>
      </c>
      <c r="CE30" s="260">
        <f t="shared" si="17"/>
        <v>0</v>
      </c>
      <c r="CF30" s="260">
        <f t="shared" si="18"/>
        <v>0</v>
      </c>
      <c r="CG30" s="260">
        <f t="shared" si="19"/>
        <v>0</v>
      </c>
      <c r="CH30" s="260">
        <f t="shared" si="20"/>
        <v>0</v>
      </c>
      <c r="CI30" s="260">
        <f t="shared" si="12"/>
        <v>3.7585979369713841E-2</v>
      </c>
      <c r="CK30" s="20" t="str">
        <f t="shared" si="13"/>
        <v>46525</v>
      </c>
      <c r="CL30" s="20" t="str">
        <f t="shared" si="14"/>
        <v>瀬戸内町</v>
      </c>
      <c r="CM30" s="20">
        <f>VLOOKUP($CK30&amp;"_"&amp;$AZ$7,データシート1!$A:$BS,MATCH("ca_太陽光発電（10kW未満）",データシート1!$A$1:$BS$1,0),0)</f>
        <v>40</v>
      </c>
      <c r="CN30" s="20">
        <f>VLOOKUP($CK30&amp;"_"&amp;$AZ$5,データシート1!$A:$BS,MATCH("ab_家庭",データシート1!$A$1:$BS$1,0),0)</f>
        <v>5201</v>
      </c>
      <c r="CO30" s="260">
        <f t="shared" si="15"/>
        <v>7.6908286867910019E-3</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37403</v>
      </c>
      <c r="AY31" s="20" t="str">
        <f>IF(IFERROR(比較地域マスタ!$Z24,"")=0,"",IFERROR(比較地域マスタ!$Z24,""))</f>
        <v>琴平町</v>
      </c>
      <c r="BC31" s="960" t="str">
        <f t="shared" si="0"/>
        <v>37403</v>
      </c>
      <c r="BD31" s="123" t="str">
        <f t="shared" si="2"/>
        <v>琴平町</v>
      </c>
      <c r="BE31" s="40">
        <f>VLOOKUP($BC31&amp;"_"&amp;$AZ$7,データシート1!$A:$BS,MATCH("cb_"&amp;BE$12,データシート1!$A$1:$BS$1,0),0)</f>
        <v>1355.9749999999999</v>
      </c>
      <c r="BF31" s="40">
        <f>VLOOKUP($BC31&amp;"_"&amp;$AZ$7,データシート1!$A:$BS,MATCH("cb_"&amp;BF$12,データシート1!$A$1:$BS$1,0),0)</f>
        <v>2047.1</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3403.0749999999998</v>
      </c>
      <c r="BL31" s="42"/>
      <c r="BM31" s="960" t="str">
        <f t="shared" si="4"/>
        <v>37403</v>
      </c>
      <c r="BN31" s="123" t="str">
        <f t="shared" si="5"/>
        <v>琴平町</v>
      </c>
      <c r="BO31" s="40">
        <f>BE31*VLOOKUP(BO$12,別紙!$B$4:$E$10,MATCH("設備利用率",別紙!$B$4:$E$4,0),0)/100*8760/10^3</f>
        <v>1627.3327169999998</v>
      </c>
      <c r="BP31" s="40">
        <f>BF31*VLOOKUP(BP$12,別紙!$B$4:$E$10,MATCH("設備利用率",別紙!$B$4:$E$4,0),0)/100*8760/10^3</f>
        <v>2707.8219959999997</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4335.1547129999999</v>
      </c>
      <c r="BV31" s="42"/>
      <c r="BW31" s="38" t="str">
        <f t="shared" si="7"/>
        <v>37403</v>
      </c>
      <c r="BX31" s="38" t="str">
        <f t="shared" si="8"/>
        <v>琴平町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49030.844661983268</v>
      </c>
      <c r="BZ31" s="42"/>
      <c r="CA31" s="38" t="str">
        <f t="shared" si="9"/>
        <v>37403</v>
      </c>
      <c r="CB31" s="38" t="str">
        <f t="shared" si="10"/>
        <v>琴平町</v>
      </c>
      <c r="CC31" s="260">
        <f t="shared" si="11"/>
        <v>3.3189979251199285E-2</v>
      </c>
      <c r="CD31" s="260">
        <f t="shared" si="16"/>
        <v>5.5226908993055678E-2</v>
      </c>
      <c r="CE31" s="260">
        <f t="shared" si="17"/>
        <v>0</v>
      </c>
      <c r="CF31" s="260">
        <f t="shared" si="18"/>
        <v>0</v>
      </c>
      <c r="CG31" s="260">
        <f t="shared" si="19"/>
        <v>0</v>
      </c>
      <c r="CH31" s="260">
        <f t="shared" si="20"/>
        <v>0</v>
      </c>
      <c r="CI31" s="260">
        <f t="shared" si="12"/>
        <v>8.8416888244254963E-2</v>
      </c>
      <c r="CK31" s="20" t="str">
        <f t="shared" si="13"/>
        <v>37403</v>
      </c>
      <c r="CL31" s="20" t="str">
        <f t="shared" si="14"/>
        <v>琴平町</v>
      </c>
      <c r="CM31" s="20">
        <f>VLOOKUP($CK31&amp;"_"&amp;$AZ$7,データシート1!$A:$BS,MATCH("ca_太陽光発電（10kW未満）",データシート1!$A$1:$BS$1,0),0)</f>
        <v>273</v>
      </c>
      <c r="CN31" s="20">
        <f>VLOOKUP($CK31&amp;"_"&amp;$AZ$5,データシート1!$A:$BS,MATCH("ab_家庭",データシート1!$A$1:$BS$1,0),0)</f>
        <v>4193</v>
      </c>
      <c r="CO31" s="260">
        <f t="shared" si="15"/>
        <v>6.5108514190317199E-2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07303</v>
      </c>
      <c r="AY32" s="20" t="str">
        <f>IF(IFERROR(比較地域マスタ!$Z25,"")=0,"",IFERROR(比較地域マスタ!$Z25,""))</f>
        <v>国見町</v>
      </c>
      <c r="AZ32" s="24"/>
      <c r="BA32" s="24"/>
      <c r="BB32" s="24"/>
      <c r="BC32" s="960" t="str">
        <f t="shared" si="0"/>
        <v>07303</v>
      </c>
      <c r="BD32" s="123" t="str">
        <f t="shared" si="2"/>
        <v>国見町</v>
      </c>
      <c r="BE32" s="40">
        <f>VLOOKUP($BC32&amp;"_"&amp;$AZ$7,データシート1!$A:$BS,MATCH("cb_"&amp;BE$12,データシート1!$A$1:$BS$1,0),0)</f>
        <v>1788.8999999999996</v>
      </c>
      <c r="BF32" s="40">
        <f>VLOOKUP($BC32&amp;"_"&amp;$AZ$7,データシート1!$A:$BS,MATCH("cb_"&amp;BF$12,データシート1!$A$1:$BS$1,0),0)</f>
        <v>14161.600000000002</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15950.500000000002</v>
      </c>
      <c r="BL32" s="42"/>
      <c r="BM32" s="960" t="str">
        <f t="shared" si="4"/>
        <v>07303</v>
      </c>
      <c r="BN32" s="123" t="str">
        <f t="shared" si="5"/>
        <v>国見町</v>
      </c>
      <c r="BO32" s="40">
        <f>BE32*VLOOKUP(BO$12,別紙!$B$4:$E$10,MATCH("設備利用率",別紙!$B$4:$E$4,0),0)/100*8760/10^3</f>
        <v>2146.8946679999995</v>
      </c>
      <c r="BP32" s="40">
        <f>BF32*VLOOKUP(BP$12,別紙!$B$4:$E$10,MATCH("設備利用率",別紙!$B$4:$E$4,0),0)/100*8760/10^3</f>
        <v>18732.398016000003</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20879.292684000004</v>
      </c>
      <c r="BV32" s="42"/>
      <c r="BW32" s="38" t="str">
        <f t="shared" si="7"/>
        <v>07303</v>
      </c>
      <c r="BX32" s="38" t="str">
        <f t="shared" si="8"/>
        <v>国見町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41463.60016012736</v>
      </c>
      <c r="BZ32" s="42"/>
      <c r="CA32" s="38" t="str">
        <f t="shared" si="9"/>
        <v>07303</v>
      </c>
      <c r="CB32" s="38" t="str">
        <f t="shared" si="10"/>
        <v>国見町</v>
      </c>
      <c r="CC32" s="260">
        <f t="shared" si="11"/>
        <v>5.177781619803766E-2</v>
      </c>
      <c r="CD32" s="260">
        <f t="shared" si="16"/>
        <v>0.45177934245115642</v>
      </c>
      <c r="CE32" s="260">
        <f t="shared" si="17"/>
        <v>0</v>
      </c>
      <c r="CF32" s="260">
        <f t="shared" si="18"/>
        <v>0</v>
      </c>
      <c r="CG32" s="260">
        <f t="shared" si="19"/>
        <v>0</v>
      </c>
      <c r="CH32" s="260">
        <f t="shared" si="20"/>
        <v>0</v>
      </c>
      <c r="CI32" s="260">
        <f t="shared" si="12"/>
        <v>0.50355715864919415</v>
      </c>
      <c r="CJ32" s="24"/>
      <c r="CK32" s="20" t="str">
        <f t="shared" si="13"/>
        <v>07303</v>
      </c>
      <c r="CL32" s="20" t="str">
        <f t="shared" si="14"/>
        <v>国見町</v>
      </c>
      <c r="CM32" s="20">
        <f>VLOOKUP($CK32&amp;"_"&amp;$AZ$7,データシート1!$A:$BS,MATCH("ca_太陽光発電（10kW未満）",データシート1!$A$1:$BS$1,0),0)</f>
        <v>382</v>
      </c>
      <c r="CN32" s="20">
        <f>VLOOKUP($CK32&amp;"_"&amp;$AZ$5,データシート1!$A:$BS,MATCH("ab_家庭",データシート1!$A$1:$BS$1,0),0)</f>
        <v>3401</v>
      </c>
      <c r="CO32" s="260">
        <f t="shared" si="15"/>
        <v>0.11231990591002647</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38442</v>
      </c>
      <c r="AY33" s="20" t="str">
        <f>IF(IFERROR(比較地域マスタ!$Z26,"")=0,"",IFERROR(比較地域マスタ!$Z26,""))</f>
        <v>伊方町</v>
      </c>
      <c r="BC33" s="960" t="str">
        <f t="shared" si="0"/>
        <v>38442</v>
      </c>
      <c r="BD33" s="123" t="str">
        <f t="shared" si="2"/>
        <v>伊方町</v>
      </c>
      <c r="BE33" s="40">
        <f>VLOOKUP($BC33&amp;"_"&amp;$AZ$7,データシート1!$A:$BS,MATCH("cb_"&amp;BE$12,データシート1!$A$1:$BS$1,0),0)</f>
        <v>407.08500000000004</v>
      </c>
      <c r="BF33" s="40">
        <f>VLOOKUP($BC33&amp;"_"&amp;$AZ$7,データシート1!$A:$BS,MATCH("cb_"&amp;BF$12,データシート1!$A$1:$BS$1,0),0)</f>
        <v>4990.2999999999993</v>
      </c>
      <c r="BG33" s="40">
        <f>VLOOKUP($BC33&amp;"_"&amp;$AZ$7,データシート1!$A:$BS,MATCH("cb_"&amp;BG$12,データシート1!$A$1:$BS$1,0),0)</f>
        <v>68592.2</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73989.584999999992</v>
      </c>
      <c r="BL33" s="42"/>
      <c r="BM33" s="960" t="str">
        <f t="shared" si="4"/>
        <v>38442</v>
      </c>
      <c r="BN33" s="123" t="str">
        <f t="shared" si="5"/>
        <v>伊方町</v>
      </c>
      <c r="BO33" s="40">
        <f>BE33*VLOOKUP(BO$12,別紙!$B$4:$E$10,MATCH("設備利用率",別紙!$B$4:$E$4,0),0)/100*8760/10^3</f>
        <v>488.55085020000007</v>
      </c>
      <c r="BP33" s="40">
        <f>BF33*VLOOKUP(BP$12,別紙!$B$4:$E$10,MATCH("設備利用率",別紙!$B$4:$E$4,0),0)/100*8760/10^3</f>
        <v>6600.969227999999</v>
      </c>
      <c r="BQ33" s="40">
        <f>BG33*VLOOKUP(BQ$12,別紙!$B$4:$E$10,MATCH("設備利用率",別紙!$B$4:$E$4,0),0)/100*8760/10^3</f>
        <v>149015.18265600002</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156104.70273420002</v>
      </c>
      <c r="BV33" s="42"/>
      <c r="BW33" s="38" t="str">
        <f t="shared" si="7"/>
        <v>38442</v>
      </c>
      <c r="BX33" s="38" t="str">
        <f t="shared" si="8"/>
        <v>伊方町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46710.619175430176</v>
      </c>
      <c r="BZ33" s="42"/>
      <c r="CA33" s="38" t="str">
        <f t="shared" si="9"/>
        <v>38442</v>
      </c>
      <c r="CB33" s="38" t="str">
        <f t="shared" si="10"/>
        <v>伊方町</v>
      </c>
      <c r="CC33" s="260">
        <f t="shared" si="11"/>
        <v>1.0459096000529538E-2</v>
      </c>
      <c r="CD33" s="260">
        <f t="shared" si="16"/>
        <v>0.14131624338373391</v>
      </c>
      <c r="CE33" s="260">
        <f t="shared" si="17"/>
        <v>3.1901778500590319</v>
      </c>
      <c r="CF33" s="260">
        <f t="shared" si="18"/>
        <v>0</v>
      </c>
      <c r="CG33" s="260">
        <f t="shared" si="19"/>
        <v>0</v>
      </c>
      <c r="CH33" s="260">
        <f t="shared" si="20"/>
        <v>0</v>
      </c>
      <c r="CI33" s="260">
        <f t="shared" si="12"/>
        <v>3.341953189443295</v>
      </c>
      <c r="CK33" s="20" t="str">
        <f t="shared" si="13"/>
        <v>38442</v>
      </c>
      <c r="CL33" s="20" t="str">
        <f t="shared" si="14"/>
        <v>伊方町</v>
      </c>
      <c r="CM33" s="20">
        <f>VLOOKUP($CK33&amp;"_"&amp;$AZ$7,データシート1!$A:$BS,MATCH("ca_太陽光発電（10kW未満）",データシート1!$A$1:$BS$1,0),0)</f>
        <v>86</v>
      </c>
      <c r="CN33" s="20">
        <f>VLOOKUP($CK33&amp;"_"&amp;$AZ$5,データシート1!$A:$BS,MATCH("ab_家庭",データシート1!$A$1:$BS$1,0),0)</f>
        <v>4510</v>
      </c>
      <c r="CO33" s="260">
        <f t="shared" si="15"/>
        <v>1.9068736141906874E-2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05361</v>
      </c>
      <c r="AY34" s="20" t="str">
        <f>IF(IFERROR(比較地域マスタ!$Z27,"")=0,"",IFERROR(比較地域マスタ!$Z27,""))</f>
        <v>五城目町</v>
      </c>
      <c r="BC34" s="960" t="str">
        <f t="shared" si="0"/>
        <v>05361</v>
      </c>
      <c r="BD34" s="123" t="str">
        <f t="shared" si="2"/>
        <v>五城目町</v>
      </c>
      <c r="BE34" s="40">
        <f>VLOOKUP($BC34&amp;"_"&amp;$AZ$7,データシート1!$A:$BS,MATCH("cb_"&amp;BE$12,データシート1!$A$1:$BS$1,0),0)</f>
        <v>404.09999999999997</v>
      </c>
      <c r="BF34" s="40">
        <f>VLOOKUP($BC34&amp;"_"&amp;$AZ$7,データシート1!$A:$BS,MATCH("cb_"&amp;BF$12,データシート1!$A$1:$BS$1,0),0)</f>
        <v>2203.6</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2607.6999999999998</v>
      </c>
      <c r="BL34" s="42"/>
      <c r="BM34" s="960" t="str">
        <f t="shared" si="4"/>
        <v>05361</v>
      </c>
      <c r="BN34" s="123" t="str">
        <f t="shared" si="5"/>
        <v>五城目町</v>
      </c>
      <c r="BO34" s="40">
        <f>BE34*VLOOKUP(BO$12,別紙!$B$4:$E$10,MATCH("設備利用率",別紙!$B$4:$E$4,0),0)/100*8760/10^3</f>
        <v>484.96849199999991</v>
      </c>
      <c r="BP34" s="40">
        <f>BF34*VLOOKUP(BP$12,別紙!$B$4:$E$10,MATCH("設備利用率",別紙!$B$4:$E$4,0),0)/100*8760/10^3</f>
        <v>2914.833936</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3399.802428</v>
      </c>
      <c r="BV34" s="42"/>
      <c r="BW34" s="38" t="str">
        <f t="shared" si="7"/>
        <v>05361</v>
      </c>
      <c r="BX34" s="38" t="str">
        <f t="shared" si="8"/>
        <v>五城目町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52994.579579512276</v>
      </c>
      <c r="BZ34" s="42"/>
      <c r="CA34" s="38" t="str">
        <f t="shared" si="9"/>
        <v>05361</v>
      </c>
      <c r="CB34" s="38" t="str">
        <f t="shared" si="10"/>
        <v>五城目町</v>
      </c>
      <c r="CC34" s="260">
        <f t="shared" si="11"/>
        <v>9.1512848266370427E-3</v>
      </c>
      <c r="CD34" s="260">
        <f t="shared" si="16"/>
        <v>5.5002491936493744E-2</v>
      </c>
      <c r="CE34" s="260">
        <f t="shared" si="17"/>
        <v>0</v>
      </c>
      <c r="CF34" s="260">
        <f t="shared" si="18"/>
        <v>0</v>
      </c>
      <c r="CG34" s="260">
        <f t="shared" si="19"/>
        <v>0</v>
      </c>
      <c r="CH34" s="260">
        <f t="shared" si="20"/>
        <v>0</v>
      </c>
      <c r="CI34" s="260">
        <f t="shared" si="12"/>
        <v>6.415377676313079E-2</v>
      </c>
      <c r="CK34" s="20" t="str">
        <f t="shared" si="13"/>
        <v>05361</v>
      </c>
      <c r="CL34" s="20" t="str">
        <f t="shared" si="14"/>
        <v>五城目町</v>
      </c>
      <c r="CM34" s="20">
        <f>VLOOKUP($CK34&amp;"_"&amp;$AZ$7,データシート1!$A:$BS,MATCH("ca_太陽光発電（10kW未満）",データシート1!$A$1:$BS$1,0),0)</f>
        <v>81</v>
      </c>
      <c r="CN34" s="20">
        <f>VLOOKUP($CK34&amp;"_"&amp;$AZ$5,データシート1!$A:$BS,MATCH("ab_家庭",データシート1!$A$1:$BS$1,0),0)</f>
        <v>3917</v>
      </c>
      <c r="CO34" s="260">
        <f t="shared" si="15"/>
        <v>2.0679091141179475E-2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12441</v>
      </c>
      <c r="AY35" s="20" t="str">
        <f>IF(IFERROR(比較地域マスタ!$Z28,"")=0,"",IFERROR(比較地域マスタ!$Z28,""))</f>
        <v>大多喜町</v>
      </c>
      <c r="BC35" s="960" t="str">
        <f t="shared" si="0"/>
        <v>12441</v>
      </c>
      <c r="BD35" s="123" t="str">
        <f t="shared" si="2"/>
        <v>大多喜町</v>
      </c>
      <c r="BE35" s="40">
        <f>VLOOKUP($BC35&amp;"_"&amp;$AZ$7,データシート1!$A:$BS,MATCH("cb_"&amp;BE$12,データシート1!$A$1:$BS$1,0),0)</f>
        <v>766.79999999999939</v>
      </c>
      <c r="BF35" s="40">
        <f>VLOOKUP($BC35&amp;"_"&amp;$AZ$7,データシート1!$A:$BS,MATCH("cb_"&amp;BF$12,データシート1!$A$1:$BS$1,0),0)</f>
        <v>26819.900000000009</v>
      </c>
      <c r="BG35" s="40">
        <f>VLOOKUP($BC35&amp;"_"&amp;$AZ$7,データシート1!$A:$BS,MATCH("cb_"&amp;BG$12,データシート1!$A$1:$BS$1,0),0)</f>
        <v>0</v>
      </c>
      <c r="BH35" s="40">
        <f>VLOOKUP($BC35&amp;"_"&amp;$AZ$7,データシート1!$A:$BS,MATCH("cb_"&amp;BH$12,データシート1!$A$1:$BS$1,0),0)</f>
        <v>132</v>
      </c>
      <c r="BI35" s="40">
        <f>VLOOKUP($BC35&amp;"_"&amp;$AZ$7,データシート1!$A:$BS,MATCH("cb_"&amp;BI$12,データシート1!$A$1:$BS$1,0),0)</f>
        <v>0</v>
      </c>
      <c r="BJ35" s="40">
        <f>VLOOKUP($BC35&amp;"_"&amp;$AZ$7,データシート1!$A:$BS,MATCH("cb_"&amp;BJ$12,データシート1!$A$1:$BS$1,0),0)</f>
        <v>0</v>
      </c>
      <c r="BK35" s="40">
        <f t="shared" si="3"/>
        <v>27718.700000000008</v>
      </c>
      <c r="BL35" s="42"/>
      <c r="BM35" s="960" t="str">
        <f t="shared" si="4"/>
        <v>12441</v>
      </c>
      <c r="BN35" s="123" t="str">
        <f t="shared" si="5"/>
        <v>大多喜町</v>
      </c>
      <c r="BO35" s="40">
        <f>BE35*VLOOKUP(BO$12,別紙!$B$4:$E$10,MATCH("設備利用率",別紙!$B$4:$E$4,0),0)/100*8760/10^3</f>
        <v>920.25201599999923</v>
      </c>
      <c r="BP35" s="40">
        <f>BF35*VLOOKUP(BP$12,別紙!$B$4:$E$10,MATCH("設備利用率",別紙!$B$4:$E$4,0),0)/100*8760/10^3</f>
        <v>35476.290924000008</v>
      </c>
      <c r="BQ35" s="40">
        <f>BG35*VLOOKUP(BQ$12,別紙!$B$4:$E$10,MATCH("設備利用率",別紙!$B$4:$E$4,0),0)/100*8760/10^3</f>
        <v>0</v>
      </c>
      <c r="BR35" s="40">
        <f>BH35*VLOOKUP(BR$12,別紙!$B$4:$E$10,MATCH("設備利用率",別紙!$B$4:$E$4,0),0)/100*8760/10^3</f>
        <v>693.79200000000003</v>
      </c>
      <c r="BS35" s="40">
        <f>BI35*VLOOKUP(BS$12,別紙!$B$4:$E$10,MATCH("設備利用率",別紙!$B$4:$E$4,0),0)/100*8760/10^3</f>
        <v>0</v>
      </c>
      <c r="BT35" s="40">
        <f>BJ35*VLOOKUP(BT$12,別紙!$B$4:$E$10,MATCH("設備利用率",別紙!$B$4:$E$4,0),0)/100*8760/10^3</f>
        <v>0</v>
      </c>
      <c r="BU35" s="40">
        <f t="shared" si="6"/>
        <v>37090.334940000008</v>
      </c>
      <c r="BV35" s="42"/>
      <c r="BW35" s="38" t="str">
        <f t="shared" si="7"/>
        <v>12441</v>
      </c>
      <c r="BX35" s="38" t="str">
        <f t="shared" si="8"/>
        <v>大多喜町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62227.570972390167</v>
      </c>
      <c r="BZ35" s="42"/>
      <c r="CA35" s="38" t="str">
        <f t="shared" si="9"/>
        <v>12441</v>
      </c>
      <c r="CB35" s="38" t="str">
        <f t="shared" si="10"/>
        <v>大多喜町</v>
      </c>
      <c r="CC35" s="260">
        <f t="shared" si="11"/>
        <v>1.4788493293564473E-2</v>
      </c>
      <c r="CD35" s="260">
        <f t="shared" si="16"/>
        <v>0.57010566810876373</v>
      </c>
      <c r="CE35" s="260">
        <f t="shared" si="17"/>
        <v>0</v>
      </c>
      <c r="CF35" s="260">
        <f t="shared" si="18"/>
        <v>1.1149270157239939E-2</v>
      </c>
      <c r="CG35" s="260">
        <f t="shared" si="19"/>
        <v>0</v>
      </c>
      <c r="CH35" s="260">
        <f t="shared" si="20"/>
        <v>0</v>
      </c>
      <c r="CI35" s="260">
        <f t="shared" si="12"/>
        <v>0.59604343155956818</v>
      </c>
      <c r="CK35" s="20" t="str">
        <f t="shared" si="13"/>
        <v>12441</v>
      </c>
      <c r="CL35" s="20" t="str">
        <f t="shared" si="14"/>
        <v>大多喜町</v>
      </c>
      <c r="CM35" s="20">
        <f>VLOOKUP($CK35&amp;"_"&amp;$AZ$7,データシート1!$A:$BS,MATCH("ca_太陽光発電（10kW未満）",データシート1!$A$1:$BS$1,0),0)</f>
        <v>151</v>
      </c>
      <c r="CN35" s="20">
        <f>VLOOKUP($CK35&amp;"_"&amp;$AZ$5,データシート1!$A:$BS,MATCH("ab_家庭",データシート1!$A$1:$BS$1,0),0)</f>
        <v>3779</v>
      </c>
      <c r="CO35" s="260">
        <f t="shared" si="15"/>
        <v>3.9957660756813972E-2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03501</v>
      </c>
      <c r="AY36" s="20" t="str">
        <f>IF(IFERROR(比較地域マスタ!$Z29,"")=0,"",IFERROR(比較地域マスタ!$Z29,""))</f>
        <v>軽米町</v>
      </c>
      <c r="BC36" s="960" t="str">
        <f t="shared" si="0"/>
        <v>03501</v>
      </c>
      <c r="BD36" s="123" t="str">
        <f t="shared" si="2"/>
        <v>軽米町</v>
      </c>
      <c r="BE36" s="40">
        <f>VLOOKUP($BC36&amp;"_"&amp;$AZ$7,データシート1!$A:$BS,MATCH("cb_"&amp;BE$12,データシート1!$A$1:$BS$1,0),0)</f>
        <v>801.00000000000023</v>
      </c>
      <c r="BF36" s="40">
        <f>VLOOKUP($BC36&amp;"_"&amp;$AZ$7,データシート1!$A:$BS,MATCH("cb_"&amp;BF$12,データシート1!$A$1:$BS$1,0),0)</f>
        <v>161118</v>
      </c>
      <c r="BG36" s="40">
        <f>VLOOKUP($BC36&amp;"_"&amp;$AZ$7,データシート1!$A:$BS,MATCH("cb_"&amp;BG$12,データシート1!$A$1:$BS$1,0),0)</f>
        <v>1990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163909</v>
      </c>
      <c r="BL36" s="42"/>
      <c r="BM36" s="960" t="str">
        <f t="shared" si="4"/>
        <v>03501</v>
      </c>
      <c r="BN36" s="123" t="str">
        <f t="shared" si="5"/>
        <v>軽米町</v>
      </c>
      <c r="BO36" s="40">
        <f>BE36*VLOOKUP(BO$12,別紙!$B$4:$E$10,MATCH("設備利用率",別紙!$B$4:$E$4,0),0)/100*8760/10^3</f>
        <v>961.2961200000002</v>
      </c>
      <c r="BP36" s="40">
        <f>BF36*VLOOKUP(BP$12,別紙!$B$4:$E$10,MATCH("設備利用率",別紙!$B$4:$E$4,0),0)/100*8760/10^3</f>
        <v>213120.44568</v>
      </c>
      <c r="BQ36" s="40">
        <f>BG36*VLOOKUP(BQ$12,別紙!$B$4:$E$10,MATCH("設備利用率",別紙!$B$4:$E$4,0),0)/100*8760/10^3</f>
        <v>4323.2352000000001</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218404.97700000001</v>
      </c>
      <c r="BV36" s="42"/>
      <c r="BW36" s="38" t="str">
        <f t="shared" si="7"/>
        <v>03501</v>
      </c>
      <c r="BX36" s="38" t="str">
        <f t="shared" si="8"/>
        <v>軽米町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38944.489298233908</v>
      </c>
      <c r="BZ36" s="42"/>
      <c r="CA36" s="38" t="str">
        <f t="shared" si="9"/>
        <v>03501</v>
      </c>
      <c r="CB36" s="38" t="str">
        <f t="shared" si="10"/>
        <v>軽米町</v>
      </c>
      <c r="CC36" s="260">
        <f t="shared" si="11"/>
        <v>2.4683752112871948E-2</v>
      </c>
      <c r="CD36" s="260">
        <f t="shared" si="16"/>
        <v>5.47241598286063</v>
      </c>
      <c r="CE36" s="260">
        <f t="shared" si="17"/>
        <v>0.11101019111826058</v>
      </c>
      <c r="CF36" s="260">
        <f t="shared" si="18"/>
        <v>0</v>
      </c>
      <c r="CG36" s="260">
        <f t="shared" si="19"/>
        <v>0</v>
      </c>
      <c r="CH36" s="260">
        <f t="shared" si="20"/>
        <v>0</v>
      </c>
      <c r="CI36" s="260">
        <f t="shared" si="12"/>
        <v>5.6081099260917631</v>
      </c>
      <c r="CK36" s="20" t="str">
        <f t="shared" si="13"/>
        <v>03501</v>
      </c>
      <c r="CL36" s="20" t="str">
        <f t="shared" si="14"/>
        <v>軽米町</v>
      </c>
      <c r="CM36" s="20">
        <f>VLOOKUP($CK36&amp;"_"&amp;$AZ$7,データシート1!$A:$BS,MATCH("ca_太陽光発電（10kW未満）",データシート1!$A$1:$BS$1,0),0)</f>
        <v>165</v>
      </c>
      <c r="CN36" s="20">
        <f>VLOOKUP($CK36&amp;"_"&amp;$AZ$5,データシート1!$A:$BS,MATCH("ab_家庭",データシート1!$A$1:$BS$1,0),0)</f>
        <v>3725</v>
      </c>
      <c r="CO36" s="260">
        <f t="shared" si="15"/>
        <v>4.429530201342282E-2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03483</v>
      </c>
      <c r="AY37" s="20" t="str">
        <f>IF(IFERROR(比較地域マスタ!$Z30,"")=0,"",IFERROR(比較地域マスタ!$Z30,""))</f>
        <v>岩泉町</v>
      </c>
      <c r="BC37" s="960" t="str">
        <f t="shared" si="0"/>
        <v>03483</v>
      </c>
      <c r="BD37" s="123" t="str">
        <f t="shared" si="2"/>
        <v>岩泉町</v>
      </c>
      <c r="BE37" s="40">
        <f>VLOOKUP($BC37&amp;"_"&amp;$AZ$7,データシート1!$A:$BS,MATCH("cb_"&amp;BE$12,データシート1!$A$1:$BS$1,0),0)</f>
        <v>765.39999999999986</v>
      </c>
      <c r="BF37" s="40">
        <f>VLOOKUP($BC37&amp;"_"&amp;$AZ$7,データシート1!$A:$BS,MATCH("cb_"&amp;BF$12,データシート1!$A$1:$BS$1,0),0)</f>
        <v>782.9</v>
      </c>
      <c r="BG37" s="40">
        <f>VLOOKUP($BC37&amp;"_"&amp;$AZ$7,データシート1!$A:$BS,MATCH("cb_"&amp;BG$12,データシート1!$A$1:$BS$1,0),0)</f>
        <v>0</v>
      </c>
      <c r="BH37" s="40">
        <f>VLOOKUP($BC37&amp;"_"&amp;$AZ$7,データシート1!$A:$BS,MATCH("cb_"&amp;BH$12,データシート1!$A$1:$BS$1,0),0)</f>
        <v>6000</v>
      </c>
      <c r="BI37" s="40">
        <f>VLOOKUP($BC37&amp;"_"&amp;$AZ$7,データシート1!$A:$BS,MATCH("cb_"&amp;BI$12,データシート1!$A$1:$BS$1,0),0)</f>
        <v>0</v>
      </c>
      <c r="BJ37" s="40">
        <f>VLOOKUP($BC37&amp;"_"&amp;$AZ$7,データシート1!$A:$BS,MATCH("cb_"&amp;BJ$12,データシート1!$A$1:$BS$1,0),0)</f>
        <v>0</v>
      </c>
      <c r="BK37" s="40">
        <f t="shared" si="3"/>
        <v>7548.2999999999993</v>
      </c>
      <c r="BL37" s="42"/>
      <c r="BM37" s="960" t="str">
        <f t="shared" si="4"/>
        <v>03483</v>
      </c>
      <c r="BN37" s="123" t="str">
        <f t="shared" si="5"/>
        <v>岩泉町</v>
      </c>
      <c r="BO37" s="40">
        <f>BE37*VLOOKUP(BO$12,別紙!$B$4:$E$10,MATCH("設備利用率",別紙!$B$4:$E$4,0),0)/100*8760/10^3</f>
        <v>918.57184799999982</v>
      </c>
      <c r="BP37" s="40">
        <f>BF37*VLOOKUP(BP$12,別紙!$B$4:$E$10,MATCH("設備利用率",別紙!$B$4:$E$4,0),0)/100*8760/10^3</f>
        <v>1035.588804</v>
      </c>
      <c r="BQ37" s="40">
        <f>BG37*VLOOKUP(BQ$12,別紙!$B$4:$E$10,MATCH("設備利用率",別紙!$B$4:$E$4,0),0)/100*8760/10^3</f>
        <v>0</v>
      </c>
      <c r="BR37" s="40">
        <f>BH37*VLOOKUP(BR$12,別紙!$B$4:$E$10,MATCH("設備利用率",別紙!$B$4:$E$4,0),0)/100*8760/10^3</f>
        <v>31536</v>
      </c>
      <c r="BS37" s="40">
        <f>BI37*VLOOKUP(BS$12,別紙!$B$4:$E$10,MATCH("設備利用率",別紙!$B$4:$E$4,0),0)/100*8760/10^3</f>
        <v>0</v>
      </c>
      <c r="BT37" s="40">
        <f>BJ37*VLOOKUP(BT$12,別紙!$B$4:$E$10,MATCH("設備利用率",別紙!$B$4:$E$4,0),0)/100*8760/10^3</f>
        <v>0</v>
      </c>
      <c r="BU37" s="40">
        <f t="shared" si="6"/>
        <v>33490.160651999999</v>
      </c>
      <c r="BV37" s="42"/>
      <c r="BW37" s="38" t="str">
        <f t="shared" si="7"/>
        <v>03483</v>
      </c>
      <c r="BX37" s="38" t="str">
        <f t="shared" si="8"/>
        <v>岩泉町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45781.383768753287</v>
      </c>
      <c r="BZ37" s="42"/>
      <c r="CA37" s="38" t="str">
        <f t="shared" si="9"/>
        <v>03483</v>
      </c>
      <c r="CB37" s="38" t="str">
        <f t="shared" si="10"/>
        <v>岩泉町</v>
      </c>
      <c r="CC37" s="260">
        <f t="shared" si="11"/>
        <v>2.0064309384788485E-2</v>
      </c>
      <c r="CD37" s="260">
        <f t="shared" si="16"/>
        <v>2.2620303685683046E-2</v>
      </c>
      <c r="CE37" s="260">
        <f t="shared" si="17"/>
        <v>0</v>
      </c>
      <c r="CF37" s="260">
        <f t="shared" si="18"/>
        <v>0.68883894290508429</v>
      </c>
      <c r="CG37" s="260">
        <f t="shared" si="19"/>
        <v>0</v>
      </c>
      <c r="CH37" s="260">
        <f t="shared" si="20"/>
        <v>0</v>
      </c>
      <c r="CI37" s="260">
        <f t="shared" si="12"/>
        <v>0.73152355597555585</v>
      </c>
      <c r="CK37" s="20" t="str">
        <f t="shared" si="13"/>
        <v>03483</v>
      </c>
      <c r="CL37" s="20" t="str">
        <f t="shared" si="14"/>
        <v>岩泉町</v>
      </c>
      <c r="CM37" s="20">
        <f>VLOOKUP($CK37&amp;"_"&amp;$AZ$7,データシート1!$A:$BS,MATCH("ca_太陽光発電（10kW未満）",データシート1!$A$1:$BS$1,0),0)</f>
        <v>164</v>
      </c>
      <c r="CN37" s="20">
        <f>VLOOKUP($CK37&amp;"_"&amp;$AZ$5,データシート1!$A:$BS,MATCH("ab_家庭",データシート1!$A$1:$BS$1,0),0)</f>
        <v>4294</v>
      </c>
      <c r="CO37" s="260">
        <f t="shared" si="15"/>
        <v>3.8192827200745225E-2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04324</v>
      </c>
      <c r="AY38" s="20" t="str">
        <f>IF(IFERROR(比較地域マスタ!$Z31,"")=0,"",IFERROR(比較地域マスタ!$Z31,""))</f>
        <v>川崎町</v>
      </c>
      <c r="BC38" s="960" t="str">
        <f t="shared" si="0"/>
        <v>04324</v>
      </c>
      <c r="BD38" s="123" t="str">
        <f t="shared" si="2"/>
        <v>川崎町</v>
      </c>
      <c r="BE38" s="40">
        <f>VLOOKUP($BC38&amp;"_"&amp;$AZ$7,データシート1!$A:$BS,MATCH("cb_"&amp;BE$12,データシート1!$A$1:$BS$1,0),0)</f>
        <v>883.59999999999991</v>
      </c>
      <c r="BF38" s="40">
        <f>VLOOKUP($BC38&amp;"_"&amp;$AZ$7,データシート1!$A:$BS,MATCH("cb_"&amp;BF$12,データシート1!$A$1:$BS$1,0),0)</f>
        <v>68305.89999999998</v>
      </c>
      <c r="BG38" s="40">
        <f>VLOOKUP($BC38&amp;"_"&amp;$AZ$7,データシート1!$A:$BS,MATCH("cb_"&amp;BG$12,データシート1!$A$1:$BS$1,0),0)</f>
        <v>0</v>
      </c>
      <c r="BH38" s="40">
        <f>VLOOKUP($BC38&amp;"_"&amp;$AZ$7,データシート1!$A:$BS,MATCH("cb_"&amp;BH$12,データシート1!$A$1:$BS$1,0),0)</f>
        <v>271</v>
      </c>
      <c r="BI38" s="40">
        <f>VLOOKUP($BC38&amp;"_"&amp;$AZ$7,データシート1!$A:$BS,MATCH("cb_"&amp;BI$12,データシート1!$A$1:$BS$1,0),0)</f>
        <v>0</v>
      </c>
      <c r="BJ38" s="40">
        <f>VLOOKUP($BC38&amp;"_"&amp;$AZ$7,データシート1!$A:$BS,MATCH("cb_"&amp;BJ$12,データシート1!$A$1:$BS$1,0),0)</f>
        <v>40</v>
      </c>
      <c r="BK38" s="40">
        <f t="shared" si="3"/>
        <v>69500.499999999985</v>
      </c>
      <c r="BL38" s="42"/>
      <c r="BM38" s="960" t="str">
        <f t="shared" si="4"/>
        <v>04324</v>
      </c>
      <c r="BN38" s="123" t="str">
        <f t="shared" si="5"/>
        <v>川崎町</v>
      </c>
      <c r="BO38" s="40">
        <f>BE38*VLOOKUP(BO$12,別紙!$B$4:$E$10,MATCH("設備利用率",別紙!$B$4:$E$4,0),0)/100*8760/10^3</f>
        <v>1060.4260319999999</v>
      </c>
      <c r="BP38" s="40">
        <f>BF38*VLOOKUP(BP$12,別紙!$B$4:$E$10,MATCH("設備利用率",別紙!$B$4:$E$4,0),0)/100*8760/10^3</f>
        <v>90352.312283999971</v>
      </c>
      <c r="BQ38" s="40">
        <f>BG38*VLOOKUP(BQ$12,別紙!$B$4:$E$10,MATCH("設備利用率",別紙!$B$4:$E$4,0),0)/100*8760/10^3</f>
        <v>0</v>
      </c>
      <c r="BR38" s="40">
        <f>BH38*VLOOKUP(BR$12,別紙!$B$4:$E$10,MATCH("設備利用率",別紙!$B$4:$E$4,0),0)/100*8760/10^3</f>
        <v>1424.376</v>
      </c>
      <c r="BS38" s="40">
        <f>BI38*VLOOKUP(BS$12,別紙!$B$4:$E$10,MATCH("設備利用率",別紙!$B$4:$E$4,0),0)/100*8760/10^3</f>
        <v>0</v>
      </c>
      <c r="BT38" s="40">
        <f>BJ38*VLOOKUP(BT$12,別紙!$B$4:$E$10,MATCH("設備利用率",別紙!$B$4:$E$4,0),0)/100*8760/10^3</f>
        <v>280.32</v>
      </c>
      <c r="BU38" s="40">
        <f t="shared" si="6"/>
        <v>93117.434315999984</v>
      </c>
      <c r="BV38" s="42"/>
      <c r="BW38" s="38" t="str">
        <f t="shared" si="7"/>
        <v>04324</v>
      </c>
      <c r="BX38" s="38" t="str">
        <f t="shared" si="8"/>
        <v>川崎町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36271.576140890123</v>
      </c>
      <c r="BZ38" s="42"/>
      <c r="CA38" s="38" t="str">
        <f t="shared" si="9"/>
        <v>04324</v>
      </c>
      <c r="CB38" s="38" t="str">
        <f t="shared" si="10"/>
        <v>川崎町</v>
      </c>
      <c r="CC38" s="260">
        <f t="shared" si="11"/>
        <v>2.9235730696702402E-2</v>
      </c>
      <c r="CD38" s="260">
        <f t="shared" si="16"/>
        <v>2.4909949303841494</v>
      </c>
      <c r="CE38" s="260">
        <f t="shared" si="17"/>
        <v>0</v>
      </c>
      <c r="CF38" s="260">
        <f t="shared" si="18"/>
        <v>3.9269757522178768E-2</v>
      </c>
      <c r="CG38" s="260">
        <f t="shared" si="19"/>
        <v>0</v>
      </c>
      <c r="CH38" s="260">
        <f t="shared" si="20"/>
        <v>7.7283655640204224E-3</v>
      </c>
      <c r="CI38" s="260">
        <f t="shared" si="12"/>
        <v>2.5672287841670514</v>
      </c>
      <c r="CK38" s="20" t="str">
        <f t="shared" si="13"/>
        <v>04324</v>
      </c>
      <c r="CL38" s="20" t="str">
        <f t="shared" si="14"/>
        <v>川崎町</v>
      </c>
      <c r="CM38" s="20">
        <f>VLOOKUP($CK38&amp;"_"&amp;$AZ$7,データシート1!$A:$BS,MATCH("ca_太陽光発電（10kW未満）",データシート1!$A$1:$BS$1,0),0)</f>
        <v>188</v>
      </c>
      <c r="CN38" s="20">
        <f>VLOOKUP($CK38&amp;"_"&amp;$AZ$5,データシート1!$A:$BS,MATCH("ab_家庭",データシート1!$A$1:$BS$1,0),0)</f>
        <v>3402</v>
      </c>
      <c r="CO38" s="260">
        <f t="shared" si="15"/>
        <v>5.5261610817166372E-2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41441</v>
      </c>
      <c r="AY39" s="20" t="str">
        <f>IF(IFERROR(比較地域マスタ!$Z32,"")=0,"",IFERROR(比較地域マスタ!$Z32,""))</f>
        <v>太良町</v>
      </c>
      <c r="BC39" s="960" t="str">
        <f t="shared" si="0"/>
        <v>41441</v>
      </c>
      <c r="BD39" s="123" t="str">
        <f t="shared" si="2"/>
        <v>太良町</v>
      </c>
      <c r="BE39" s="40">
        <f>VLOOKUP($BC39&amp;"_"&amp;$AZ$7,データシート1!$A:$BS,MATCH("cb_"&amp;BE$12,データシート1!$A$1:$BS$1,0),0)</f>
        <v>1804.9299999999998</v>
      </c>
      <c r="BF39" s="40">
        <f>VLOOKUP($BC39&amp;"_"&amp;$AZ$7,データシート1!$A:$BS,MATCH("cb_"&amp;BF$12,データシート1!$A$1:$BS$1,0),0)</f>
        <v>15167</v>
      </c>
      <c r="BG39" s="40">
        <f>VLOOKUP($BC39&amp;"_"&amp;$AZ$7,データシート1!$A:$BS,MATCH("cb_"&amp;BG$12,データシート1!$A$1:$BS$1,0),0)</f>
        <v>0</v>
      </c>
      <c r="BH39" s="40">
        <f>VLOOKUP($BC39&amp;"_"&amp;$AZ$7,データシート1!$A:$BS,MATCH("cb_"&amp;BH$12,データシート1!$A$1:$BS$1,0),0)</f>
        <v>248</v>
      </c>
      <c r="BI39" s="40">
        <f>VLOOKUP($BC39&amp;"_"&amp;$AZ$7,データシート1!$A:$BS,MATCH("cb_"&amp;BI$12,データシート1!$A$1:$BS$1,0),0)</f>
        <v>0</v>
      </c>
      <c r="BJ39" s="40">
        <f>VLOOKUP($BC39&amp;"_"&amp;$AZ$7,データシート1!$A:$BS,MATCH("cb_"&amp;BJ$12,データシート1!$A$1:$BS$1,0),0)</f>
        <v>0</v>
      </c>
      <c r="BK39" s="40">
        <f t="shared" si="3"/>
        <v>17219.93</v>
      </c>
      <c r="BL39" s="42"/>
      <c r="BM39" s="960" t="str">
        <f t="shared" si="4"/>
        <v>41441</v>
      </c>
      <c r="BN39" s="123" t="str">
        <f t="shared" si="5"/>
        <v>太良町</v>
      </c>
      <c r="BO39" s="40">
        <f>BE39*VLOOKUP(BO$12,別紙!$B$4:$E$10,MATCH("設備利用率",別紙!$B$4:$E$4,0),0)/100*8760/10^3</f>
        <v>2166.1325916000001</v>
      </c>
      <c r="BP39" s="40">
        <f>BF39*VLOOKUP(BP$12,別紙!$B$4:$E$10,MATCH("設備利用率",別紙!$B$4:$E$4,0),0)/100*8760/10^3</f>
        <v>20062.300919999998</v>
      </c>
      <c r="BQ39" s="40">
        <f>BG39*VLOOKUP(BQ$12,別紙!$B$4:$E$10,MATCH("設備利用率",別紙!$B$4:$E$4,0),0)/100*8760/10^3</f>
        <v>0</v>
      </c>
      <c r="BR39" s="40">
        <f>BH39*VLOOKUP(BR$12,別紙!$B$4:$E$10,MATCH("設備利用率",別紙!$B$4:$E$4,0),0)/100*8760/10^3</f>
        <v>1303.4880000000001</v>
      </c>
      <c r="BS39" s="40">
        <f>BI39*VLOOKUP(BS$12,別紙!$B$4:$E$10,MATCH("設備利用率",別紙!$B$4:$E$4,0),0)/100*8760/10^3</f>
        <v>0</v>
      </c>
      <c r="BT39" s="40">
        <f>BJ39*VLOOKUP(BT$12,別紙!$B$4:$E$10,MATCH("設備利用率",別紙!$B$4:$E$4,0),0)/100*8760/10^3</f>
        <v>0</v>
      </c>
      <c r="BU39" s="40">
        <f t="shared" si="6"/>
        <v>23531.921511599998</v>
      </c>
      <c r="BV39" s="42"/>
      <c r="BW39" s="38" t="str">
        <f t="shared" si="7"/>
        <v>41441</v>
      </c>
      <c r="BX39" s="38" t="str">
        <f t="shared" si="8"/>
        <v>太良町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32149.176287117883</v>
      </c>
      <c r="BZ39" s="42"/>
      <c r="CA39" s="38" t="str">
        <f t="shared" si="9"/>
        <v>41441</v>
      </c>
      <c r="CB39" s="38" t="str">
        <f t="shared" si="10"/>
        <v>太良町</v>
      </c>
      <c r="CC39" s="260">
        <f t="shared" si="11"/>
        <v>6.7377545609713346E-2</v>
      </c>
      <c r="CD39" s="260">
        <f t="shared" si="16"/>
        <v>0.62403778998340698</v>
      </c>
      <c r="CE39" s="260">
        <f t="shared" si="17"/>
        <v>0</v>
      </c>
      <c r="CF39" s="260">
        <f t="shared" si="18"/>
        <v>4.054498903358545E-2</v>
      </c>
      <c r="CG39" s="260">
        <f t="shared" si="19"/>
        <v>0</v>
      </c>
      <c r="CH39" s="260">
        <f t="shared" si="20"/>
        <v>0</v>
      </c>
      <c r="CI39" s="260">
        <f t="shared" si="12"/>
        <v>0.73196032462670579</v>
      </c>
      <c r="CK39" s="20" t="str">
        <f t="shared" si="13"/>
        <v>41441</v>
      </c>
      <c r="CL39" s="20" t="str">
        <f t="shared" si="14"/>
        <v>太良町</v>
      </c>
      <c r="CM39" s="20">
        <f>VLOOKUP($CK39&amp;"_"&amp;$AZ$7,データシート1!$A:$BS,MATCH("ca_太陽光発電（10kW未満）",データシート1!$A$1:$BS$1,0),0)</f>
        <v>341</v>
      </c>
      <c r="CN39" s="20">
        <f>VLOOKUP($CK39&amp;"_"&amp;$AZ$5,データシート1!$A:$BS,MATCH("ab_家庭",データシート1!$A$1:$BS$1,0),0)</f>
        <v>3187</v>
      </c>
      <c r="CO39" s="260">
        <f t="shared" si="15"/>
        <v>0.10699717602761218</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34545</v>
      </c>
      <c r="AY40" s="20" t="str">
        <f>IF(IFERROR(比較地域マスタ!$Z33,"")=0,"",IFERROR(比較地域マスタ!$Z33,""))</f>
        <v>神石高原町</v>
      </c>
      <c r="BC40" s="960" t="str">
        <f t="shared" si="0"/>
        <v>34545</v>
      </c>
      <c r="BD40" s="123" t="str">
        <f t="shared" si="2"/>
        <v>神石高原町</v>
      </c>
      <c r="BE40" s="40">
        <f>VLOOKUP($BC40&amp;"_"&amp;$AZ$7,データシート1!$A:$BS,MATCH("cb_"&amp;BE$12,データシート1!$A$1:$BS$1,0),0)</f>
        <v>995.99999999999932</v>
      </c>
      <c r="BF40" s="40">
        <f>VLOOKUP($BC40&amp;"_"&amp;$AZ$7,データシート1!$A:$BS,MATCH("cb_"&amp;BF$12,データシート1!$A$1:$BS$1,0),0)</f>
        <v>19542.200000000012</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20538.200000000012</v>
      </c>
      <c r="BL40" s="42"/>
      <c r="BM40" s="960" t="str">
        <f t="shared" si="4"/>
        <v>34545</v>
      </c>
      <c r="BN40" s="123" t="str">
        <f t="shared" si="5"/>
        <v>神石高原町</v>
      </c>
      <c r="BO40" s="40">
        <f>BE40*VLOOKUP(BO$12,別紙!$B$4:$E$10,MATCH("設備利用率",別紙!$B$4:$E$4,0),0)/100*8760/10^3</f>
        <v>1195.3195199999991</v>
      </c>
      <c r="BP40" s="40">
        <f>BF40*VLOOKUP(BP$12,別紙!$B$4:$E$10,MATCH("設備利用率",別紙!$B$4:$E$4,0),0)/100*8760/10^3</f>
        <v>25849.640472000014</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27044.959992000011</v>
      </c>
      <c r="BV40" s="42"/>
      <c r="BW40" s="38" t="str">
        <f t="shared" si="7"/>
        <v>34545</v>
      </c>
      <c r="BX40" s="38" t="str">
        <f t="shared" si="8"/>
        <v>神石高原町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51339.382462971844</v>
      </c>
      <c r="BZ40" s="42"/>
      <c r="CA40" s="38" t="str">
        <f t="shared" si="9"/>
        <v>34545</v>
      </c>
      <c r="CB40" s="38" t="str">
        <f t="shared" si="10"/>
        <v>神石高原町</v>
      </c>
      <c r="CC40" s="260">
        <f t="shared" si="11"/>
        <v>2.3282701556882082E-2</v>
      </c>
      <c r="CD40" s="260">
        <f t="shared" si="16"/>
        <v>0.50350509164468193</v>
      </c>
      <c r="CE40" s="260">
        <f t="shared" si="17"/>
        <v>0</v>
      </c>
      <c r="CF40" s="260">
        <f t="shared" si="18"/>
        <v>0</v>
      </c>
      <c r="CG40" s="260">
        <f t="shared" si="19"/>
        <v>0</v>
      </c>
      <c r="CH40" s="260">
        <f t="shared" si="20"/>
        <v>0</v>
      </c>
      <c r="CI40" s="260">
        <f t="shared" si="12"/>
        <v>0.52678779320156399</v>
      </c>
      <c r="CK40" s="20" t="str">
        <f t="shared" si="13"/>
        <v>34545</v>
      </c>
      <c r="CL40" s="20" t="str">
        <f t="shared" si="14"/>
        <v>神石高原町</v>
      </c>
      <c r="CM40" s="20">
        <f>VLOOKUP($CK40&amp;"_"&amp;$AZ$7,データシート1!$A:$BS,MATCH("ca_太陽光発電（10kW未満）",データシート1!$A$1:$BS$1,0),0)</f>
        <v>188</v>
      </c>
      <c r="CN40" s="20">
        <f>VLOOKUP($CK40&amp;"_"&amp;$AZ$5,データシート1!$A:$BS,MATCH("ab_家庭",データシート1!$A$1:$BS$1,0),0)</f>
        <v>3869</v>
      </c>
      <c r="CO40" s="260">
        <f t="shared" si="15"/>
        <v>4.85913672783665E-2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29361</v>
      </c>
      <c r="AY41" s="20" t="str">
        <f>IF(IFERROR(比較地域マスタ!$Z34,"")=0,"",IFERROR(比較地域マスタ!$Z34,""))</f>
        <v>川西町</v>
      </c>
      <c r="BC41" s="960" t="str">
        <f t="shared" si="0"/>
        <v>29361</v>
      </c>
      <c r="BD41" s="123" t="str">
        <f t="shared" si="2"/>
        <v>川西町</v>
      </c>
      <c r="BE41" s="40">
        <f>VLOOKUP($BC41&amp;"_"&amp;$AZ$7,データシート1!$A:$BS,MATCH("cb_"&amp;BE$12,データシート1!$A$1:$BS$1,0),0)</f>
        <v>1441.2000000000003</v>
      </c>
      <c r="BF41" s="40">
        <f>VLOOKUP($BC41&amp;"_"&amp;$AZ$7,データシート1!$A:$BS,MATCH("cb_"&amp;BF$12,データシート1!$A$1:$BS$1,0),0)</f>
        <v>3491.4000000000005</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4932.6000000000004</v>
      </c>
      <c r="BL41" s="42"/>
      <c r="BM41" s="960" t="str">
        <f t="shared" si="4"/>
        <v>29361</v>
      </c>
      <c r="BN41" s="123" t="str">
        <f t="shared" si="5"/>
        <v>川西町</v>
      </c>
      <c r="BO41" s="40">
        <f>BE41*VLOOKUP(BO$12,別紙!$B$4:$E$10,MATCH("設備利用率",別紙!$B$4:$E$4,0),0)/100*8760/10^3</f>
        <v>1729.6129440000004</v>
      </c>
      <c r="BP41" s="40">
        <f>BF41*VLOOKUP(BP$12,別紙!$B$4:$E$10,MATCH("設備利用率",別紙!$B$4:$E$4,0),0)/100*8760/10^3</f>
        <v>4618.2842640000008</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6347.8972080000012</v>
      </c>
      <c r="BV41" s="42"/>
      <c r="BW41" s="38" t="str">
        <f t="shared" si="7"/>
        <v>29361</v>
      </c>
      <c r="BX41" s="38" t="str">
        <f t="shared" si="8"/>
        <v>川西町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96270.319454133103</v>
      </c>
      <c r="BZ41" s="42"/>
      <c r="CA41" s="38" t="str">
        <f t="shared" si="9"/>
        <v>29361</v>
      </c>
      <c r="CB41" s="38" t="str">
        <f t="shared" si="10"/>
        <v>川西町</v>
      </c>
      <c r="CC41" s="260">
        <f t="shared" si="11"/>
        <v>1.7966211744254727E-2</v>
      </c>
      <c r="CD41" s="260">
        <f t="shared" si="16"/>
        <v>4.7972046734511248E-2</v>
      </c>
      <c r="CE41" s="260">
        <f t="shared" si="17"/>
        <v>0</v>
      </c>
      <c r="CF41" s="260">
        <f t="shared" si="18"/>
        <v>0</v>
      </c>
      <c r="CG41" s="260">
        <f t="shared" si="19"/>
        <v>0</v>
      </c>
      <c r="CH41" s="260">
        <f t="shared" si="20"/>
        <v>0</v>
      </c>
      <c r="CI41" s="260">
        <f t="shared" si="12"/>
        <v>6.5938258478765971E-2</v>
      </c>
      <c r="CK41" s="20" t="str">
        <f t="shared" si="13"/>
        <v>29361</v>
      </c>
      <c r="CL41" s="20" t="str">
        <f t="shared" si="14"/>
        <v>川西町</v>
      </c>
      <c r="CM41" s="20">
        <f>VLOOKUP($CK41&amp;"_"&amp;$AZ$7,データシート1!$A:$BS,MATCH("ca_太陽光発電（10kW未満）",データシート1!$A$1:$BS$1,0),0)</f>
        <v>324</v>
      </c>
      <c r="CN41" s="20">
        <f>VLOOKUP($CK41&amp;"_"&amp;$AZ$5,データシート1!$A:$BS,MATCH("ab_家庭",データシート1!$A$1:$BS$1,0),0)</f>
        <v>3626</v>
      </c>
      <c r="CO41" s="260">
        <f t="shared" si="15"/>
        <v>8.9354660783232218E-2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15223</v>
      </c>
      <c r="AY72" s="20" t="str">
        <f>IF(IFERROR(比較地域マスタ!$AE7,"")=0,"",IFERROR(比較地域マスタ!$AE7,""))</f>
        <v>阿賀野市</v>
      </c>
      <c r="AZ72" s="18"/>
      <c r="BA72" s="24">
        <v>1</v>
      </c>
      <c r="BB72" s="24">
        <v>1</v>
      </c>
      <c r="BC72" s="20" t="str">
        <f>AX72</f>
        <v>15223</v>
      </c>
      <c r="BD72" s="20" t="str">
        <f>AY72</f>
        <v>阿賀野市</v>
      </c>
      <c r="BE72" s="953">
        <f>VLOOKUP(BC72&amp;"_令和4年度",データシート3!A:AB,MATCH("ea_"&amp;"太陽光（建物系）"&amp;"_年間発電",データシート3!$A$1:$AB$1,0),0)/10^3+VLOOKUP(BC72&amp;"_令和4年度",データシート3!A:AB,MATCH("ea_"&amp;"太陽光（土地系）"&amp;"_年間発電",データシート3!$A$1:$AB$1,0),0)/10^3</f>
        <v>1243736.085</v>
      </c>
      <c r="BF72" s="953">
        <f>VLOOKUP(BC72&amp;"_令和4年度",データシート3!A:AB,MATCH("ea_"&amp;"風力（陸上）"&amp;"_年間発電",データシート3!$A$1:$AB$1,0),0)/10^3</f>
        <v>68476.187999999995</v>
      </c>
      <c r="BG72" s="953">
        <f>VLOOKUP(BC72&amp;"_令和4年度",データシート3!A:AB,MATCH("ea_"&amp;"中小水（河川）"&amp;"_年間発電",データシート3!$A$1:$AB$1,0),0)/10^3+VLOOKUP(BC72&amp;"_令和4年度",データシート3!A:AB,MATCH("ea_"&amp;"中小水（農業用水路）"&amp;"_年間発電",データシート3!$A$1:$AB$1,0),0)/10^3</f>
        <v>25180.859</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20235.846000000001</v>
      </c>
      <c r="BI72" s="953">
        <f>SUM(BE72:BH72)</f>
        <v>1357628.9779999999</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260389.34188793576</v>
      </c>
      <c r="BK72" s="953">
        <f t="shared" ref="BK72:BK103" si="21">BI72-BJ72</f>
        <v>1097239.6361120641</v>
      </c>
      <c r="BL72" s="953">
        <f t="shared" ref="BL72:BL103" si="22">IF(BK72&gt;0,0,BK72)</f>
        <v>0</v>
      </c>
      <c r="BM72" s="953">
        <f t="shared" ref="BM72:BM103" si="23">IF(BK72&gt;0,BK72,0)</f>
        <v>1097239.6361120641</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15385</v>
      </c>
      <c r="AY73" s="20" t="str">
        <f>IF(IFERROR(比較地域マスタ!$AE8,"")=0,"",IFERROR(比較地域マスタ!$AE8,""))</f>
        <v>阿賀町</v>
      </c>
      <c r="AZ73" s="18"/>
      <c r="BA73" s="24">
        <v>2</v>
      </c>
      <c r="BB73" s="24">
        <v>1</v>
      </c>
      <c r="BC73" s="20" t="str">
        <f t="shared" ref="BC73:BC136" si="24">AX73</f>
        <v>15385</v>
      </c>
      <c r="BD73" s="20" t="str">
        <f t="shared" ref="BD73:BD136" si="25">AY73</f>
        <v>阿賀町</v>
      </c>
      <c r="BE73" s="953">
        <f>VLOOKUP(BC73&amp;"_令和4年度",データシート3!A:AB,MATCH("ea_"&amp;"太陽光（建物系）"&amp;"_年間発電",データシート3!$A$1:$AB$1,0),0)/10^3+VLOOKUP(BC73&amp;"_令和4年度",データシート3!A:AB,MATCH("ea_"&amp;"太陽光（土地系）"&amp;"_年間発電",データシート3!$A$1:$AB$1,0),0)/10^3</f>
        <v>221242.712</v>
      </c>
      <c r="BF73" s="953">
        <f>VLOOKUP(BC73&amp;"_令和4年度",データシート3!A:AB,MATCH("ea_"&amp;"風力（陸上）"&amp;"_年間発電",データシート3!$A$1:$AB$1,0),0)/10^3</f>
        <v>2130986.3760000002</v>
      </c>
      <c r="BG73" s="953">
        <f>VLOOKUP(BC73&amp;"_令和4年度",データシート3!A:AB,MATCH("ea_"&amp;"中小水（河川）"&amp;"_年間発電",データシート3!$A$1:$AB$1,0),0)/10^3+VLOOKUP(BC73&amp;"_令和4年度",データシート3!A:AB,MATCH("ea_"&amp;"中小水（農業用水路）"&amp;"_年間発電",データシート3!$A$1:$AB$1,0),0)/10^3</f>
        <v>391124.66700000002</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360.80700000000002</v>
      </c>
      <c r="BI73" s="953">
        <f t="shared" ref="BI73:BI136" si="26">SUM(BE73:BH73)</f>
        <v>2743714.5619999999</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43826.88608166339</v>
      </c>
      <c r="BK73" s="953">
        <f t="shared" si="21"/>
        <v>2699887.6759183365</v>
      </c>
      <c r="BL73" s="953">
        <f t="shared" si="22"/>
        <v>0</v>
      </c>
      <c r="BM73" s="953">
        <f t="shared" si="23"/>
        <v>2699887.6759183365</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15586</v>
      </c>
      <c r="AY74" s="20" t="str">
        <f>IF(IFERROR(比較地域マスタ!$AE9,"")=0,"",IFERROR(比較地域マスタ!$AE9,""))</f>
        <v>粟島浦村</v>
      </c>
      <c r="AZ74" s="18"/>
      <c r="BA74" s="24">
        <v>3</v>
      </c>
      <c r="BB74" s="24">
        <v>1</v>
      </c>
      <c r="BC74" s="20" t="str">
        <f t="shared" si="24"/>
        <v>15586</v>
      </c>
      <c r="BD74" s="20" t="str">
        <f t="shared" si="25"/>
        <v>粟島浦村</v>
      </c>
      <c r="BE74" s="953">
        <f>VLOOKUP(BC74&amp;"_令和4年度",データシート3!A:AB,MATCH("ea_"&amp;"太陽光（建物系）"&amp;"_年間発電",データシート3!$A$1:$AB$1,0),0)/10^3+VLOOKUP(BC74&amp;"_令和4年度",データシート3!A:AB,MATCH("ea_"&amp;"太陽光（土地系）"&amp;"_年間発電",データシート3!$A$1:$AB$1,0),0)/10^3</f>
        <v>4988.9750000000004</v>
      </c>
      <c r="BF74" s="953">
        <f>VLOOKUP(BC74&amp;"_令和4年度",データシート3!A:AB,MATCH("ea_"&amp;"風力（陸上）"&amp;"_年間発電",データシート3!$A$1:$AB$1,0),0)/10^3</f>
        <v>91170.358999999982</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96159.333999999988</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2160.5520248440853</v>
      </c>
      <c r="BK74" s="953">
        <f t="shared" si="21"/>
        <v>93998.7819751559</v>
      </c>
      <c r="BL74" s="953">
        <f t="shared" si="22"/>
        <v>0</v>
      </c>
      <c r="BM74" s="953">
        <f t="shared" si="23"/>
        <v>93998.7819751559</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15405</v>
      </c>
      <c r="AY75" s="20" t="str">
        <f>IF(IFERROR(比較地域マスタ!$AE10,"")=0,"",IFERROR(比較地域マスタ!$AE10,""))</f>
        <v>出雲崎町</v>
      </c>
      <c r="AZ75" s="18"/>
      <c r="BA75" s="24">
        <v>4</v>
      </c>
      <c r="BB75" s="24">
        <v>1</v>
      </c>
      <c r="BC75" s="20" t="str">
        <f t="shared" si="24"/>
        <v>15405</v>
      </c>
      <c r="BD75" s="20" t="str">
        <f t="shared" si="25"/>
        <v>出雲崎町</v>
      </c>
      <c r="BE75" s="953">
        <f>VLOOKUP(BC75&amp;"_令和4年度",データシート3!A:AB,MATCH("ea_"&amp;"太陽光（建物系）"&amp;"_年間発電",データシート3!$A$1:$AB$1,0),0)/10^3+VLOOKUP(BC75&amp;"_令和4年度",データシート3!A:AB,MATCH("ea_"&amp;"太陽光（土地系）"&amp;"_年間発電",データシート3!$A$1:$AB$1,0),0)/10^3</f>
        <v>142657.652</v>
      </c>
      <c r="BF75" s="953">
        <f>VLOOKUP(BC75&amp;"_令和4年度",データシート3!A:AB,MATCH("ea_"&amp;"風力（陸上）"&amp;"_年間発電",データシート3!$A$1:$AB$1,0),0)/10^3</f>
        <v>46325.233</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12506.056</v>
      </c>
      <c r="BI75" s="953">
        <f t="shared" si="26"/>
        <v>201488.94100000002</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20206.531272980192</v>
      </c>
      <c r="BK75" s="953">
        <f t="shared" si="21"/>
        <v>181282.40972701984</v>
      </c>
      <c r="BL75" s="953">
        <f t="shared" si="22"/>
        <v>0</v>
      </c>
      <c r="BM75" s="953">
        <f t="shared" si="23"/>
        <v>181282.40972701984</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15216</v>
      </c>
      <c r="AY76" s="20" t="str">
        <f>IF(IFERROR(比較地域マスタ!$AE11,"")=0,"",IFERROR(比較地域マスタ!$AE11,""))</f>
        <v>糸魚川市</v>
      </c>
      <c r="AZ76" s="18"/>
      <c r="BA76" s="24">
        <v>5</v>
      </c>
      <c r="BB76" s="24">
        <v>1</v>
      </c>
      <c r="BC76" s="20" t="str">
        <f t="shared" si="24"/>
        <v>15216</v>
      </c>
      <c r="BD76" s="20" t="str">
        <f t="shared" si="25"/>
        <v>糸魚川市</v>
      </c>
      <c r="BE76" s="953">
        <f>VLOOKUP(BC76&amp;"_令和4年度",データシート3!A:AB,MATCH("ea_"&amp;"太陽光（建物系）"&amp;"_年間発電",データシート3!$A$1:$AB$1,0),0)/10^3+VLOOKUP(BC76&amp;"_令和4年度",データシート3!A:AB,MATCH("ea_"&amp;"太陽光（土地系）"&amp;"_年間発電",データシート3!$A$1:$AB$1,0),0)/10^3</f>
        <v>522513.19700000004</v>
      </c>
      <c r="BF76" s="953">
        <f>VLOOKUP(BC76&amp;"_令和4年度",データシート3!A:AB,MATCH("ea_"&amp;"風力（陸上）"&amp;"_年間発電",データシート3!$A$1:$AB$1,0),0)/10^3</f>
        <v>958306.152</v>
      </c>
      <c r="BG76" s="953">
        <f>VLOOKUP(BC76&amp;"_令和4年度",データシート3!A:AB,MATCH("ea_"&amp;"中小水（河川）"&amp;"_年間発電",データシート3!$A$1:$AB$1,0),0)/10^3+VLOOKUP(BC76&amp;"_令和4年度",データシート3!A:AB,MATCH("ea_"&amp;"中小水（農業用水路）"&amp;"_年間発電",データシート3!$A$1:$AB$1,0),0)/10^3</f>
        <v>256203.60500000004</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71333.52</v>
      </c>
      <c r="BI76" s="953">
        <f t="shared" si="26"/>
        <v>1808356.4739999999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291811.75340980943</v>
      </c>
      <c r="BK76" s="953">
        <f t="shared" si="21"/>
        <v>1516544.7205901905</v>
      </c>
      <c r="BL76" s="953">
        <f t="shared" si="22"/>
        <v>0</v>
      </c>
      <c r="BM76" s="953">
        <f t="shared" si="23"/>
        <v>1516544.7205901905</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15225</v>
      </c>
      <c r="AY77" s="20" t="str">
        <f>IF(IFERROR(比較地域マスタ!$AE12,"")=0,"",IFERROR(比較地域マスタ!$AE12,""))</f>
        <v>魚沼市</v>
      </c>
      <c r="AZ77" s="18"/>
      <c r="BA77" s="24">
        <v>6</v>
      </c>
      <c r="BB77" s="24">
        <v>1</v>
      </c>
      <c r="BC77" s="20" t="str">
        <f t="shared" si="24"/>
        <v>15225</v>
      </c>
      <c r="BD77" s="20" t="str">
        <f t="shared" si="25"/>
        <v>魚沼市</v>
      </c>
      <c r="BE77" s="953">
        <f>VLOOKUP(BC77&amp;"_令和4年度",データシート3!A:AB,MATCH("ea_"&amp;"太陽光（建物系）"&amp;"_年間発電",データシート3!$A$1:$AB$1,0),0)/10^3+VLOOKUP(BC77&amp;"_令和4年度",データシート3!A:AB,MATCH("ea_"&amp;"太陽光（土地系）"&amp;"_年間発電",データシート3!$A$1:$AB$1,0),0)/10^3</f>
        <v>752735.01699999999</v>
      </c>
      <c r="BF77" s="953">
        <f>VLOOKUP(BC77&amp;"_令和4年度",データシート3!A:AB,MATCH("ea_"&amp;"風力（陸上）"&amp;"_年間発電",データシート3!$A$1:$AB$1,0),0)/10^3</f>
        <v>319976.94099999999</v>
      </c>
      <c r="BG77" s="953">
        <f>VLOOKUP(BC77&amp;"_令和4年度",データシート3!A:AB,MATCH("ea_"&amp;"中小水（河川）"&amp;"_年間発電",データシート3!$A$1:$AB$1,0),0)/10^3+VLOOKUP(BC77&amp;"_令和4年度",データシート3!A:AB,MATCH("ea_"&amp;"中小水（農業用水路）"&amp;"_年間発電",データシート3!$A$1:$AB$1,0),0)/10^3</f>
        <v>587562.03111425997</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14812.95</v>
      </c>
      <c r="BI77" s="953">
        <f t="shared" si="26"/>
        <v>1675086.93911426</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180500.273127744</v>
      </c>
      <c r="BK77" s="953">
        <f t="shared" si="21"/>
        <v>1494586.665986516</v>
      </c>
      <c r="BL77" s="953">
        <f t="shared" si="22"/>
        <v>0</v>
      </c>
      <c r="BM77" s="953">
        <f t="shared" si="23"/>
        <v>1494586.665986516</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15208</v>
      </c>
      <c r="AY78" s="20" t="str">
        <f>IF(IFERROR(比較地域マスタ!$AE13,"")=0,"",IFERROR(比較地域マスタ!$AE13,""))</f>
        <v>小千谷市</v>
      </c>
      <c r="AZ78" s="18"/>
      <c r="BA78" s="24">
        <v>7</v>
      </c>
      <c r="BB78" s="24">
        <v>1</v>
      </c>
      <c r="BC78" s="20" t="str">
        <f t="shared" si="24"/>
        <v>15208</v>
      </c>
      <c r="BD78" s="20" t="str">
        <f t="shared" si="25"/>
        <v>小千谷市</v>
      </c>
      <c r="BE78" s="953">
        <f>VLOOKUP(BC78&amp;"_令和4年度",データシート3!A:AB,MATCH("ea_"&amp;"太陽光（建物系）"&amp;"_年間発電",データシート3!$A$1:$AB$1,0),0)/10^3+VLOOKUP(BC78&amp;"_令和4年度",データシート3!A:AB,MATCH("ea_"&amp;"太陽光（土地系）"&amp;"_年間発電",データシート3!$A$1:$AB$1,0),0)/10^3</f>
        <v>705894.98199999984</v>
      </c>
      <c r="BF78" s="953">
        <f>VLOOKUP(BC78&amp;"_令和4年度",データシート3!A:AB,MATCH("ea_"&amp;"風力（陸上）"&amp;"_年間発電",データシート3!$A$1:$AB$1,0),0)/10^3</f>
        <v>1617.9570000000001</v>
      </c>
      <c r="BG78" s="953">
        <f>VLOOKUP(BC78&amp;"_令和4年度",データシート3!A:AB,MATCH("ea_"&amp;"中小水（河川）"&amp;"_年間発電",データシート3!$A$1:$AB$1,0),0)/10^3+VLOOKUP(BC78&amp;"_令和4年度",データシート3!A:AB,MATCH("ea_"&amp;"中小水（農業用水路）"&amp;"_年間発電",データシート3!$A$1:$AB$1,0),0)/10^3</f>
        <v>7998.2290000000003</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117525.05200000003</v>
      </c>
      <c r="BI78" s="953">
        <f t="shared" si="26"/>
        <v>833036.22</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222824.13330930792</v>
      </c>
      <c r="BK78" s="953">
        <f t="shared" si="21"/>
        <v>610212.086690692</v>
      </c>
      <c r="BL78" s="953">
        <f t="shared" si="22"/>
        <v>0</v>
      </c>
      <c r="BM78" s="953">
        <f t="shared" si="23"/>
        <v>610212.086690692</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15205</v>
      </c>
      <c r="AY79" s="20" t="str">
        <f>IF(IFERROR(比較地域マスタ!$AE14,"")=0,"",IFERROR(比較地域マスタ!$AE14,""))</f>
        <v>柏崎市</v>
      </c>
      <c r="AZ79" s="18"/>
      <c r="BA79" s="24">
        <v>8</v>
      </c>
      <c r="BB79" s="24">
        <v>1</v>
      </c>
      <c r="BC79" s="20" t="str">
        <f t="shared" si="24"/>
        <v>15205</v>
      </c>
      <c r="BD79" s="20" t="str">
        <f t="shared" si="25"/>
        <v>柏崎市</v>
      </c>
      <c r="BE79" s="953">
        <f>VLOOKUP(BC79&amp;"_令和4年度",データシート3!A:AB,MATCH("ea_"&amp;"太陽光（建物系）"&amp;"_年間発電",データシート3!$A$1:$AB$1,0),0)/10^3+VLOOKUP(BC79&amp;"_令和4年度",データシート3!A:AB,MATCH("ea_"&amp;"太陽光（土地系）"&amp;"_年間発電",データシート3!$A$1:$AB$1,0),0)/10^3</f>
        <v>1358937.1519999998</v>
      </c>
      <c r="BF79" s="953">
        <f>VLOOKUP(BC79&amp;"_令和4年度",データシート3!A:AB,MATCH("ea_"&amp;"風力（陸上）"&amp;"_年間発電",データシート3!$A$1:$AB$1,0),0)/10^3</f>
        <v>373801.69799999997</v>
      </c>
      <c r="BG79" s="953">
        <f>VLOOKUP(BC79&amp;"_令和4年度",データシート3!A:AB,MATCH("ea_"&amp;"中小水（河川）"&amp;"_年間発電",データシート3!$A$1:$AB$1,0),0)/10^3+VLOOKUP(BC79&amp;"_令和4年度",データシート3!A:AB,MATCH("ea_"&amp;"中小水（農業用水路）"&amp;"_年間発電",データシート3!$A$1:$AB$1,0),0)/10^3</f>
        <v>15787.475</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597906.76400000008</v>
      </c>
      <c r="BI79" s="953">
        <f t="shared" si="26"/>
        <v>2346433.0889999997</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509270.29864197882</v>
      </c>
      <c r="BK79" s="953">
        <f t="shared" si="21"/>
        <v>1837162.7903580209</v>
      </c>
      <c r="BL79" s="953">
        <f>IF(BK79&gt;0,0,BK79)</f>
        <v>0</v>
      </c>
      <c r="BM79" s="953">
        <f>IF(BK79&gt;0,BK79,0)</f>
        <v>1837162.7903580209</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15209</v>
      </c>
      <c r="AY80" s="20" t="str">
        <f>IF(IFERROR(比較地域マスタ!$AE15,"")=0,"",IFERROR(比較地域マスタ!$AE15,""))</f>
        <v>加茂市</v>
      </c>
      <c r="AZ80" s="18"/>
      <c r="BA80" s="24">
        <v>9</v>
      </c>
      <c r="BB80" s="24">
        <v>1</v>
      </c>
      <c r="BC80" s="20" t="str">
        <f t="shared" si="24"/>
        <v>15209</v>
      </c>
      <c r="BD80" s="20" t="str">
        <f t="shared" si="25"/>
        <v>加茂市</v>
      </c>
      <c r="BE80" s="953">
        <f>VLOOKUP(BC80&amp;"_令和4年度",データシート3!A:AB,MATCH("ea_"&amp;"太陽光（建物系）"&amp;"_年間発電",データシート3!$A$1:$AB$1,0),0)/10^3+VLOOKUP(BC80&amp;"_令和4年度",データシート3!A:AB,MATCH("ea_"&amp;"太陽光（土地系）"&amp;"_年間発電",データシート3!$A$1:$AB$1,0),0)/10^3</f>
        <v>266507.609</v>
      </c>
      <c r="BF80" s="953">
        <f>VLOOKUP(BC80&amp;"_令和4年度",データシート3!A:AB,MATCH("ea_"&amp;"風力（陸上）"&amp;"_年間発電",データシート3!$A$1:$AB$1,0),0)/10^3</f>
        <v>132011.05499999999</v>
      </c>
      <c r="BG80" s="953">
        <f>VLOOKUP(BC80&amp;"_令和4年度",データシート3!A:AB,MATCH("ea_"&amp;"中小水（河川）"&amp;"_年間発電",データシート3!$A$1:$AB$1,0),0)/10^3+VLOOKUP(BC80&amp;"_令和4年度",データシート3!A:AB,MATCH("ea_"&amp;"中小水（農業用水路）"&amp;"_年間発電",データシート3!$A$1:$AB$1,0),0)/10^3</f>
        <v>5557.7709999999997</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83.394999999999996</v>
      </c>
      <c r="BI80" s="953">
        <f t="shared" si="26"/>
        <v>404159.83</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137935.18152889344</v>
      </c>
      <c r="BK80" s="953">
        <f t="shared" si="21"/>
        <v>266224.64847110654</v>
      </c>
      <c r="BL80" s="953">
        <f t="shared" si="22"/>
        <v>0</v>
      </c>
      <c r="BM80" s="953">
        <f t="shared" si="23"/>
        <v>266224.64847110654</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15504</v>
      </c>
      <c r="AY81" s="20" t="str">
        <f>IF(IFERROR(比較地域マスタ!$AE16,"")=0,"",IFERROR(比較地域マスタ!$AE16,""))</f>
        <v>刈羽村</v>
      </c>
      <c r="AZ81" s="18"/>
      <c r="BA81" s="24">
        <v>10</v>
      </c>
      <c r="BB81" s="24">
        <v>1</v>
      </c>
      <c r="BC81" s="20" t="str">
        <f t="shared" si="24"/>
        <v>15504</v>
      </c>
      <c r="BD81" s="20" t="str">
        <f t="shared" si="25"/>
        <v>刈羽村</v>
      </c>
      <c r="BE81" s="953">
        <f>VLOOKUP(BC81&amp;"_令和4年度",データシート3!A:AB,MATCH("ea_"&amp;"太陽光（建物系）"&amp;"_年間発電",データシート3!$A$1:$AB$1,0),0)/10^3+VLOOKUP(BC81&amp;"_令和4年度",データシート3!A:AB,MATCH("ea_"&amp;"太陽光（土地系）"&amp;"_年間発電",データシート3!$A$1:$AB$1,0),0)/10^3</f>
        <v>202001.641</v>
      </c>
      <c r="BF81" s="953">
        <f>VLOOKUP(BC81&amp;"_令和4年度",データシート3!A:AB,MATCH("ea_"&amp;"風力（陸上）"&amp;"_年間発電",データシート3!$A$1:$AB$1,0),0)/10^3</f>
        <v>3260.1950000000002</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9714.8050000000003</v>
      </c>
      <c r="BI81" s="953">
        <f t="shared" si="26"/>
        <v>214976.641</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19286.97513269792</v>
      </c>
      <c r="BK81" s="953">
        <f t="shared" si="21"/>
        <v>195689.66586730207</v>
      </c>
      <c r="BL81" s="953">
        <f t="shared" si="22"/>
        <v>0</v>
      </c>
      <c r="BM81" s="953">
        <f t="shared" si="23"/>
        <v>195689.66586730207</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15218</v>
      </c>
      <c r="AY82" s="20" t="str">
        <f>IF(IFERROR(比較地域マスタ!$AE17,"")=0,"",IFERROR(比較地域マスタ!$AE17,""))</f>
        <v>五泉市</v>
      </c>
      <c r="AZ82" s="18"/>
      <c r="BA82" s="24">
        <v>11</v>
      </c>
      <c r="BB82" s="24">
        <v>1</v>
      </c>
      <c r="BC82" s="20" t="str">
        <f t="shared" si="24"/>
        <v>15218</v>
      </c>
      <c r="BD82" s="20" t="str">
        <f t="shared" si="25"/>
        <v>五泉市</v>
      </c>
      <c r="BE82" s="953">
        <f>VLOOKUP(BC82&amp;"_令和4年度",データシート3!A:AB,MATCH("ea_"&amp;"太陽光（建物系）"&amp;"_年間発電",データシート3!$A$1:$AB$1,0),0)/10^3+VLOOKUP(BC82&amp;"_令和4年度",データシート3!A:AB,MATCH("ea_"&amp;"太陽光（土地系）"&amp;"_年間発電",データシート3!$A$1:$AB$1,0),0)/10^3</f>
        <v>1118033.4000000001</v>
      </c>
      <c r="BF82" s="953">
        <f>VLOOKUP(BC82&amp;"_令和4年度",データシート3!A:AB,MATCH("ea_"&amp;"風力（陸上）"&amp;"_年間発電",データシート3!$A$1:$AB$1,0),0)/10^3</f>
        <v>499122.87400000001</v>
      </c>
      <c r="BG82" s="953">
        <f>VLOOKUP(BC82&amp;"_令和4年度",データシート3!A:AB,MATCH("ea_"&amp;"中小水（河川）"&amp;"_年間発電",データシート3!$A$1:$AB$1,0),0)/10^3+VLOOKUP(BC82&amp;"_令和4年度",データシート3!A:AB,MATCH("ea_"&amp;"中小水（農業用水路）"&amp;"_年間発電",データシート3!$A$1:$AB$1,0),0)/10^3</f>
        <v>96346.17</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2829.3049999999994</v>
      </c>
      <c r="BI82" s="953">
        <f t="shared" si="26"/>
        <v>1716331.7490000001</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276020.69775969157</v>
      </c>
      <c r="BK82" s="953">
        <f t="shared" si="21"/>
        <v>1440311.0512403084</v>
      </c>
      <c r="BL82" s="953">
        <f t="shared" si="22"/>
        <v>0</v>
      </c>
      <c r="BM82" s="953">
        <f t="shared" si="23"/>
        <v>1440311.0512403084</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15224</v>
      </c>
      <c r="AY83" s="20" t="str">
        <f>IF(IFERROR(比較地域マスタ!$AE18,"")=0,"",IFERROR(比較地域マスタ!$AE18,""))</f>
        <v>佐渡市</v>
      </c>
      <c r="AZ83" s="18"/>
      <c r="BA83" s="24">
        <v>12</v>
      </c>
      <c r="BB83" s="24">
        <v>1</v>
      </c>
      <c r="BC83" s="20" t="str">
        <f t="shared" si="24"/>
        <v>15224</v>
      </c>
      <c r="BD83" s="20" t="str">
        <f t="shared" si="25"/>
        <v>佐渡市</v>
      </c>
      <c r="BE83" s="953">
        <f>VLOOKUP(BC83&amp;"_令和4年度",データシート3!A:AB,MATCH("ea_"&amp;"太陽光（建物系）"&amp;"_年間発電",データシート3!$A$1:$AB$1,0),0)/10^3+VLOOKUP(BC83&amp;"_令和4年度",データシート3!A:AB,MATCH("ea_"&amp;"太陽光（土地系）"&amp;"_年間発電",データシート3!$A$1:$AB$1,0),0)/10^3</f>
        <v>2483199.9560000002</v>
      </c>
      <c r="BF83" s="953">
        <f>VLOOKUP(BC83&amp;"_令和4年度",データシート3!A:AB,MATCH("ea_"&amp;"風力（陸上）"&amp;"_年間発電",データシート3!$A$1:$AB$1,0),0)/10^3</f>
        <v>2442735.0109999995</v>
      </c>
      <c r="BG83" s="953">
        <f>VLOOKUP(BC83&amp;"_令和4年度",データシート3!A:AB,MATCH("ea_"&amp;"中小水（河川）"&amp;"_年間発電",データシート3!$A$1:$AB$1,0),0)/10^3+VLOOKUP(BC83&amp;"_令和4年度",データシート3!A:AB,MATCH("ea_"&amp;"中小水（農業用水路）"&amp;"_年間発電",データシート3!$A$1:$AB$1,0),0)/10^3</f>
        <v>120815.141</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5046750.108</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240810.44915363452</v>
      </c>
      <c r="BK83" s="953">
        <f t="shared" si="21"/>
        <v>4805939.6588463653</v>
      </c>
      <c r="BL83" s="953">
        <f t="shared" si="22"/>
        <v>0</v>
      </c>
      <c r="BM83" s="953">
        <f t="shared" si="23"/>
        <v>4805939.6588463653</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15204</v>
      </c>
      <c r="AY84" s="20" t="str">
        <f>IF(IFERROR(比較地域マスタ!$AE19,"")=0,"",IFERROR(比較地域マスタ!$AE19,""))</f>
        <v>三条市</v>
      </c>
      <c r="AZ84" s="18"/>
      <c r="BA84" s="24">
        <v>13</v>
      </c>
      <c r="BB84" s="24">
        <v>1</v>
      </c>
      <c r="BC84" s="20" t="str">
        <f t="shared" si="24"/>
        <v>15204</v>
      </c>
      <c r="BD84" s="20" t="str">
        <f t="shared" si="25"/>
        <v>三条市</v>
      </c>
      <c r="BE84" s="953">
        <f>VLOOKUP(BC84&amp;"_令和4年度",データシート3!A:AB,MATCH("ea_"&amp;"太陽光（建物系）"&amp;"_年間発電",データシート3!$A$1:$AB$1,0),0)/10^3+VLOOKUP(BC84&amp;"_令和4年度",データシート3!A:AB,MATCH("ea_"&amp;"太陽光（土地系）"&amp;"_年間発電",データシート3!$A$1:$AB$1,0),0)/10^3</f>
        <v>1487305.8419999999</v>
      </c>
      <c r="BF84" s="953">
        <f>VLOOKUP(BC84&amp;"_令和4年度",データシート3!A:AB,MATCH("ea_"&amp;"風力（陸上）"&amp;"_年間発電",データシート3!$A$1:$AB$1,0),0)/10^3</f>
        <v>359894.90600000002</v>
      </c>
      <c r="BG84" s="953">
        <f>VLOOKUP(BC84&amp;"_令和4年度",データシート3!A:AB,MATCH("ea_"&amp;"中小水（河川）"&amp;"_年間発電",データシート3!$A$1:$AB$1,0),0)/10^3+VLOOKUP(BC84&amp;"_令和4年度",データシート3!A:AB,MATCH("ea_"&amp;"中小水（農業用水路）"&amp;"_年間発電",データシート3!$A$1:$AB$1,0),0)/10^3</f>
        <v>27638.764999999999</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6778.0680000000002</v>
      </c>
      <c r="BI84" s="953">
        <f t="shared" si="26"/>
        <v>1881617.5809999998</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657585.16707971541</v>
      </c>
      <c r="BK84" s="953">
        <f t="shared" si="21"/>
        <v>1224032.4139202842</v>
      </c>
      <c r="BL84" s="953">
        <f t="shared" si="22"/>
        <v>0</v>
      </c>
      <c r="BM84" s="953">
        <f t="shared" si="23"/>
        <v>1224032.4139202842</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15206</v>
      </c>
      <c r="AY85" s="20" t="str">
        <f>IF(IFERROR(比較地域マスタ!$AE20,"")=0,"",IFERROR(比較地域マスタ!$AE20,""))</f>
        <v>新発田市</v>
      </c>
      <c r="AZ85" s="18"/>
      <c r="BA85" s="24">
        <v>14</v>
      </c>
      <c r="BB85" s="24">
        <v>1</v>
      </c>
      <c r="BC85" s="20" t="str">
        <f t="shared" si="24"/>
        <v>15206</v>
      </c>
      <c r="BD85" s="20" t="str">
        <f t="shared" si="25"/>
        <v>新発田市</v>
      </c>
      <c r="BE85" s="953">
        <f>VLOOKUP(BC85&amp;"_令和4年度",データシート3!A:AB,MATCH("ea_"&amp;"太陽光（建物系）"&amp;"_年間発電",データシート3!$A$1:$AB$1,0),0)/10^3+VLOOKUP(BC85&amp;"_令和4年度",データシート3!A:AB,MATCH("ea_"&amp;"太陽光（土地系）"&amp;"_年間発電",データシート3!$A$1:$AB$1,0),0)/10^3</f>
        <v>3287623.5490000006</v>
      </c>
      <c r="BF85" s="953">
        <f>VLOOKUP(BC85&amp;"_令和4年度",データシート3!A:AB,MATCH("ea_"&amp;"風力（陸上）"&amp;"_年間発電",データシート3!$A$1:$AB$1,0),0)/10^3</f>
        <v>384578.614</v>
      </c>
      <c r="BG85" s="953">
        <f>VLOOKUP(BC85&amp;"_令和4年度",データシート3!A:AB,MATCH("ea_"&amp;"中小水（河川）"&amp;"_年間発電",データシート3!$A$1:$AB$1,0),0)/10^3+VLOOKUP(BC85&amp;"_令和4年度",データシート3!A:AB,MATCH("ea_"&amp;"中小水（農業用水路）"&amp;"_年間発電",データシート3!$A$1:$AB$1,0),0)/10^3</f>
        <v>297172.09299999999</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36871.729999999996</v>
      </c>
      <c r="BI85" s="953">
        <f t="shared" si="26"/>
        <v>4006245.9860000005</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515537.46626061451</v>
      </c>
      <c r="BK85" s="953">
        <f t="shared" si="21"/>
        <v>3490708.5197393862</v>
      </c>
      <c r="BL85" s="953">
        <f t="shared" si="22"/>
        <v>0</v>
      </c>
      <c r="BM85" s="953">
        <f t="shared" si="23"/>
        <v>3490708.5197393862</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15222</v>
      </c>
      <c r="AY86" s="20" t="str">
        <f>IF(IFERROR(比較地域マスタ!$AE21,"")=0,"",IFERROR(比較地域マスタ!$AE21,""))</f>
        <v>上越市</v>
      </c>
      <c r="AZ86" s="18"/>
      <c r="BA86" s="24">
        <v>15</v>
      </c>
      <c r="BB86" s="24">
        <v>1</v>
      </c>
      <c r="BC86" s="20" t="str">
        <f t="shared" si="24"/>
        <v>15222</v>
      </c>
      <c r="BD86" s="20" t="str">
        <f t="shared" si="25"/>
        <v>上越市</v>
      </c>
      <c r="BE86" s="953">
        <f>VLOOKUP(BC86&amp;"_令和4年度",データシート3!A:AB,MATCH("ea_"&amp;"太陽光（建物系）"&amp;"_年間発電",データシート3!$A$1:$AB$1,0),0)/10^3+VLOOKUP(BC86&amp;"_令和4年度",データシート3!A:AB,MATCH("ea_"&amp;"太陽光（土地系）"&amp;"_年間発電",データシート3!$A$1:$AB$1,0),0)/10^3</f>
        <v>4636650.1899999995</v>
      </c>
      <c r="BF86" s="953">
        <f>VLOOKUP(BC86&amp;"_令和4年度",データシート3!A:AB,MATCH("ea_"&amp;"風力（陸上）"&amp;"_年間発電",データシート3!$A$1:$AB$1,0),0)/10^3</f>
        <v>783089.7</v>
      </c>
      <c r="BG86" s="953">
        <f>VLOOKUP(BC86&amp;"_令和4年度",データシート3!A:AB,MATCH("ea_"&amp;"中小水（河川）"&amp;"_年間発電",データシート3!$A$1:$AB$1,0),0)/10^3+VLOOKUP(BC86&amp;"_令和4年度",データシート3!A:AB,MATCH("ea_"&amp;"中小水（農業用水路）"&amp;"_年間発電",データシート3!$A$1:$AB$1,0),0)/10^3</f>
        <v>214800.217</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1134828.071</v>
      </c>
      <c r="BI86" s="953">
        <f t="shared" si="26"/>
        <v>6769368.1779999994</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1311189.1356019655</v>
      </c>
      <c r="BK86" s="953">
        <f t="shared" si="21"/>
        <v>5458179.0423980337</v>
      </c>
      <c r="BL86" s="953">
        <f t="shared" si="22"/>
        <v>0</v>
      </c>
      <c r="BM86" s="953">
        <f t="shared" si="23"/>
        <v>5458179.0423980337</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15307</v>
      </c>
      <c r="AY87" s="20" t="str">
        <f>IF(IFERROR(比較地域マスタ!$AE22,"")=0,"",IFERROR(比較地域マスタ!$AE22,""))</f>
        <v>聖籠町</v>
      </c>
      <c r="AZ87" s="18"/>
      <c r="BA87" s="24">
        <v>16</v>
      </c>
      <c r="BB87" s="24">
        <v>1</v>
      </c>
      <c r="BC87" s="20" t="str">
        <f t="shared" si="24"/>
        <v>15307</v>
      </c>
      <c r="BD87" s="20" t="str">
        <f t="shared" si="25"/>
        <v>聖籠町</v>
      </c>
      <c r="BE87" s="953">
        <f>VLOOKUP(BC87&amp;"_令和4年度",データシート3!A:AB,MATCH("ea_"&amp;"太陽光（建物系）"&amp;"_年間発電",データシート3!$A$1:$AB$1,0),0)/10^3+VLOOKUP(BC87&amp;"_令和4年度",データシート3!A:AB,MATCH("ea_"&amp;"太陽光（土地系）"&amp;"_年間発電",データシート3!$A$1:$AB$1,0),0)/10^3</f>
        <v>405014.68799999997</v>
      </c>
      <c r="BF87" s="953">
        <f>VLOOKUP(BC87&amp;"_令和4年度",データシート3!A:AB,MATCH("ea_"&amp;"風力（陸上）"&amp;"_年間発電",データシート3!$A$1:$AB$1,0),0)/10^3</f>
        <v>323.59100000000001</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11962.550999999999</v>
      </c>
      <c r="BI87" s="953">
        <f t="shared" si="26"/>
        <v>417300.82999999996</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237451.05108753804</v>
      </c>
      <c r="BK87" s="953">
        <f t="shared" si="21"/>
        <v>179849.77891246192</v>
      </c>
      <c r="BL87" s="953">
        <f t="shared" si="22"/>
        <v>0</v>
      </c>
      <c r="BM87" s="953">
        <f t="shared" si="23"/>
        <v>179849.77891246192</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15581</v>
      </c>
      <c r="AY88" s="20" t="str">
        <f>IF(IFERROR(比較地域マスタ!$AE23,"")=0,"",IFERROR(比較地域マスタ!$AE23,""))</f>
        <v>関川村</v>
      </c>
      <c r="AZ88" s="18"/>
      <c r="BA88" s="24">
        <v>17</v>
      </c>
      <c r="BB88" s="24">
        <v>1</v>
      </c>
      <c r="BC88" s="20" t="str">
        <f t="shared" si="24"/>
        <v>15581</v>
      </c>
      <c r="BD88" s="20" t="str">
        <f t="shared" si="25"/>
        <v>関川村</v>
      </c>
      <c r="BE88" s="953">
        <f>VLOOKUP(BC88&amp;"_令和4年度",データシート3!A:AB,MATCH("ea_"&amp;"太陽光（建物系）"&amp;"_年間発電",データシート3!$A$1:$AB$1,0),0)/10^3+VLOOKUP(BC88&amp;"_令和4年度",データシート3!A:AB,MATCH("ea_"&amp;"太陽光（土地系）"&amp;"_年間発電",データシート3!$A$1:$AB$1,0),0)/10^3</f>
        <v>200710.42199999999</v>
      </c>
      <c r="BF88" s="953">
        <f>VLOOKUP(BC88&amp;"_令和4年度",データシート3!A:AB,MATCH("ea_"&amp;"風力（陸上）"&amp;"_年間発電",データシート3!$A$1:$AB$1,0),0)/10^3</f>
        <v>816039.29</v>
      </c>
      <c r="BG88" s="953">
        <f>VLOOKUP(BC88&amp;"_令和4年度",データシート3!A:AB,MATCH("ea_"&amp;"中小水（河川）"&amp;"_年間発電",データシート3!$A$1:$AB$1,0),0)/10^3+VLOOKUP(BC88&amp;"_令和4年度",データシート3!A:AB,MATCH("ea_"&amp;"中小水（農業用水路）"&amp;"_年間発電",データシート3!$A$1:$AB$1,0),0)/10^3</f>
        <v>279923.886</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1296673.598</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24382.337088330518</v>
      </c>
      <c r="BK88" s="953">
        <f t="shared" si="21"/>
        <v>1272291.2609116696</v>
      </c>
      <c r="BL88" s="953">
        <f t="shared" si="22"/>
        <v>0</v>
      </c>
      <c r="BM88" s="953">
        <f t="shared" si="23"/>
        <v>1272291.2609116696</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15227</v>
      </c>
      <c r="AY89" s="20" t="str">
        <f>IF(IFERROR(比較地域マスタ!$AE24,"")=0,"",IFERROR(比較地域マスタ!$AE24,""))</f>
        <v>胎内市</v>
      </c>
      <c r="AZ89" s="18"/>
      <c r="BA89" s="24">
        <v>18</v>
      </c>
      <c r="BB89" s="24">
        <v>1</v>
      </c>
      <c r="BC89" s="20" t="str">
        <f t="shared" si="24"/>
        <v>15227</v>
      </c>
      <c r="BD89" s="20" t="str">
        <f t="shared" si="25"/>
        <v>胎内市</v>
      </c>
      <c r="BE89" s="953">
        <f>VLOOKUP(BC89&amp;"_令和4年度",データシート3!A:AB,MATCH("ea_"&amp;"太陽光（建物系）"&amp;"_年間発電",データシート3!$A$1:$AB$1,0),0)/10^3+VLOOKUP(BC89&amp;"_令和4年度",データシート3!A:AB,MATCH("ea_"&amp;"太陽光（土地系）"&amp;"_年間発電",データシート3!$A$1:$AB$1,0),0)/10^3</f>
        <v>1249767.986</v>
      </c>
      <c r="BF89" s="953">
        <f>VLOOKUP(BC89&amp;"_令和4年度",データシート3!A:AB,MATCH("ea_"&amp;"風力（陸上）"&amp;"_年間発電",データシート3!$A$1:$AB$1,0),0)/10^3</f>
        <v>268795.93699999998</v>
      </c>
      <c r="BG89" s="953">
        <f>VLOOKUP(BC89&amp;"_令和4年度",データシート3!A:AB,MATCH("ea_"&amp;"中小水（河川）"&amp;"_年間発電",データシート3!$A$1:$AB$1,0),0)/10^3+VLOOKUP(BC89&amp;"_令和4年度",データシート3!A:AB,MATCH("ea_"&amp;"中小水（農業用水路）"&amp;"_年間発電",データシート3!$A$1:$AB$1,0),0)/10^3</f>
        <v>65331.663999999997</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105778.08100000002</v>
      </c>
      <c r="BI89" s="953">
        <f t="shared" si="26"/>
        <v>1689673.6680000001</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218473.83501619959</v>
      </c>
      <c r="BK89" s="953">
        <f t="shared" si="21"/>
        <v>1471199.8329838004</v>
      </c>
      <c r="BL89" s="953">
        <f t="shared" si="22"/>
        <v>0</v>
      </c>
      <c r="BM89" s="953">
        <f t="shared" si="23"/>
        <v>1471199.8329838004</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15361</v>
      </c>
      <c r="AY90" s="20" t="str">
        <f>IF(IFERROR(比較地域マスタ!$AE25,"")=0,"",IFERROR(比較地域マスタ!$AE25,""))</f>
        <v>田上町</v>
      </c>
      <c r="AZ90" s="18"/>
      <c r="BA90" s="24">
        <v>19</v>
      </c>
      <c r="BB90" s="24">
        <v>1</v>
      </c>
      <c r="BC90" s="20" t="str">
        <f t="shared" si="24"/>
        <v>15361</v>
      </c>
      <c r="BD90" s="20" t="str">
        <f t="shared" si="25"/>
        <v>田上町</v>
      </c>
      <c r="BE90" s="953">
        <f>VLOOKUP(BC90&amp;"_令和4年度",データシート3!A:AB,MATCH("ea_"&amp;"太陽光（建物系）"&amp;"_年間発電",データシート3!$A$1:$AB$1,0),0)/10^3+VLOOKUP(BC90&amp;"_令和4年度",データシート3!A:AB,MATCH("ea_"&amp;"太陽光（土地系）"&amp;"_年間発電",データシート3!$A$1:$AB$1,0),0)/10^3</f>
        <v>120929.92300000001</v>
      </c>
      <c r="BF90" s="953">
        <f>VLOOKUP(BC90&amp;"_令和4年度",データシート3!A:AB,MATCH("ea_"&amp;"風力（陸上）"&amp;"_年間発電",データシート3!$A$1:$AB$1,0),0)/10^3</f>
        <v>35515.021000000001</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2608.7979999999993</v>
      </c>
      <c r="BI90" s="953">
        <f t="shared" si="26"/>
        <v>159053.74200000003</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46967.953605545939</v>
      </c>
      <c r="BK90" s="953">
        <f t="shared" si="21"/>
        <v>112085.78839445408</v>
      </c>
      <c r="BL90" s="953">
        <f t="shared" si="22"/>
        <v>0</v>
      </c>
      <c r="BM90" s="953">
        <f t="shared" si="23"/>
        <v>112085.78839445408</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15482</v>
      </c>
      <c r="AY91" s="20" t="str">
        <f>IF(IFERROR(比較地域マスタ!$AE26,"")=0,"",IFERROR(比較地域マスタ!$AE26,""))</f>
        <v>津南町</v>
      </c>
      <c r="BA91" s="24">
        <v>20</v>
      </c>
      <c r="BB91" s="24">
        <v>1</v>
      </c>
      <c r="BC91" s="20" t="str">
        <f t="shared" si="24"/>
        <v>15482</v>
      </c>
      <c r="BD91" s="20" t="str">
        <f t="shared" si="25"/>
        <v>津南町</v>
      </c>
      <c r="BE91" s="953">
        <f>VLOOKUP(BC91&amp;"_令和4年度",データシート3!A:AB,MATCH("ea_"&amp;"太陽光（建物系）"&amp;"_年間発電",データシート3!$A$1:$AB$1,0),0)/10^3+VLOOKUP(BC91&amp;"_令和4年度",データシート3!A:AB,MATCH("ea_"&amp;"太陽光（土地系）"&amp;"_年間発電",データシート3!$A$1:$AB$1,0),0)/10^3</f>
        <v>526414.31400000001</v>
      </c>
      <c r="BF91" s="953">
        <f>VLOOKUP(BC91&amp;"_令和4年度",データシート3!A:AB,MATCH("ea_"&amp;"風力（陸上）"&amp;"_年間発電",データシート3!$A$1:$AB$1,0),0)/10^3</f>
        <v>80988.845000000001</v>
      </c>
      <c r="BG91" s="953">
        <f>VLOOKUP(BC91&amp;"_令和4年度",データシート3!A:AB,MATCH("ea_"&amp;"中小水（河川）"&amp;"_年間発電",データシート3!$A$1:$AB$1,0),0)/10^3+VLOOKUP(BC91&amp;"_令和4年度",データシート3!A:AB,MATCH("ea_"&amp;"中小水（農業用水路）"&amp;"_年間発電",データシート3!$A$1:$AB$1,0),0)/10^3</f>
        <v>173002.88543394997</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412896.658</v>
      </c>
      <c r="BI91" s="953">
        <f t="shared" si="26"/>
        <v>1193302.70243395</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45204.902467240223</v>
      </c>
      <c r="BK91" s="953">
        <f t="shared" si="21"/>
        <v>1148097.7999667099</v>
      </c>
      <c r="BL91" s="953">
        <f t="shared" si="22"/>
        <v>0</v>
      </c>
      <c r="BM91" s="953">
        <f t="shared" si="23"/>
        <v>1148097.7999667099</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15213</v>
      </c>
      <c r="AY92" s="20" t="str">
        <f>IF(IFERROR(比較地域マスタ!$AE27,"")=0,"",IFERROR(比較地域マスタ!$AE27,""))</f>
        <v>燕市</v>
      </c>
      <c r="AZ92" s="18"/>
      <c r="BA92" s="24">
        <v>21</v>
      </c>
      <c r="BB92" s="24">
        <v>1</v>
      </c>
      <c r="BC92" s="20" t="str">
        <f t="shared" si="24"/>
        <v>15213</v>
      </c>
      <c r="BD92" s="20" t="str">
        <f t="shared" si="25"/>
        <v>燕市</v>
      </c>
      <c r="BE92" s="953">
        <f>VLOOKUP(BC92&amp;"_令和4年度",データシート3!A:AB,MATCH("ea_"&amp;"太陽光（建物系）"&amp;"_年間発電",データシート3!$A$1:$AB$1,0),0)/10^3+VLOOKUP(BC92&amp;"_令和4年度",データシート3!A:AB,MATCH("ea_"&amp;"太陽光（土地系）"&amp;"_年間発電",データシート3!$A$1:$AB$1,0),0)/10^3</f>
        <v>998484.18699999992</v>
      </c>
      <c r="BF92" s="953">
        <f>VLOOKUP(BC92&amp;"_令和4年度",データシート3!A:AB,MATCH("ea_"&amp;"風力（陸上）"&amp;"_年間発電",データシート3!$A$1:$AB$1,0),0)/10^3</f>
        <v>1617.9570000000001</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9349.0920000000024</v>
      </c>
      <c r="BI92" s="953">
        <f t="shared" si="26"/>
        <v>1009451.2359999999</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692146.9921341904</v>
      </c>
      <c r="BK92" s="953">
        <f>BI92-BJ92</f>
        <v>317304.24386580952</v>
      </c>
      <c r="BL92" s="953">
        <f t="shared" si="22"/>
        <v>0</v>
      </c>
      <c r="BM92" s="953">
        <f t="shared" si="23"/>
        <v>317304.24386580952</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15210</v>
      </c>
      <c r="AY93" s="20" t="str">
        <f>IF(IFERROR(比較地域マスタ!$AE28,"")=0,"",IFERROR(比較地域マスタ!$AE28,""))</f>
        <v>十日町市</v>
      </c>
      <c r="AZ93" s="18"/>
      <c r="BA93" s="24">
        <v>22</v>
      </c>
      <c r="BB93" s="24">
        <v>1</v>
      </c>
      <c r="BC93" s="20" t="str">
        <f t="shared" si="24"/>
        <v>15210</v>
      </c>
      <c r="BD93" s="20" t="str">
        <f t="shared" si="25"/>
        <v>十日町市</v>
      </c>
      <c r="BE93" s="953">
        <f>VLOOKUP(BC93&amp;"_令和4年度",データシート3!A:AB,MATCH("ea_"&amp;"太陽光（建物系）"&amp;"_年間発電",データシート3!$A$1:$AB$1,0),0)/10^3+VLOOKUP(BC93&amp;"_令和4年度",データシート3!A:AB,MATCH("ea_"&amp;"太陽光（土地系）"&amp;"_年間発電",データシート3!$A$1:$AB$1,0),0)/10^3</f>
        <v>1151231.1340000001</v>
      </c>
      <c r="BF93" s="953">
        <f>VLOOKUP(BC93&amp;"_令和4年度",データシート3!A:AB,MATCH("ea_"&amp;"風力（陸上）"&amp;"_年間発電",データシート3!$A$1:$AB$1,0),0)/10^3</f>
        <v>511594.24800000002</v>
      </c>
      <c r="BG93" s="953">
        <f>VLOOKUP(BC93&amp;"_令和4年度",データシート3!A:AB,MATCH("ea_"&amp;"中小水（河川）"&amp;"_年間発電",データシート3!$A$1:$AB$1,0),0)/10^3+VLOOKUP(BC93&amp;"_令和4年度",データシート3!A:AB,MATCH("ea_"&amp;"中小水（農業用水路）"&amp;"_年間発電",データシート3!$A$1:$AB$1,0),0)/10^3</f>
        <v>388574.18351511995</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762622.23000000021</v>
      </c>
      <c r="BI93" s="953">
        <f t="shared" si="26"/>
        <v>2814021.79551512</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226738.26576443284</v>
      </c>
      <c r="BK93" s="953">
        <f t="shared" si="21"/>
        <v>2587283.5297506871</v>
      </c>
      <c r="BL93" s="953">
        <f t="shared" si="22"/>
        <v>0</v>
      </c>
      <c r="BM93" s="953">
        <f t="shared" si="23"/>
        <v>2587283.5297506871</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15202</v>
      </c>
      <c r="AY94" s="20" t="str">
        <f>IF(IFERROR(比較地域マスタ!$AE29,"")=0,"",IFERROR(比較地域マスタ!$AE29,""))</f>
        <v>長岡市</v>
      </c>
      <c r="AZ94" s="18"/>
      <c r="BA94" s="24">
        <v>23</v>
      </c>
      <c r="BB94" s="24">
        <v>1</v>
      </c>
      <c r="BC94" s="20" t="str">
        <f t="shared" si="24"/>
        <v>15202</v>
      </c>
      <c r="BD94" s="20" t="str">
        <f t="shared" si="25"/>
        <v>長岡市</v>
      </c>
      <c r="BE94" s="953">
        <f>VLOOKUP(BC94&amp;"_令和4年度",データシート3!A:AB,MATCH("ea_"&amp;"太陽光（建物系）"&amp;"_年間発電",データシート3!$A$1:$AB$1,0),0)/10^3+VLOOKUP(BC94&amp;"_令和4年度",データシート3!A:AB,MATCH("ea_"&amp;"太陽光（土地系）"&amp;"_年間発電",データシート3!$A$1:$AB$1,0),0)/10^3</f>
        <v>2834917.6119999997</v>
      </c>
      <c r="BF94" s="953">
        <f>VLOOKUP(BC94&amp;"_令和4年度",データシート3!A:AB,MATCH("ea_"&amp;"風力（陸上）"&amp;"_年間発電",データシート3!$A$1:$AB$1,0),0)/10^3</f>
        <v>442473.35499999992</v>
      </c>
      <c r="BG94" s="953">
        <f>VLOOKUP(BC94&amp;"_令和4年度",データシート3!A:AB,MATCH("ea_"&amp;"中小水（河川）"&amp;"_年間発電",データシート3!$A$1:$AB$1,0),0)/10^3+VLOOKUP(BC94&amp;"_令和4年度",データシート3!A:AB,MATCH("ea_"&amp;"中小水（農業用水路）"&amp;"_年間発電",データシート3!$A$1:$AB$1,0),0)/10^3</f>
        <v>71427.132941649994</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467151.71400000004</v>
      </c>
      <c r="BI94" s="953">
        <f t="shared" si="26"/>
        <v>3815969.8139416496</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1708078.2661113448</v>
      </c>
      <c r="BK94" s="953">
        <f t="shared" si="21"/>
        <v>2107891.5478303051</v>
      </c>
      <c r="BL94" s="953">
        <f t="shared" si="22"/>
        <v>0</v>
      </c>
      <c r="BM94" s="953">
        <f t="shared" si="23"/>
        <v>2107891.5478303051</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15100</v>
      </c>
      <c r="AY95" s="20" t="str">
        <f>IF(IFERROR(比較地域マスタ!$AE30,"")=0,"",IFERROR(比較地域マスタ!$AE30,""))</f>
        <v>新潟市</v>
      </c>
      <c r="AZ95" s="18"/>
      <c r="BA95" s="24">
        <v>24</v>
      </c>
      <c r="BB95" s="24">
        <v>1</v>
      </c>
      <c r="BC95" s="20" t="str">
        <f t="shared" si="24"/>
        <v>15100</v>
      </c>
      <c r="BD95" s="20" t="str">
        <f t="shared" si="25"/>
        <v>新潟市</v>
      </c>
      <c r="BE95" s="953">
        <f>VLOOKUP(BC95&amp;"_令和4年度",データシート3!A:AB,MATCH("ea_"&amp;"太陽光（建物系）"&amp;"_年間発電",データシート3!$A$1:$AB$1,0),0)/10^3+VLOOKUP(BC95&amp;"_令和4年度",データシート3!A:AB,MATCH("ea_"&amp;"太陽光（土地系）"&amp;"_年間発電",データシート3!$A$1:$AB$1,0),0)/10^3</f>
        <v>5532434.2780000009</v>
      </c>
      <c r="BF95" s="953">
        <f>VLOOKUP(BC95&amp;"_令和4年度",データシート3!A:AB,MATCH("ea_"&amp;"風力（陸上）"&amp;"_年間発電",データシート3!$A$1:$AB$1,0),0)/10^3</f>
        <v>167432.14199999999</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194576.13500000001</v>
      </c>
      <c r="BI95" s="953">
        <f t="shared" si="26"/>
        <v>5894442.5550000006</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4630673.013714035</v>
      </c>
      <c r="BK95" s="953">
        <f t="shared" si="21"/>
        <v>1263769.5412859656</v>
      </c>
      <c r="BL95" s="953">
        <f t="shared" si="22"/>
        <v>0</v>
      </c>
      <c r="BM95" s="953">
        <f t="shared" si="23"/>
        <v>1263769.5412859656</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15211</v>
      </c>
      <c r="AY96" s="20" t="str">
        <f>IF(IFERROR(比較地域マスタ!$AE31,"")=0,"",IFERROR(比較地域マスタ!$AE31,""))</f>
        <v>見附市</v>
      </c>
      <c r="AZ96" s="18"/>
      <c r="BA96" s="24">
        <v>25</v>
      </c>
      <c r="BB96" s="24">
        <v>1</v>
      </c>
      <c r="BC96" s="20" t="str">
        <f t="shared" si="24"/>
        <v>15211</v>
      </c>
      <c r="BD96" s="20" t="str">
        <f t="shared" si="25"/>
        <v>見附市</v>
      </c>
      <c r="BE96" s="953">
        <f>VLOOKUP(BC96&amp;"_令和4年度",データシート3!A:AB,MATCH("ea_"&amp;"太陽光（建物系）"&amp;"_年間発電",データシート3!$A$1:$AB$1,0),0)/10^3+VLOOKUP(BC96&amp;"_令和4年度",データシート3!A:AB,MATCH("ea_"&amp;"太陽光（土地系）"&amp;"_年間発電",データシート3!$A$1:$AB$1,0),0)/10^3</f>
        <v>681268.91399999987</v>
      </c>
      <c r="BF96" s="953">
        <f>VLOOKUP(BC96&amp;"_令和4年度",データシート3!A:AB,MATCH("ea_"&amp;"風力（陸上）"&amp;"_年間発電",データシート3!$A$1:$AB$1,0),0)/10^3</f>
        <v>5015.6660000000002</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9128.34</v>
      </c>
      <c r="BI96" s="953">
        <f t="shared" si="26"/>
        <v>695412.91999999981</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280226.47532228718</v>
      </c>
      <c r="BK96" s="953">
        <f t="shared" si="21"/>
        <v>415186.44467771263</v>
      </c>
      <c r="BL96" s="953">
        <f t="shared" si="22"/>
        <v>0</v>
      </c>
      <c r="BM96" s="953">
        <f t="shared" si="23"/>
        <v>415186.44467771263</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15226</v>
      </c>
      <c r="AY97" s="20" t="str">
        <f>IF(IFERROR(比較地域マスタ!$AE32,"")=0,"",IFERROR(比較地域マスタ!$AE32,""))</f>
        <v>南魚沼市</v>
      </c>
      <c r="AZ97" s="18"/>
      <c r="BA97" s="24">
        <v>26</v>
      </c>
      <c r="BB97" s="24">
        <v>1</v>
      </c>
      <c r="BC97" s="20" t="str">
        <f t="shared" si="24"/>
        <v>15226</v>
      </c>
      <c r="BD97" s="20" t="str">
        <f t="shared" si="25"/>
        <v>南魚沼市</v>
      </c>
      <c r="BE97" s="953">
        <f>VLOOKUP(BC97&amp;"_令和4年度",データシート3!A:AB,MATCH("ea_"&amp;"太陽光（建物系）"&amp;"_年間発電",データシート3!$A$1:$AB$1,0),0)/10^3+VLOOKUP(BC97&amp;"_令和4年度",データシート3!A:AB,MATCH("ea_"&amp;"太陽光（土地系）"&amp;"_年間発電",データシート3!$A$1:$AB$1,0),0)/10^3</f>
        <v>1447088.385</v>
      </c>
      <c r="BF97" s="953">
        <f>VLOOKUP(BC97&amp;"_令和4年度",データシート3!A:AB,MATCH("ea_"&amp;"風力（陸上）"&amp;"_年間発電",データシート3!$A$1:$AB$1,0),0)/10^3</f>
        <v>196463.557</v>
      </c>
      <c r="BG97" s="953">
        <f>VLOOKUP(BC97&amp;"_令和4年度",データシート3!A:AB,MATCH("ea_"&amp;"中小水（河川）"&amp;"_年間発電",データシート3!$A$1:$AB$1,0),0)/10^3+VLOOKUP(BC97&amp;"_令和4年度",データシート3!A:AB,MATCH("ea_"&amp;"中小水（農業用水路）"&amp;"_年間発電",データシート3!$A$1:$AB$1,0),0)/10^3</f>
        <v>537286.1324088499</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1944.0889999999999</v>
      </c>
      <c r="BI97" s="953">
        <f t="shared" si="26"/>
        <v>2182782.1634088499</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301632.78955637617</v>
      </c>
      <c r="BK97" s="953">
        <f t="shared" si="21"/>
        <v>1881149.3738524737</v>
      </c>
      <c r="BL97" s="953">
        <f t="shared" si="22"/>
        <v>0</v>
      </c>
      <c r="BM97" s="953">
        <f t="shared" si="23"/>
        <v>1881149.3738524737</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15217</v>
      </c>
      <c r="AY98" s="20" t="str">
        <f>IF(IFERROR(比較地域マスタ!$AE33,"")=0,"",IFERROR(比較地域マスタ!$AE33,""))</f>
        <v>妙高市</v>
      </c>
      <c r="AZ98" s="18"/>
      <c r="BA98" s="24">
        <v>27</v>
      </c>
      <c r="BB98" s="24">
        <v>1</v>
      </c>
      <c r="BC98" s="20" t="str">
        <f t="shared" si="24"/>
        <v>15217</v>
      </c>
      <c r="BD98" s="20" t="str">
        <f t="shared" si="25"/>
        <v>妙高市</v>
      </c>
      <c r="BE98" s="953">
        <f>VLOOKUP(BC98&amp;"_令和4年度",データシート3!A:AB,MATCH("ea_"&amp;"太陽光（建物系）"&amp;"_年間発電",データシート3!$A$1:$AB$1,0),0)/10^3+VLOOKUP(BC98&amp;"_令和4年度",データシート3!A:AB,MATCH("ea_"&amp;"太陽光（土地系）"&amp;"_年間発電",データシート3!$A$1:$AB$1,0),0)/10^3</f>
        <v>711904.21200000006</v>
      </c>
      <c r="BF98" s="953">
        <f>VLOOKUP(BC98&amp;"_令和4年度",データシート3!A:AB,MATCH("ea_"&amp;"風力（陸上）"&amp;"_年間発電",データシート3!$A$1:$AB$1,0),0)/10^3</f>
        <v>375827.76699999999</v>
      </c>
      <c r="BG98" s="953">
        <f>VLOOKUP(BC98&amp;"_令和4年度",データシート3!A:AB,MATCH("ea_"&amp;"中小水（河川）"&amp;"_年間発電",データシート3!$A$1:$AB$1,0),0)/10^3+VLOOKUP(BC98&amp;"_令和4年度",データシート3!A:AB,MATCH("ea_"&amp;"中小水（農業用水路）"&amp;"_年間発電",データシート3!$A$1:$AB$1,0),0)/10^3</f>
        <v>285284.81800000003</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5210469.404000001</v>
      </c>
      <c r="BI98" s="953">
        <f t="shared" si="26"/>
        <v>6583486.2010000013</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243500.09058161275</v>
      </c>
      <c r="BK98" s="953">
        <f t="shared" si="21"/>
        <v>6339986.1104183886</v>
      </c>
      <c r="BL98" s="953">
        <f t="shared" si="22"/>
        <v>0</v>
      </c>
      <c r="BM98" s="953">
        <f t="shared" si="23"/>
        <v>6339986.1104183886</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15212</v>
      </c>
      <c r="AY99" s="20" t="str">
        <f>IF(IFERROR(比較地域マスタ!$AE34,"")=0,"",IFERROR(比較地域マスタ!$AE34,""))</f>
        <v>村上市</v>
      </c>
      <c r="AZ99" s="18"/>
      <c r="BA99" s="24">
        <v>28</v>
      </c>
      <c r="BB99" s="24">
        <v>1</v>
      </c>
      <c r="BC99" s="20" t="str">
        <f t="shared" si="24"/>
        <v>15212</v>
      </c>
      <c r="BD99" s="20" t="str">
        <f t="shared" si="25"/>
        <v>村上市</v>
      </c>
      <c r="BE99" s="953">
        <f>VLOOKUP(BC99&amp;"_令和4年度",データシート3!A:AB,MATCH("ea_"&amp;"太陽光（建物系）"&amp;"_年間発電",データシート3!$A$1:$AB$1,0),0)/10^3+VLOOKUP(BC99&amp;"_令和4年度",データシート3!A:AB,MATCH("ea_"&amp;"太陽光（土地系）"&amp;"_年間発電",データシート3!$A$1:$AB$1,0),0)/10^3</f>
        <v>1432960.4609999999</v>
      </c>
      <c r="BF99" s="953">
        <f>VLOOKUP(BC99&amp;"_令和4年度",データシート3!A:AB,MATCH("ea_"&amp;"風力（陸上）"&amp;"_年間発電",データシート3!$A$1:$AB$1,0),0)/10^3</f>
        <v>1246506.92</v>
      </c>
      <c r="BG99" s="953">
        <f>VLOOKUP(BC99&amp;"_令和4年度",データシート3!A:AB,MATCH("ea_"&amp;"中小水（河川）"&amp;"_年間発電",データシート3!$A$1:$AB$1,0),0)/10^3+VLOOKUP(BC99&amp;"_令和4年度",データシート3!A:AB,MATCH("ea_"&amp;"中小水（農業用水路）"&amp;"_年間発電",データシート3!$A$1:$AB$1,0),0)/10^3</f>
        <v>270596.82199999999</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2623.7599999999993</v>
      </c>
      <c r="BI99" s="953">
        <f t="shared" si="26"/>
        <v>2952687.963</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289541.25353193178</v>
      </c>
      <c r="BK99" s="953">
        <f t="shared" si="21"/>
        <v>2663146.7094680681</v>
      </c>
      <c r="BL99" s="953">
        <f t="shared" si="22"/>
        <v>0</v>
      </c>
      <c r="BM99" s="953">
        <f t="shared" si="23"/>
        <v>2663146.7094680681</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15342</v>
      </c>
      <c r="AY100" s="20" t="str">
        <f>IF(IFERROR(比較地域マスタ!$AE35,"")=0,"",IFERROR(比較地域マスタ!$AE35,""))</f>
        <v>弥彦村</v>
      </c>
      <c r="AZ100" s="18"/>
      <c r="BA100" s="24">
        <v>29</v>
      </c>
      <c r="BB100" s="24">
        <v>1</v>
      </c>
      <c r="BC100" s="20" t="str">
        <f t="shared" si="24"/>
        <v>15342</v>
      </c>
      <c r="BD100" s="20" t="str">
        <f t="shared" si="25"/>
        <v>弥彦村</v>
      </c>
      <c r="BE100" s="953">
        <f>VLOOKUP(BC100&amp;"_令和4年度",データシート3!A:AB,MATCH("ea_"&amp;"太陽光（建物系）"&amp;"_年間発電",データシート3!$A$1:$AB$1,0),0)/10^3+VLOOKUP(BC100&amp;"_令和4年度",データシート3!A:AB,MATCH("ea_"&amp;"太陽光（土地系）"&amp;"_年間発電",データシート3!$A$1:$AB$1,0),0)/10^3</f>
        <v>93427.482000000004</v>
      </c>
      <c r="BF100" s="953">
        <f>VLOOKUP(BC100&amp;"_令和4年度",データシート3!A:AB,MATCH("ea_"&amp;"風力（陸上）"&amp;"_年間発電",データシート3!$A$1:$AB$1,0),0)/10^3</f>
        <v>2277.7159999999999</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360.56200000000001</v>
      </c>
      <c r="BI100" s="953">
        <f t="shared" si="26"/>
        <v>96065.760000000009</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54314.465191558447</v>
      </c>
      <c r="BK100" s="953">
        <f t="shared" si="21"/>
        <v>41751.294808441562</v>
      </c>
      <c r="BL100" s="953">
        <f t="shared" si="22"/>
        <v>0</v>
      </c>
      <c r="BM100" s="953">
        <f t="shared" si="23"/>
        <v>41751.294808441562</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15461</v>
      </c>
      <c r="AY101" s="20" t="str">
        <f>IF(IFERROR(比較地域マスタ!$AE36,"")=0,"",IFERROR(比較地域マスタ!$AE36,""))</f>
        <v>湯沢町</v>
      </c>
      <c r="AZ101" s="18"/>
      <c r="BA101" s="24">
        <v>30</v>
      </c>
      <c r="BB101" s="24">
        <v>1</v>
      </c>
      <c r="BC101" s="20" t="str">
        <f t="shared" si="24"/>
        <v>15461</v>
      </c>
      <c r="BD101" s="20" t="str">
        <f t="shared" si="25"/>
        <v>湯沢町</v>
      </c>
      <c r="BE101" s="953">
        <f>VLOOKUP(BC101&amp;"_令和4年度",データシート3!A:AB,MATCH("ea_"&amp;"太陽光（建物系）"&amp;"_年間発電",データシート3!$A$1:$AB$1,0),0)/10^3+VLOOKUP(BC101&amp;"_令和4年度",データシート3!A:AB,MATCH("ea_"&amp;"太陽光（土地系）"&amp;"_年間発電",データシート3!$A$1:$AB$1,0),0)/10^3</f>
        <v>95681.205000000002</v>
      </c>
      <c r="BF101" s="953">
        <f>VLOOKUP(BC101&amp;"_令和4年度",データシート3!A:AB,MATCH("ea_"&amp;"風力（陸上）"&amp;"_年間発電",データシート3!$A$1:$AB$1,0),0)/10^3</f>
        <v>236901.084</v>
      </c>
      <c r="BG101" s="953">
        <f>VLOOKUP(BC101&amp;"_令和4年度",データシート3!A:AB,MATCH("ea_"&amp;"中小水（河川）"&amp;"_年間発電",データシート3!$A$1:$AB$1,0),0)/10^3+VLOOKUP(BC101&amp;"_令和4年度",データシート3!A:AB,MATCH("ea_"&amp;"中小水（農業用水路）"&amp;"_年間発電",データシート3!$A$1:$AB$1,0),0)/10^3</f>
        <v>294564.71500000008</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2205.558</v>
      </c>
      <c r="BI101" s="953">
        <f t="shared" si="26"/>
        <v>629352.56200000003</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52213.712591678959</v>
      </c>
      <c r="BK101" s="953">
        <f t="shared" si="21"/>
        <v>577138.84940832108</v>
      </c>
      <c r="BL101" s="953">
        <f t="shared" si="22"/>
        <v>0</v>
      </c>
      <c r="BM101" s="953">
        <f t="shared" si="23"/>
        <v>577138.84940832108</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3" t="e">
        <f>VLOOKUP(BC102&amp;"_令和4年度",データシート3!A:AB,MATCH("ea_"&amp;"太陽光（建物系）"&amp;"_年間発電",データシート3!$A$1:$AB$1,0),0)/10^3+VLOOKUP(BC102&amp;"_令和4年度",データシート3!A:AB,MATCH("ea_"&amp;"太陽光（土地系）"&amp;"_年間発電",データシート3!$A$1:$AB$1,0),0)/10^3</f>
        <v>#N/A</v>
      </c>
      <c r="BF102" s="953" t="e">
        <f>VLOOKUP(BC102&amp;"_令和4年度",データシート3!A:AB,MATCH("ea_"&amp;"風力（陸上）"&amp;"_年間発電",データシート3!$A$1:$AB$1,0),0)/10^3</f>
        <v>#N/A</v>
      </c>
      <c r="BG102" s="953" t="e">
        <f>VLOOKUP(BC102&amp;"_令和4年度",データシート3!A:AB,MATCH("ea_"&amp;"中小水（河川）"&amp;"_年間発電",データシート3!$A$1:$AB$1,0),0)/10^3+VLOOKUP(BC102&amp;"_令和4年度",データシート3!A:AB,MATCH("ea_"&amp;"中小水（農業用水路）"&amp;"_年間発電",データシート3!$A$1:$AB$1,0),0)/10^3</f>
        <v>#N/A</v>
      </c>
      <c r="BH102" s="953"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3" t="e">
        <f t="shared" si="26"/>
        <v>#N/A</v>
      </c>
      <c r="BJ102" s="953"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3" t="e">
        <f t="shared" si="21"/>
        <v>#N/A</v>
      </c>
      <c r="BL102" s="953" t="e">
        <f t="shared" si="22"/>
        <v>#N/A</v>
      </c>
      <c r="BM102" s="953"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3" t="e">
        <f>VLOOKUP(BC103&amp;"_令和4年度",データシート3!A:AB,MATCH("ea_"&amp;"太陽光（建物系）"&amp;"_年間発電",データシート3!$A$1:$AB$1,0),0)/10^3+VLOOKUP(BC103&amp;"_令和4年度",データシート3!A:AB,MATCH("ea_"&amp;"太陽光（土地系）"&amp;"_年間発電",データシート3!$A$1:$AB$1,0),0)/10^3</f>
        <v>#N/A</v>
      </c>
      <c r="BF103" s="953" t="e">
        <f>VLOOKUP(BC103&amp;"_令和4年度",データシート3!A:AB,MATCH("ea_"&amp;"風力（陸上）"&amp;"_年間発電",データシート3!$A$1:$AB$1,0),0)/10^3</f>
        <v>#N/A</v>
      </c>
      <c r="BG103" s="953" t="e">
        <f>VLOOKUP(BC103&amp;"_令和4年度",データシート3!A:AB,MATCH("ea_"&amp;"中小水（河川）"&amp;"_年間発電",データシート3!$A$1:$AB$1,0),0)/10^3+VLOOKUP(BC103&amp;"_令和4年度",データシート3!A:AB,MATCH("ea_"&amp;"中小水（農業用水路）"&amp;"_年間発電",データシート3!$A$1:$AB$1,0),0)/10^3</f>
        <v>#N/A</v>
      </c>
      <c r="BH103" s="953"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3" t="e">
        <f t="shared" si="26"/>
        <v>#N/A</v>
      </c>
      <c r="BJ103" s="953"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3" t="e">
        <f t="shared" si="21"/>
        <v>#N/A</v>
      </c>
      <c r="BL103" s="953" t="e">
        <f t="shared" si="22"/>
        <v>#N/A</v>
      </c>
      <c r="BM103" s="953"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3" t="e">
        <f>VLOOKUP(BC104&amp;"_令和4年度",データシート3!A:AB,MATCH("ea_"&amp;"太陽光（建物系）"&amp;"_年間発電",データシート3!$A$1:$AB$1,0),0)/10^3+VLOOKUP(BC104&amp;"_令和4年度",データシート3!A:AB,MATCH("ea_"&amp;"太陽光（土地系）"&amp;"_年間発電",データシート3!$A$1:$AB$1,0),0)/10^3</f>
        <v>#N/A</v>
      </c>
      <c r="BF104" s="953" t="e">
        <f>VLOOKUP(BC104&amp;"_令和4年度",データシート3!A:AB,MATCH("ea_"&amp;"風力（陸上）"&amp;"_年間発電",データシート3!$A$1:$AB$1,0),0)/10^3</f>
        <v>#N/A</v>
      </c>
      <c r="BG104" s="953" t="e">
        <f>VLOOKUP(BC104&amp;"_令和4年度",データシート3!A:AB,MATCH("ea_"&amp;"中小水（河川）"&amp;"_年間発電",データシート3!$A$1:$AB$1,0),0)/10^3+VLOOKUP(BC104&amp;"_令和4年度",データシート3!A:AB,MATCH("ea_"&amp;"中小水（農業用水路）"&amp;"_年間発電",データシート3!$A$1:$AB$1,0),0)/10^3</f>
        <v>#N/A</v>
      </c>
      <c r="BH104" s="953"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3" t="e">
        <f t="shared" si="26"/>
        <v>#N/A</v>
      </c>
      <c r="BJ104" s="953"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3" t="e">
        <f t="shared" ref="BK104:BK135" si="27">BI104-BJ104</f>
        <v>#N/A</v>
      </c>
      <c r="BL104" s="953" t="e">
        <f t="shared" ref="BL104:BL135" si="28">IF(BK104&gt;0,0,BK104)</f>
        <v>#N/A</v>
      </c>
      <c r="BM104" s="953"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津南町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15482</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1</v>
      </c>
      <c r="H7" s="786">
        <f t="shared" si="2"/>
        <v>0</v>
      </c>
      <c r="I7" s="786">
        <f t="shared" si="2"/>
        <v>1</v>
      </c>
      <c r="J7" s="786">
        <f t="shared" si="2"/>
        <v>1</v>
      </c>
      <c r="K7" s="787">
        <f t="shared" si="2"/>
        <v>1</v>
      </c>
      <c r="L7" s="787">
        <f t="shared" si="2"/>
        <v>1</v>
      </c>
      <c r="M7" s="787">
        <f t="shared" si="2"/>
        <v>1</v>
      </c>
      <c r="N7" s="787">
        <f t="shared" si="2"/>
        <v>1</v>
      </c>
      <c r="O7" s="787">
        <f>SUM(O8:O13)</f>
        <v>1</v>
      </c>
      <c r="P7" s="787">
        <f t="shared" si="2"/>
        <v>1</v>
      </c>
      <c r="Q7" s="788">
        <f>SUM(Q8:Q13)</f>
        <v>1</v>
      </c>
      <c r="R7" s="1028">
        <f t="shared" si="2"/>
        <v>4.6849999999999996</v>
      </c>
      <c r="S7" s="1029">
        <f t="shared" si="2"/>
        <v>0</v>
      </c>
      <c r="T7" s="1029">
        <f t="shared" si="2"/>
        <v>4.6580000000000004</v>
      </c>
      <c r="U7" s="1029">
        <f t="shared" si="2"/>
        <v>4.9450000000000003</v>
      </c>
      <c r="V7" s="1029">
        <f t="shared" si="2"/>
        <v>5.0990000000000002</v>
      </c>
      <c r="W7" s="1029">
        <f t="shared" si="2"/>
        <v>4.9649999999999999</v>
      </c>
      <c r="X7" s="1029">
        <f t="shared" si="2"/>
        <v>5</v>
      </c>
      <c r="Y7" s="1029">
        <f t="shared" si="2"/>
        <v>4.8559999999999999</v>
      </c>
      <c r="Z7" s="1029">
        <f>SUM(Z8:Z13)</f>
        <v>4.6749999999999998</v>
      </c>
      <c r="AA7" s="1029">
        <f>SUM(AA8:AA13)</f>
        <v>3.9460000000000002</v>
      </c>
      <c r="AB7" s="1030">
        <f t="shared" si="2"/>
        <v>2.7549999999999999</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1</v>
      </c>
      <c r="H11" s="803">
        <f>VLOOKUP($D$3&amp;"_"&amp;H$3,データシート1!$A:$BT,MATCH($G$2&amp;"_"&amp;$C11,データシート1!$A$1:$BT$1,0),0)</f>
        <v>0</v>
      </c>
      <c r="I11" s="803">
        <f>VLOOKUP($D$3&amp;"_"&amp;I$3,データシート1!$A:$BT,MATCH($G$2&amp;"_"&amp;$C11,データシート1!$A$1:$BT$1,0),0)</f>
        <v>1</v>
      </c>
      <c r="J11" s="803">
        <f>VLOOKUP($D$3&amp;"_"&amp;J$3,データシート1!$A:$BT,MATCH($G$2&amp;"_"&amp;$C11,データシート1!$A$1:$BT$1,0),0)</f>
        <v>1</v>
      </c>
      <c r="K11" s="804">
        <f>VLOOKUP($D$3&amp;"_"&amp;K$3,データシート1!$A:$BT,MATCH($G$2&amp;"_"&amp;$C11,データシート1!$A$1:$BT$1,0),0)</f>
        <v>1</v>
      </c>
      <c r="L11" s="804">
        <f>VLOOKUP($D$3&amp;"_"&amp;L$3,データシート1!$A:$BT,MATCH($G$2&amp;"_"&amp;$C11,データシート1!$A$1:$BT$1,0),0)</f>
        <v>1</v>
      </c>
      <c r="M11" s="804">
        <f>VLOOKUP($D$3&amp;"_"&amp;M$3,データシート1!$A:$BT,MATCH($G$2&amp;"_"&amp;$C11,データシート1!$A$1:$BT$1,0),0)</f>
        <v>1</v>
      </c>
      <c r="N11" s="804">
        <f>VLOOKUP($D$3&amp;"_"&amp;N$3,データシート1!$A:$BT,MATCH($G$2&amp;"_"&amp;$C11,データシート1!$A$1:$BT$1,0),0)</f>
        <v>1</v>
      </c>
      <c r="O11" s="804">
        <f>VLOOKUP($D$3&amp;"_"&amp;O$3,データシート1!$A:$BT,MATCH($G$2&amp;"_"&amp;$C11,データシート1!$A$1:$BT$1,0),0)</f>
        <v>1</v>
      </c>
      <c r="P11" s="804">
        <f>VLOOKUP($D$3&amp;"_"&amp;P$3,データシート1!$A:$BT,MATCH($G$2&amp;"_"&amp;$C11,データシート1!$A$1:$BT$1,0),0)</f>
        <v>1</v>
      </c>
      <c r="Q11" s="805">
        <f>VLOOKUP($D$3&amp;"_"&amp;Q$3,データシート1!$A:$BT,MATCH($G$2&amp;"_"&amp;$C11,データシート1!$A$1:$BT$1,0),0)</f>
        <v>1</v>
      </c>
      <c r="R11" s="1034">
        <f>VLOOKUP($D$3&amp;"_"&amp;R$3,データシート1!$A:$BT,MATCH($R$2&amp;"_"&amp;$C11,データシート1!$A$1:$BT$1,0),0)</f>
        <v>4.6849999999999996</v>
      </c>
      <c r="S11" s="1035">
        <f>VLOOKUP($D$3&amp;"_"&amp;S$3,データシート1!$A:$BT,MATCH($R$2&amp;"_"&amp;$C11,データシート1!$A$1:$BT$1,0),0)</f>
        <v>0</v>
      </c>
      <c r="T11" s="1035">
        <f>VLOOKUP($D$3&amp;"_"&amp;T$3,データシート1!$A:$BT,MATCH($R$2&amp;"_"&amp;$C11,データシート1!$A$1:$BT$1,0),0)</f>
        <v>4.6580000000000004</v>
      </c>
      <c r="U11" s="1035">
        <f>VLOOKUP($D$3&amp;"_"&amp;U$3,データシート1!$A:$BT,MATCH($R$2&amp;"_"&amp;$C11,データシート1!$A$1:$BT$1,0),0)</f>
        <v>4.9450000000000003</v>
      </c>
      <c r="V11" s="1035">
        <f>VLOOKUP($D$3&amp;"_"&amp;V$3,データシート1!$A:$BT,MATCH($R$2&amp;"_"&amp;$C11,データシート1!$A$1:$BT$1,0),0)</f>
        <v>5.0990000000000002</v>
      </c>
      <c r="W11" s="1035">
        <f>VLOOKUP($D$3&amp;"_"&amp;W$3,データシート1!$A:$BT,MATCH($R$2&amp;"_"&amp;$C11,データシート1!$A$1:$BT$1,0),0)</f>
        <v>4.9649999999999999</v>
      </c>
      <c r="X11" s="1035">
        <f>VLOOKUP($D$3&amp;"_"&amp;X$3,データシート1!$A:$BT,MATCH($R$2&amp;"_"&amp;$C11,データシート1!$A$1:$BT$1,0),0)</f>
        <v>5</v>
      </c>
      <c r="Y11" s="1035">
        <f>VLOOKUP($D$3&amp;"_"&amp;Y$3,データシート1!$A:$BT,MATCH($R$2&amp;"_"&amp;$C11,データシート1!$A$1:$BT$1,0),0)</f>
        <v>4.8559999999999999</v>
      </c>
      <c r="Z11" s="1035">
        <f>VLOOKUP($D$3&amp;"_"&amp;Z$3,データシート1!$A:$BT,MATCH($R$2&amp;"_"&amp;$C11,データシート1!$A$1:$BT$1,0),0)</f>
        <v>4.6749999999999998</v>
      </c>
      <c r="AA11" s="1035">
        <f>VLOOKUP($D$3&amp;"_"&amp;AA$3,データシート1!$A:$BT,MATCH($R$2&amp;"_"&amp;$C11,データシート1!$A$1:$BT$1,0),0)</f>
        <v>3.9460000000000002</v>
      </c>
      <c r="AB11" s="1036">
        <f>VLOOKUP($D$3&amp;"_"&amp;AB$3,データシート1!$A:$BT,MATCH($R$2&amp;"_"&amp;$C11,データシート1!$A$1:$BT$1,0),0)</f>
        <v>2.7549999999999999</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1</v>
      </c>
      <c r="H106" s="829">
        <f>VLOOKUP($D$3&amp;"_"&amp;H$3,データシート2!$A:$SI,MATCH($G$2&amp;"_"&amp;$B106,データシート2!$A$1:$SI$1,0),0)</f>
        <v>0</v>
      </c>
      <c r="I106" s="829">
        <f>VLOOKUP($D$3&amp;"_"&amp;I$3,データシート2!$A:$SI,MATCH($G$2&amp;"_"&amp;$B106,データシート2!$A$1:$SI$1,0),0)</f>
        <v>1</v>
      </c>
      <c r="J106" s="829">
        <f>VLOOKUP($D$3&amp;"_"&amp;J$3,データシート2!$A:$SI,MATCH($G$2&amp;"_"&amp;$B106,データシート2!$A$1:$SI$1,0),0)</f>
        <v>1</v>
      </c>
      <c r="K106" s="830">
        <f>VLOOKUP($D$3&amp;"_"&amp;K$3,データシート2!$A:$SI,MATCH($G$2&amp;"_"&amp;$B106,データシート2!$A$1:$SI$1,0),0)</f>
        <v>1</v>
      </c>
      <c r="L106" s="830">
        <f>VLOOKUP($D$3&amp;"_"&amp;L$3,データシート2!$A:$SI,MATCH($G$2&amp;"_"&amp;$B106,データシート2!$A$1:$SI$1,0),0)</f>
        <v>1</v>
      </c>
      <c r="M106" s="830">
        <f>VLOOKUP($D$3&amp;"_"&amp;M$3,データシート2!$A:$SI,MATCH($G$2&amp;"_"&amp;$B106,データシート2!$A$1:$SI$1,0),0)</f>
        <v>1</v>
      </c>
      <c r="N106" s="830">
        <f>VLOOKUP($D$3&amp;"_"&amp;N$3,データシート2!$A:$SI,MATCH($G$2&amp;"_"&amp;$B106,データシート2!$A$1:$SI$1,0),0)</f>
        <v>1</v>
      </c>
      <c r="O106" s="830">
        <f>VLOOKUP($D$3&amp;"_"&amp;O$3,データシート2!$A:$SI,MATCH($G$2&amp;"_"&amp;$B106,データシート2!$A$1:$SI$1,0),0)</f>
        <v>1</v>
      </c>
      <c r="P106" s="830">
        <f>VLOOKUP($D$3&amp;"_"&amp;P$3,データシート2!$A:$SI,MATCH($G$2&amp;"_"&amp;$B106,データシート2!$A$1:$SI$1,0),0)</f>
        <v>1</v>
      </c>
      <c r="Q106" s="831">
        <f>VLOOKUP($D$3&amp;"_"&amp;Q$3,データシート2!$A:$SI,MATCH($G$2&amp;"_"&amp;$B106,データシート2!$A$1:$SI$1,0),0)</f>
        <v>1</v>
      </c>
      <c r="R106" s="1043">
        <f>VLOOKUP($D$3&amp;"_"&amp;R$3,データシート2!$A:$SI,MATCH($R$2&amp;"_"&amp;$B106,データシート2!$A$1:$SI$1,0),0)</f>
        <v>4.6849999999999996</v>
      </c>
      <c r="S106" s="1044">
        <f>VLOOKUP($D$3&amp;"_"&amp;S$3,データシート2!$A:$SI,MATCH($R$2&amp;"_"&amp;$B106,データシート2!$A$1:$SI$1,0),0)</f>
        <v>0</v>
      </c>
      <c r="T106" s="1044">
        <f>VLOOKUP($D$3&amp;"_"&amp;T$3,データシート2!$A:$SI,MATCH($R$2&amp;"_"&amp;$B106,データシート2!$A$1:$SI$1,0),0)</f>
        <v>4.6580000000000004</v>
      </c>
      <c r="U106" s="1044">
        <f>VLOOKUP($D$3&amp;"_"&amp;U$3,データシート2!$A:$SI,MATCH($R$2&amp;"_"&amp;$B106,データシート2!$A$1:$SI$1,0),0)</f>
        <v>4.9450000000000003</v>
      </c>
      <c r="V106" s="1044">
        <f>VLOOKUP($D$3&amp;"_"&amp;V$3,データシート2!$A:$SI,MATCH($R$2&amp;"_"&amp;$B106,データシート2!$A$1:$SI$1,0),0)</f>
        <v>5.0990000000000002</v>
      </c>
      <c r="W106" s="1044">
        <f>VLOOKUP($D$3&amp;"_"&amp;W$3,データシート2!$A:$SI,MATCH($R$2&amp;"_"&amp;$B106,データシート2!$A$1:$SI$1,0),0)</f>
        <v>4.9649999999999999</v>
      </c>
      <c r="X106" s="1044">
        <f>VLOOKUP($D$3&amp;"_"&amp;X$3,データシート2!$A:$SI,MATCH($R$2&amp;"_"&amp;$B106,データシート2!$A$1:$SI$1,0),0)</f>
        <v>5</v>
      </c>
      <c r="Y106" s="1044">
        <f>VLOOKUP($D$3&amp;"_"&amp;Y$3,データシート2!$A:$SI,MATCH($R$2&amp;"_"&amp;$B106,データシート2!$A$1:$SI$1,0),0)</f>
        <v>4.8559999999999999</v>
      </c>
      <c r="Z106" s="1044">
        <f>VLOOKUP($D$3&amp;"_"&amp;Z$3,データシート2!$A:$SI,MATCH($R$2&amp;"_"&amp;$B106,データシート2!$A$1:$SI$1,0),0)</f>
        <v>4.6749999999999998</v>
      </c>
      <c r="AA106" s="1044">
        <f>VLOOKUP($D$3&amp;"_"&amp;AA$3,データシート2!$A:$SI,MATCH($R$2&amp;"_"&amp;$B106,データシート2!$A$1:$SI$1,0),0)</f>
        <v>3.9460000000000002</v>
      </c>
      <c r="AB106" s="1045">
        <f>VLOOKUP($D$3&amp;"_"&amp;AB$3,データシート2!$A:$SI,MATCH($R$2&amp;"_"&amp;$B106,データシート2!$A$1:$SI$1,0),0)</f>
        <v>2.7549999999999999</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1</v>
      </c>
      <c r="H107" s="866">
        <f>VLOOKUP($D$3&amp;"_"&amp;H$3,データシート2!$A:$SI,MATCH($G$2&amp;"_"&amp;$C107,データシート2!$A$1:$SI$1,0),0)</f>
        <v>0</v>
      </c>
      <c r="I107" s="866">
        <f>VLOOKUP($D$3&amp;"_"&amp;I$3,データシート2!$A:$SI,MATCH($G$2&amp;"_"&amp;$C107,データシート2!$A$1:$SI$1,0),0)</f>
        <v>1</v>
      </c>
      <c r="J107" s="866">
        <f>VLOOKUP($D$3&amp;"_"&amp;J$3,データシート2!$A:$SI,MATCH($G$2&amp;"_"&amp;$C107,データシート2!$A$1:$SI$1,0),0)</f>
        <v>1</v>
      </c>
      <c r="K107" s="867">
        <f>VLOOKUP($D$3&amp;"_"&amp;K$3,データシート2!$A:$SI,MATCH($G$2&amp;"_"&amp;$C107,データシート2!$A$1:$SI$1,0),0)</f>
        <v>1</v>
      </c>
      <c r="L107" s="867">
        <f>VLOOKUP($D$3&amp;"_"&amp;L$3,データシート2!$A:$SI,MATCH($G$2&amp;"_"&amp;$C107,データシート2!$A$1:$SI$1,0),0)</f>
        <v>1</v>
      </c>
      <c r="M107" s="867">
        <f>VLOOKUP($D$3&amp;"_"&amp;M$3,データシート2!$A:$SI,MATCH($G$2&amp;"_"&amp;$C107,データシート2!$A$1:$SI$1,0),0)</f>
        <v>1</v>
      </c>
      <c r="N107" s="867">
        <f>VLOOKUP($D$3&amp;"_"&amp;N$3,データシート2!$A:$SI,MATCH($G$2&amp;"_"&amp;$C107,データシート2!$A$1:$SI$1,0),0)</f>
        <v>1</v>
      </c>
      <c r="O107" s="867">
        <f>VLOOKUP($D$3&amp;"_"&amp;O$3,データシート2!$A:$SI,MATCH($G$2&amp;"_"&amp;$C107,データシート2!$A$1:$SI$1,0),0)</f>
        <v>1</v>
      </c>
      <c r="P107" s="867">
        <f>VLOOKUP($D$3&amp;"_"&amp;P$3,データシート2!$A:$SI,MATCH($G$2&amp;"_"&amp;$C107,データシート2!$A$1:$SI$1,0),0)</f>
        <v>1</v>
      </c>
      <c r="Q107" s="868">
        <f>VLOOKUP($D$3&amp;"_"&amp;Q$3,データシート2!$A:$SI,MATCH($G$2&amp;"_"&amp;$C107,データシート2!$A$1:$SI$1,0),0)</f>
        <v>1</v>
      </c>
      <c r="R107" s="1056">
        <f>VLOOKUP($D$3&amp;"_"&amp;R$3,データシート2!$A:$SI,MATCH($R$2&amp;"_"&amp;$C107,データシート2!$A$1:$SI$1,0),0)</f>
        <v>4.6849999999999996</v>
      </c>
      <c r="S107" s="1057">
        <f>VLOOKUP($D$3&amp;"_"&amp;S$3,データシート2!$A:$SI,MATCH($R$2&amp;"_"&amp;$C107,データシート2!$A$1:$SI$1,0),0)</f>
        <v>0</v>
      </c>
      <c r="T107" s="1057">
        <f>VLOOKUP($D$3&amp;"_"&amp;T$3,データシート2!$A:$SI,MATCH($R$2&amp;"_"&amp;$C107,データシート2!$A$1:$SI$1,0),0)</f>
        <v>4.6580000000000004</v>
      </c>
      <c r="U107" s="1057">
        <f>VLOOKUP($D$3&amp;"_"&amp;U$3,データシート2!$A:$SI,MATCH($R$2&amp;"_"&amp;$C107,データシート2!$A$1:$SI$1,0),0)</f>
        <v>4.9450000000000003</v>
      </c>
      <c r="V107" s="1057">
        <f>VLOOKUP($D$3&amp;"_"&amp;V$3,データシート2!$A:$SI,MATCH($R$2&amp;"_"&amp;$C107,データシート2!$A$1:$SI$1,0),0)</f>
        <v>5.0990000000000002</v>
      </c>
      <c r="W107" s="1057">
        <f>VLOOKUP($D$3&amp;"_"&amp;W$3,データシート2!$A:$SI,MATCH($R$2&amp;"_"&amp;$C107,データシート2!$A$1:$SI$1,0),0)</f>
        <v>4.9649999999999999</v>
      </c>
      <c r="X107" s="1057">
        <f>VLOOKUP($D$3&amp;"_"&amp;X$3,データシート2!$A:$SI,MATCH($R$2&amp;"_"&amp;$C107,データシート2!$A$1:$SI$1,0),0)</f>
        <v>5</v>
      </c>
      <c r="Y107" s="1057">
        <f>VLOOKUP($D$3&amp;"_"&amp;Y$3,データシート2!$A:$SI,MATCH($R$2&amp;"_"&amp;$C107,データシート2!$A$1:$SI$1,0),0)</f>
        <v>4.8559999999999999</v>
      </c>
      <c r="Z107" s="1057">
        <f>VLOOKUP($D$3&amp;"_"&amp;Z$3,データシート2!$A:$SI,MATCH($R$2&amp;"_"&amp;$C107,データシート2!$A$1:$SI$1,0),0)</f>
        <v>4.6749999999999998</v>
      </c>
      <c r="AA107" s="1057">
        <f>VLOOKUP($D$3&amp;"_"&amp;AA$3,データシート2!$A:$SI,MATCH($R$2&amp;"_"&amp;$C107,データシート2!$A$1:$SI$1,0),0)</f>
        <v>3.9460000000000002</v>
      </c>
      <c r="AB107" s="1058">
        <f>VLOOKUP($D$3&amp;"_"&amp;AB$3,データシート2!$A:$SI,MATCH($R$2&amp;"_"&amp;$C107,データシート2!$A$1:$SI$1,0),0)</f>
        <v>2.7549999999999999</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1736</v>
      </c>
      <c r="B9" s="80">
        <v>341</v>
      </c>
      <c r="C9" s="80">
        <v>1</v>
      </c>
      <c r="D9" s="80">
        <v>21</v>
      </c>
      <c r="E9" s="80">
        <v>1990</v>
      </c>
      <c r="F9" s="80" t="s">
        <v>562</v>
      </c>
      <c r="G9" s="80" t="s">
        <v>1737</v>
      </c>
      <c r="H9" s="80" t="s">
        <v>1738</v>
      </c>
      <c r="I9" s="177"/>
      <c r="J9" s="81">
        <v>10.406880542599009</v>
      </c>
      <c r="K9" s="81">
        <v>5.0327631548143952</v>
      </c>
      <c r="L9" s="81">
        <v>9.0224515856428145</v>
      </c>
      <c r="M9" s="81">
        <v>7.3734128263299414</v>
      </c>
      <c r="N9" s="81">
        <v>13.975234382374197</v>
      </c>
      <c r="O9" s="81">
        <v>7.157588867014276</v>
      </c>
      <c r="P9" s="81">
        <v>16.329566924713877</v>
      </c>
      <c r="Q9" s="81">
        <v>0.79788856332599323</v>
      </c>
      <c r="R9" s="81">
        <v>0</v>
      </c>
      <c r="S9" s="81">
        <v>0.95956872068950605</v>
      </c>
      <c r="T9" s="82"/>
      <c r="U9" s="81">
        <v>792856</v>
      </c>
      <c r="V9" s="81">
        <v>890</v>
      </c>
      <c r="W9" s="81">
        <v>98</v>
      </c>
      <c r="X9" s="81">
        <v>2964</v>
      </c>
      <c r="Y9" s="81">
        <v>3589</v>
      </c>
      <c r="Z9" s="81">
        <v>2944</v>
      </c>
      <c r="AA9" s="81">
        <v>3965</v>
      </c>
      <c r="AB9" s="81">
        <v>12955</v>
      </c>
      <c r="AC9" s="81">
        <v>0</v>
      </c>
      <c r="AD9" s="81">
        <v>0.95956872068950605</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1739</v>
      </c>
      <c r="B10" s="80">
        <v>342</v>
      </c>
      <c r="C10" s="80">
        <v>2</v>
      </c>
      <c r="D10" s="80">
        <v>21</v>
      </c>
      <c r="E10" s="80">
        <v>2005</v>
      </c>
      <c r="F10" s="80" t="s">
        <v>565</v>
      </c>
      <c r="G10" s="80" t="s">
        <v>1737</v>
      </c>
      <c r="H10" s="80" t="s">
        <v>1738</v>
      </c>
      <c r="I10" s="177"/>
      <c r="J10" s="81">
        <v>14.068713285829178</v>
      </c>
      <c r="K10" s="81">
        <v>3.3745429701282639</v>
      </c>
      <c r="L10" s="81">
        <v>14.604387222371665</v>
      </c>
      <c r="M10" s="81">
        <v>14.662026838733123</v>
      </c>
      <c r="N10" s="81">
        <v>18.636634503155221</v>
      </c>
      <c r="O10" s="81">
        <v>10.704544896355682</v>
      </c>
      <c r="P10" s="81">
        <v>17.630494259167978</v>
      </c>
      <c r="Q10" s="81">
        <v>0.6992008807408352</v>
      </c>
      <c r="R10" s="81">
        <v>0</v>
      </c>
      <c r="S10" s="81">
        <v>0.88094033664453608</v>
      </c>
      <c r="T10" s="82"/>
      <c r="U10" s="81">
        <v>869405</v>
      </c>
      <c r="V10" s="81">
        <v>696</v>
      </c>
      <c r="W10" s="81">
        <v>172</v>
      </c>
      <c r="X10" s="81">
        <v>2470</v>
      </c>
      <c r="Y10" s="81">
        <v>3690</v>
      </c>
      <c r="Z10" s="81">
        <v>5095</v>
      </c>
      <c r="AA10" s="81">
        <v>3506</v>
      </c>
      <c r="AB10" s="81">
        <v>11868</v>
      </c>
      <c r="AC10" s="81">
        <v>0</v>
      </c>
      <c r="AD10" s="81">
        <v>0.88094033664453608</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1740</v>
      </c>
      <c r="B11" s="80">
        <v>343</v>
      </c>
      <c r="C11" s="80">
        <v>3</v>
      </c>
      <c r="D11" s="80">
        <v>21</v>
      </c>
      <c r="E11" s="80">
        <v>2006</v>
      </c>
      <c r="F11" s="80" t="s">
        <v>566</v>
      </c>
      <c r="G11" s="80" t="s">
        <v>1737</v>
      </c>
      <c r="H11" s="80" t="s">
        <v>1738</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1741</v>
      </c>
      <c r="B12" s="80">
        <v>344</v>
      </c>
      <c r="C12" s="80">
        <v>4</v>
      </c>
      <c r="D12" s="80">
        <v>21</v>
      </c>
      <c r="E12" s="80">
        <v>2007</v>
      </c>
      <c r="F12" s="80" t="s">
        <v>567</v>
      </c>
      <c r="G12" s="80" t="s">
        <v>1737</v>
      </c>
      <c r="H12" s="80" t="s">
        <v>1738</v>
      </c>
      <c r="I12" s="177"/>
      <c r="J12" s="81">
        <v>15.399357131662873</v>
      </c>
      <c r="K12" s="81">
        <v>2.3388564254790771</v>
      </c>
      <c r="L12" s="81">
        <v>12.758182409025206</v>
      </c>
      <c r="M12" s="81">
        <v>14.349247498386763</v>
      </c>
      <c r="N12" s="81">
        <v>16.819978422325534</v>
      </c>
      <c r="O12" s="81">
        <v>10.438745001308671</v>
      </c>
      <c r="P12" s="81">
        <v>17.663388378531348</v>
      </c>
      <c r="Q12" s="81">
        <v>0.71161955605562288</v>
      </c>
      <c r="R12" s="81">
        <v>0</v>
      </c>
      <c r="S12" s="81">
        <v>0.72852245085196699</v>
      </c>
      <c r="T12" s="82"/>
      <c r="U12" s="81">
        <v>1175005</v>
      </c>
      <c r="V12" s="81">
        <v>705</v>
      </c>
      <c r="W12" s="81">
        <v>188</v>
      </c>
      <c r="X12" s="81">
        <v>3045</v>
      </c>
      <c r="Y12" s="81">
        <v>3682</v>
      </c>
      <c r="Z12" s="81">
        <v>5165</v>
      </c>
      <c r="AA12" s="81">
        <v>3459</v>
      </c>
      <c r="AB12" s="81">
        <v>11440</v>
      </c>
      <c r="AC12" s="81">
        <v>0</v>
      </c>
      <c r="AD12" s="81">
        <v>0.72852245085196699</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1742</v>
      </c>
      <c r="B13" s="80">
        <v>345</v>
      </c>
      <c r="C13" s="80">
        <v>5</v>
      </c>
      <c r="D13" s="80">
        <v>21</v>
      </c>
      <c r="E13" s="80">
        <v>2008</v>
      </c>
      <c r="F13" s="80" t="s">
        <v>84</v>
      </c>
      <c r="G13" s="80" t="s">
        <v>1737</v>
      </c>
      <c r="H13" s="80" t="s">
        <v>1738</v>
      </c>
      <c r="I13" s="177"/>
      <c r="J13" s="81">
        <v>14.00094158293969</v>
      </c>
      <c r="K13" s="81">
        <v>2.2362580105927798</v>
      </c>
      <c r="L13" s="81">
        <v>11.381203403587632</v>
      </c>
      <c r="M13" s="81">
        <v>14.746957970429706</v>
      </c>
      <c r="N13" s="81">
        <v>16.2569786000726</v>
      </c>
      <c r="O13" s="81">
        <v>10.075024042658304</v>
      </c>
      <c r="P13" s="81">
        <v>17.352519470541747</v>
      </c>
      <c r="Q13" s="81">
        <v>0.69081291930203292</v>
      </c>
      <c r="R13" s="81">
        <v>0</v>
      </c>
      <c r="S13" s="81">
        <v>0</v>
      </c>
      <c r="T13" s="82"/>
      <c r="U13" s="81">
        <v>1159437</v>
      </c>
      <c r="V13" s="81">
        <v>705</v>
      </c>
      <c r="W13" s="81">
        <v>188</v>
      </c>
      <c r="X13" s="81">
        <v>3045</v>
      </c>
      <c r="Y13" s="81">
        <v>3669</v>
      </c>
      <c r="Z13" s="81">
        <v>5160</v>
      </c>
      <c r="AA13" s="81">
        <v>3402</v>
      </c>
      <c r="AB13" s="81">
        <v>11288</v>
      </c>
      <c r="AC13" s="81">
        <v>0</v>
      </c>
      <c r="AD13" s="81">
        <v>0</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1743</v>
      </c>
      <c r="B14" s="80">
        <v>346</v>
      </c>
      <c r="C14" s="80">
        <v>6</v>
      </c>
      <c r="D14" s="80">
        <v>21</v>
      </c>
      <c r="E14" s="80">
        <v>2009</v>
      </c>
      <c r="F14" s="80" t="s">
        <v>85</v>
      </c>
      <c r="G14" s="80" t="s">
        <v>1737</v>
      </c>
      <c r="H14" s="80" t="s">
        <v>1738</v>
      </c>
      <c r="I14" s="177"/>
      <c r="J14" s="81">
        <v>12.101993798984934</v>
      </c>
      <c r="K14" s="81">
        <v>1.7283791872715424</v>
      </c>
      <c r="L14" s="81">
        <v>17.842641150371346</v>
      </c>
      <c r="M14" s="81">
        <v>14.430658906392775</v>
      </c>
      <c r="N14" s="81">
        <v>16.341951095180118</v>
      </c>
      <c r="O14" s="81">
        <v>10.24282854254233</v>
      </c>
      <c r="P14" s="81">
        <v>16.465466094947914</v>
      </c>
      <c r="Q14" s="81">
        <v>0.65025831975448012</v>
      </c>
      <c r="R14" s="81">
        <v>0</v>
      </c>
      <c r="S14" s="81">
        <v>0.62508849782413045</v>
      </c>
      <c r="T14" s="82"/>
      <c r="U14" s="81">
        <v>837351</v>
      </c>
      <c r="V14" s="81">
        <v>651</v>
      </c>
      <c r="W14" s="81">
        <v>428</v>
      </c>
      <c r="X14" s="81">
        <v>3081</v>
      </c>
      <c r="Y14" s="81">
        <v>3665</v>
      </c>
      <c r="Z14" s="81">
        <v>5178</v>
      </c>
      <c r="AA14" s="81">
        <v>3314</v>
      </c>
      <c r="AB14" s="81">
        <v>11154</v>
      </c>
      <c r="AC14" s="81">
        <v>0</v>
      </c>
      <c r="AD14" s="81">
        <v>0.62508849782413045</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4.43</v>
      </c>
      <c r="BL14" s="81">
        <v>0</v>
      </c>
      <c r="BM14" s="82"/>
      <c r="BN14" s="81">
        <v>0</v>
      </c>
      <c r="BO14" s="81">
        <v>0</v>
      </c>
      <c r="BP14" s="81">
        <v>0</v>
      </c>
      <c r="BQ14" s="81">
        <v>0</v>
      </c>
      <c r="BR14" s="81">
        <v>1</v>
      </c>
      <c r="BS14" s="81">
        <v>0</v>
      </c>
      <c r="BT14"/>
      <c r="BU14" s="80"/>
      <c r="BV14" s="80"/>
      <c r="BW14" s="80"/>
      <c r="BX14" s="80"/>
      <c r="BY14" s="80"/>
      <c r="BZ14" s="80"/>
      <c r="CA14" s="80"/>
      <c r="CB14" s="80"/>
      <c r="CC14" s="80"/>
    </row>
    <row r="15" spans="1:81">
      <c r="A15" s="80" t="s">
        <v>1744</v>
      </c>
      <c r="B15" s="80">
        <v>347</v>
      </c>
      <c r="C15" s="80">
        <v>7</v>
      </c>
      <c r="D15" s="80">
        <v>21</v>
      </c>
      <c r="E15" s="80">
        <v>2010</v>
      </c>
      <c r="F15" s="80" t="s">
        <v>86</v>
      </c>
      <c r="G15" s="80" t="s">
        <v>1737</v>
      </c>
      <c r="H15" s="80" t="s">
        <v>1738</v>
      </c>
      <c r="I15" s="177"/>
      <c r="J15" s="81">
        <v>12.325324586114588</v>
      </c>
      <c r="K15" s="81">
        <v>2.0880021644366997</v>
      </c>
      <c r="L15" s="81">
        <v>16.886405531850137</v>
      </c>
      <c r="M15" s="81">
        <v>14.07542593173558</v>
      </c>
      <c r="N15" s="81">
        <v>16.400751854573219</v>
      </c>
      <c r="O15" s="81">
        <v>10.207266285073704</v>
      </c>
      <c r="P15" s="81">
        <v>16.596746035169225</v>
      </c>
      <c r="Q15" s="81">
        <v>0.66931485065911323</v>
      </c>
      <c r="R15" s="81">
        <v>0</v>
      </c>
      <c r="S15" s="81">
        <v>0.92566910577332018</v>
      </c>
      <c r="T15" s="82"/>
      <c r="U15" s="81">
        <v>903859</v>
      </c>
      <c r="V15" s="81">
        <v>651</v>
      </c>
      <c r="W15" s="81">
        <v>428</v>
      </c>
      <c r="X15" s="81">
        <v>3081</v>
      </c>
      <c r="Y15" s="81">
        <v>3653</v>
      </c>
      <c r="Z15" s="81">
        <v>5184</v>
      </c>
      <c r="AA15" s="81">
        <v>3257</v>
      </c>
      <c r="AB15" s="81">
        <v>11001</v>
      </c>
      <c r="AC15" s="81">
        <v>0</v>
      </c>
      <c r="AD15" s="81">
        <v>0.92566910577332018</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4.6849999999999996</v>
      </c>
      <c r="BL15" s="81">
        <v>0</v>
      </c>
      <c r="BM15" s="82"/>
      <c r="BN15" s="81">
        <v>0</v>
      </c>
      <c r="BO15" s="81">
        <v>0</v>
      </c>
      <c r="BP15" s="81">
        <v>0</v>
      </c>
      <c r="BQ15" s="81">
        <v>0</v>
      </c>
      <c r="BR15" s="81">
        <v>1</v>
      </c>
      <c r="BS15" s="81">
        <v>0</v>
      </c>
      <c r="BT15"/>
      <c r="BU15" s="80">
        <v>4.6849999999999996</v>
      </c>
      <c r="BV15" s="80">
        <v>0</v>
      </c>
      <c r="BW15" s="80">
        <v>0</v>
      </c>
      <c r="BX15" s="80">
        <v>0</v>
      </c>
      <c r="BY15" s="80">
        <v>0</v>
      </c>
      <c r="BZ15" s="80">
        <v>0</v>
      </c>
      <c r="CA15" s="80">
        <v>0</v>
      </c>
      <c r="CB15" s="80">
        <v>0</v>
      </c>
      <c r="CC15" s="80">
        <v>0</v>
      </c>
    </row>
    <row r="16" spans="1:81">
      <c r="A16" s="80" t="s">
        <v>1745</v>
      </c>
      <c r="B16" s="80">
        <v>348</v>
      </c>
      <c r="C16" s="80">
        <v>8</v>
      </c>
      <c r="D16" s="80">
        <v>21</v>
      </c>
      <c r="E16" s="80">
        <v>2011</v>
      </c>
      <c r="F16" s="80" t="s">
        <v>87</v>
      </c>
      <c r="G16" s="80" t="s">
        <v>1737</v>
      </c>
      <c r="H16" s="80" t="s">
        <v>1738</v>
      </c>
      <c r="I16" s="177"/>
      <c r="J16" s="81">
        <v>15.40943776562043</v>
      </c>
      <c r="K16" s="81">
        <v>2.7435411103031524</v>
      </c>
      <c r="L16" s="81">
        <v>17.056101080960712</v>
      </c>
      <c r="M16" s="81">
        <v>16.43050466280534</v>
      </c>
      <c r="N16" s="81">
        <v>17.678183165321297</v>
      </c>
      <c r="O16" s="81">
        <v>10.005645551135514</v>
      </c>
      <c r="P16" s="81">
        <v>16.037950703948866</v>
      </c>
      <c r="Q16" s="81">
        <v>0.76185579601098563</v>
      </c>
      <c r="R16" s="81">
        <v>0</v>
      </c>
      <c r="S16" s="81">
        <v>0.7770987647099834</v>
      </c>
      <c r="T16" s="82"/>
      <c r="U16" s="81">
        <v>976067</v>
      </c>
      <c r="V16" s="81">
        <v>651</v>
      </c>
      <c r="W16" s="81">
        <v>428</v>
      </c>
      <c r="X16" s="81">
        <v>3081</v>
      </c>
      <c r="Y16" s="81">
        <v>3633</v>
      </c>
      <c r="Z16" s="81">
        <v>5192</v>
      </c>
      <c r="AA16" s="81">
        <v>3241</v>
      </c>
      <c r="AB16" s="81">
        <v>10856</v>
      </c>
      <c r="AC16" s="81">
        <v>0</v>
      </c>
      <c r="AD16" s="81">
        <v>0.7770987647099834</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0</v>
      </c>
      <c r="BL16" s="81">
        <v>0</v>
      </c>
      <c r="BM16" s="82"/>
      <c r="BN16" s="81">
        <v>0</v>
      </c>
      <c r="BO16" s="81">
        <v>0</v>
      </c>
      <c r="BP16" s="81">
        <v>0</v>
      </c>
      <c r="BQ16" s="81">
        <v>0</v>
      </c>
      <c r="BR16" s="81">
        <v>0</v>
      </c>
      <c r="BS16" s="81">
        <v>0</v>
      </c>
      <c r="BT16"/>
      <c r="BU16" s="80">
        <v>0</v>
      </c>
      <c r="BV16" s="80">
        <v>0</v>
      </c>
      <c r="BW16" s="80">
        <v>0</v>
      </c>
      <c r="BX16" s="80">
        <v>0</v>
      </c>
      <c r="BY16" s="80">
        <v>0</v>
      </c>
      <c r="BZ16" s="80">
        <v>0</v>
      </c>
      <c r="CA16" s="80">
        <v>0</v>
      </c>
      <c r="CB16" s="80">
        <v>0</v>
      </c>
      <c r="CC16" s="80">
        <v>0</v>
      </c>
    </row>
    <row r="17" spans="1:81">
      <c r="A17" s="80" t="s">
        <v>1746</v>
      </c>
      <c r="B17" s="80">
        <v>349</v>
      </c>
      <c r="C17" s="80">
        <v>9</v>
      </c>
      <c r="D17" s="80">
        <v>21</v>
      </c>
      <c r="E17" s="80">
        <v>2012</v>
      </c>
      <c r="F17" s="80" t="s">
        <v>88</v>
      </c>
      <c r="G17" s="80" t="s">
        <v>1737</v>
      </c>
      <c r="H17" s="80" t="s">
        <v>1738</v>
      </c>
      <c r="I17" s="177"/>
      <c r="J17" s="81">
        <v>14.933577216652466</v>
      </c>
      <c r="K17" s="81">
        <v>2.7603545220870775</v>
      </c>
      <c r="L17" s="81">
        <v>18.621704432786153</v>
      </c>
      <c r="M17" s="81">
        <v>17.313226735520502</v>
      </c>
      <c r="N17" s="81">
        <v>19.990834771182378</v>
      </c>
      <c r="O17" s="81">
        <v>10.030155178011276</v>
      </c>
      <c r="P17" s="81">
        <v>16.004785317886128</v>
      </c>
      <c r="Q17" s="81">
        <v>0.82171459461031726</v>
      </c>
      <c r="R17" s="81">
        <v>0</v>
      </c>
      <c r="S17" s="81">
        <v>0.50435494943534676</v>
      </c>
      <c r="T17" s="82"/>
      <c r="U17" s="81">
        <v>937076</v>
      </c>
      <c r="V17" s="81">
        <v>651</v>
      </c>
      <c r="W17" s="81">
        <v>428</v>
      </c>
      <c r="X17" s="81">
        <v>3081</v>
      </c>
      <c r="Y17" s="81">
        <v>3621</v>
      </c>
      <c r="Z17" s="81">
        <v>5246</v>
      </c>
      <c r="AA17" s="81">
        <v>3216</v>
      </c>
      <c r="AB17" s="81">
        <v>10777</v>
      </c>
      <c r="AC17" s="81">
        <v>0</v>
      </c>
      <c r="AD17" s="81">
        <v>0.50435494943534676</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4.6580000000000004</v>
      </c>
      <c r="BL17" s="81">
        <v>0</v>
      </c>
      <c r="BM17" s="82"/>
      <c r="BN17" s="81">
        <v>0</v>
      </c>
      <c r="BO17" s="81">
        <v>0</v>
      </c>
      <c r="BP17" s="81">
        <v>0</v>
      </c>
      <c r="BQ17" s="81">
        <v>0</v>
      </c>
      <c r="BR17" s="81">
        <v>1</v>
      </c>
      <c r="BS17" s="81">
        <v>0</v>
      </c>
      <c r="BT17"/>
      <c r="BU17" s="80">
        <v>4.6580000000000004</v>
      </c>
      <c r="BV17" s="80">
        <v>0</v>
      </c>
      <c r="BW17" s="80">
        <v>0</v>
      </c>
      <c r="BX17" s="80">
        <v>0</v>
      </c>
      <c r="BY17" s="80">
        <v>0</v>
      </c>
      <c r="BZ17" s="80">
        <v>0</v>
      </c>
      <c r="CA17" s="80">
        <v>0</v>
      </c>
      <c r="CB17" s="80">
        <v>0</v>
      </c>
      <c r="CC17" s="80">
        <v>0</v>
      </c>
    </row>
    <row r="18" spans="1:81">
      <c r="A18" s="80" t="s">
        <v>1747</v>
      </c>
      <c r="B18" s="80">
        <v>350</v>
      </c>
      <c r="C18" s="80">
        <v>10</v>
      </c>
      <c r="D18" s="80">
        <v>21</v>
      </c>
      <c r="E18" s="80">
        <v>2013</v>
      </c>
      <c r="F18" s="80" t="s">
        <v>89</v>
      </c>
      <c r="G18" s="80" t="s">
        <v>1737</v>
      </c>
      <c r="H18" s="80" t="s">
        <v>1738</v>
      </c>
      <c r="I18" s="177"/>
      <c r="J18" s="81">
        <v>14.362459290803775</v>
      </c>
      <c r="K18" s="81">
        <v>2.3776709993879974</v>
      </c>
      <c r="L18" s="81">
        <v>18.300499881114202</v>
      </c>
      <c r="M18" s="81">
        <v>17.231550087306314</v>
      </c>
      <c r="N18" s="81">
        <v>19.911618186733868</v>
      </c>
      <c r="O18" s="81">
        <v>9.6069580561595647</v>
      </c>
      <c r="P18" s="81">
        <v>15.970177717417846</v>
      </c>
      <c r="Q18" s="81">
        <v>0.82353427160583903</v>
      </c>
      <c r="R18" s="81">
        <v>0</v>
      </c>
      <c r="S18" s="81">
        <v>0.60747208072187664</v>
      </c>
      <c r="T18" s="82"/>
      <c r="U18" s="81">
        <v>901687</v>
      </c>
      <c r="V18" s="81">
        <v>651</v>
      </c>
      <c r="W18" s="81">
        <v>428</v>
      </c>
      <c r="X18" s="81">
        <v>3081</v>
      </c>
      <c r="Y18" s="81">
        <v>3601</v>
      </c>
      <c r="Z18" s="81">
        <v>5249</v>
      </c>
      <c r="AA18" s="81">
        <v>3197</v>
      </c>
      <c r="AB18" s="81">
        <v>10646</v>
      </c>
      <c r="AC18" s="81">
        <v>0</v>
      </c>
      <c r="AD18" s="81">
        <v>0.60747208072187664</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4.9450000000000003</v>
      </c>
      <c r="BL18" s="81">
        <v>0</v>
      </c>
      <c r="BM18" s="82"/>
      <c r="BN18" s="81">
        <v>0</v>
      </c>
      <c r="BO18" s="81">
        <v>0</v>
      </c>
      <c r="BP18" s="81">
        <v>0</v>
      </c>
      <c r="BQ18" s="81">
        <v>0</v>
      </c>
      <c r="BR18" s="81">
        <v>1</v>
      </c>
      <c r="BS18" s="81">
        <v>0</v>
      </c>
      <c r="BT18"/>
      <c r="BU18" s="80">
        <v>4.9450000000000003</v>
      </c>
      <c r="BV18" s="80">
        <v>0</v>
      </c>
      <c r="BW18" s="80">
        <v>0</v>
      </c>
      <c r="BX18" s="80">
        <v>0</v>
      </c>
      <c r="BY18" s="80">
        <v>0</v>
      </c>
      <c r="BZ18" s="80">
        <v>0</v>
      </c>
      <c r="CA18" s="80">
        <v>0</v>
      </c>
      <c r="CB18" s="80">
        <v>0</v>
      </c>
      <c r="CC18" s="80">
        <v>0</v>
      </c>
    </row>
    <row r="19" spans="1:81">
      <c r="A19" s="80" t="s">
        <v>1748</v>
      </c>
      <c r="B19" s="80">
        <v>351</v>
      </c>
      <c r="C19" s="80">
        <v>11</v>
      </c>
      <c r="D19" s="80">
        <v>21</v>
      </c>
      <c r="E19" s="80">
        <v>2014</v>
      </c>
      <c r="F19" s="80" t="s">
        <v>90</v>
      </c>
      <c r="G19" s="80" t="s">
        <v>1737</v>
      </c>
      <c r="H19" s="80" t="s">
        <v>1738</v>
      </c>
      <c r="I19" s="177"/>
      <c r="J19" s="81">
        <v>14.262485577105149</v>
      </c>
      <c r="K19" s="81">
        <v>2.2214645551936543</v>
      </c>
      <c r="L19" s="81">
        <v>5.7339468317409983</v>
      </c>
      <c r="M19" s="81">
        <v>16.190411686007558</v>
      </c>
      <c r="N19" s="81">
        <v>17.214816756473752</v>
      </c>
      <c r="O19" s="81">
        <v>9.1407027993297252</v>
      </c>
      <c r="P19" s="81">
        <v>15.77204464706058</v>
      </c>
      <c r="Q19" s="81">
        <v>0.77641328405748977</v>
      </c>
      <c r="R19" s="81">
        <v>0</v>
      </c>
      <c r="S19" s="81">
        <v>0.53016996041705</v>
      </c>
      <c r="T19" s="82"/>
      <c r="U19" s="81">
        <v>1013666</v>
      </c>
      <c r="V19" s="81">
        <v>562</v>
      </c>
      <c r="W19" s="81">
        <v>183</v>
      </c>
      <c r="X19" s="81">
        <v>2991</v>
      </c>
      <c r="Y19" s="81">
        <v>3584</v>
      </c>
      <c r="Z19" s="81">
        <v>5260</v>
      </c>
      <c r="AA19" s="81">
        <v>3141</v>
      </c>
      <c r="AB19" s="81">
        <v>10461</v>
      </c>
      <c r="AC19" s="81">
        <v>0</v>
      </c>
      <c r="AD19" s="81">
        <v>0.53016996041705</v>
      </c>
      <c r="AE19" s="82"/>
      <c r="AF19" s="81">
        <v>11974744.149354493</v>
      </c>
      <c r="AG19" s="81">
        <v>1572174.2251057937</v>
      </c>
      <c r="AH19" s="81">
        <v>1423752.3867358889</v>
      </c>
      <c r="AI19" s="81">
        <v>17739069.805990662</v>
      </c>
      <c r="AJ19" s="81">
        <v>20141234.224328961</v>
      </c>
      <c r="AK19" s="81">
        <v>0</v>
      </c>
      <c r="AL19" s="81">
        <v>0</v>
      </c>
      <c r="AM19" s="81">
        <v>1436138.9790282247</v>
      </c>
      <c r="AN19" s="81">
        <v>0</v>
      </c>
      <c r="AO19" s="81">
        <v>0</v>
      </c>
      <c r="AP19" s="82"/>
      <c r="AQ19" s="81">
        <v>10</v>
      </c>
      <c r="AR19" s="81">
        <v>1</v>
      </c>
      <c r="AS19" s="81">
        <v>0</v>
      </c>
      <c r="AT19" s="81">
        <v>1</v>
      </c>
      <c r="AU19" s="81">
        <v>0</v>
      </c>
      <c r="AV19" s="81">
        <v>0</v>
      </c>
      <c r="AW19" s="81" t="s">
        <v>564</v>
      </c>
      <c r="AX19" s="82"/>
      <c r="AY19" s="81">
        <v>36.6</v>
      </c>
      <c r="AZ19" s="81">
        <v>28.8</v>
      </c>
      <c r="BA19" s="81">
        <v>0</v>
      </c>
      <c r="BB19" s="81">
        <v>9.9</v>
      </c>
      <c r="BC19" s="81">
        <v>0</v>
      </c>
      <c r="BD19" s="81">
        <v>0</v>
      </c>
      <c r="BE19" s="81" t="s">
        <v>564</v>
      </c>
      <c r="BF19" s="82"/>
      <c r="BG19" s="81">
        <v>0</v>
      </c>
      <c r="BH19" s="81">
        <v>0</v>
      </c>
      <c r="BI19" s="81">
        <v>0</v>
      </c>
      <c r="BJ19" s="81">
        <v>0</v>
      </c>
      <c r="BK19" s="81">
        <v>5.0990000000000002</v>
      </c>
      <c r="BL19" s="81">
        <v>0</v>
      </c>
      <c r="BM19" s="82"/>
      <c r="BN19" s="81">
        <v>0</v>
      </c>
      <c r="BO19" s="81">
        <v>0</v>
      </c>
      <c r="BP19" s="81">
        <v>0</v>
      </c>
      <c r="BQ19" s="81">
        <v>0</v>
      </c>
      <c r="BR19" s="81">
        <v>1</v>
      </c>
      <c r="BS19" s="81">
        <v>0</v>
      </c>
      <c r="BT19"/>
      <c r="BU19" s="80">
        <v>5.0990000000000002</v>
      </c>
      <c r="BV19" s="80">
        <v>0</v>
      </c>
      <c r="BW19" s="80">
        <v>0</v>
      </c>
      <c r="BX19" s="80">
        <v>0</v>
      </c>
      <c r="BY19" s="80">
        <v>0</v>
      </c>
      <c r="BZ19" s="80">
        <v>0</v>
      </c>
      <c r="CA19" s="80">
        <v>0</v>
      </c>
      <c r="CB19" s="80">
        <v>0</v>
      </c>
      <c r="CC19" s="80">
        <v>0</v>
      </c>
    </row>
    <row r="20" spans="1:81">
      <c r="A20" s="80" t="s">
        <v>1749</v>
      </c>
      <c r="B20" s="80">
        <v>352</v>
      </c>
      <c r="C20" s="80">
        <v>12</v>
      </c>
      <c r="D20" s="80">
        <v>21</v>
      </c>
      <c r="E20" s="80">
        <v>2015</v>
      </c>
      <c r="F20" s="80" t="s">
        <v>91</v>
      </c>
      <c r="G20" s="80" t="s">
        <v>1737</v>
      </c>
      <c r="H20" s="80" t="s">
        <v>1738</v>
      </c>
      <c r="I20" s="177"/>
      <c r="J20" s="81">
        <v>14.973684354741179</v>
      </c>
      <c r="K20" s="81">
        <v>2.2457459883097282</v>
      </c>
      <c r="L20" s="81">
        <v>6.0919953971421084</v>
      </c>
      <c r="M20" s="81">
        <v>13.539078462715537</v>
      </c>
      <c r="N20" s="81">
        <v>16.04986252681006</v>
      </c>
      <c r="O20" s="81">
        <v>8.9880694057424666</v>
      </c>
      <c r="P20" s="81">
        <v>15.759327877078263</v>
      </c>
      <c r="Q20" s="81">
        <v>0.74880814943928753</v>
      </c>
      <c r="R20" s="81">
        <v>0</v>
      </c>
      <c r="S20" s="81">
        <v>0.60724293361186121</v>
      </c>
      <c r="T20" s="82"/>
      <c r="U20" s="81">
        <v>1183356</v>
      </c>
      <c r="V20" s="81">
        <v>562</v>
      </c>
      <c r="W20" s="81">
        <v>183</v>
      </c>
      <c r="X20" s="81">
        <v>2991</v>
      </c>
      <c r="Y20" s="81">
        <v>3577</v>
      </c>
      <c r="Z20" s="81">
        <v>5222</v>
      </c>
      <c r="AA20" s="81">
        <v>3136</v>
      </c>
      <c r="AB20" s="81">
        <v>10306</v>
      </c>
      <c r="AC20" s="81">
        <v>0</v>
      </c>
      <c r="AD20" s="81">
        <v>0.60724293361186121</v>
      </c>
      <c r="AE20" s="82"/>
      <c r="AF20" s="81">
        <v>12857174.042395825</v>
      </c>
      <c r="AG20" s="81">
        <v>1513172.5896390453</v>
      </c>
      <c r="AH20" s="81">
        <v>1238835.4652460311</v>
      </c>
      <c r="AI20" s="81">
        <v>18016156.577435803</v>
      </c>
      <c r="AJ20" s="81">
        <v>19135200.397612356</v>
      </c>
      <c r="AK20" s="81">
        <v>0</v>
      </c>
      <c r="AL20" s="81">
        <v>0</v>
      </c>
      <c r="AM20" s="81">
        <v>1412394.0679559882</v>
      </c>
      <c r="AN20" s="81">
        <v>0</v>
      </c>
      <c r="AO20" s="81">
        <v>0</v>
      </c>
      <c r="AP20" s="82"/>
      <c r="AQ20" s="81">
        <v>10</v>
      </c>
      <c r="AR20" s="81">
        <v>1</v>
      </c>
      <c r="AS20" s="81">
        <v>0</v>
      </c>
      <c r="AT20" s="81">
        <v>2</v>
      </c>
      <c r="AU20" s="81">
        <v>0</v>
      </c>
      <c r="AV20" s="81">
        <v>0</v>
      </c>
      <c r="AW20" s="81" t="s">
        <v>564</v>
      </c>
      <c r="AX20" s="82"/>
      <c r="AY20" s="81">
        <v>36.6</v>
      </c>
      <c r="AZ20" s="81">
        <v>28.8</v>
      </c>
      <c r="BA20" s="81">
        <v>0</v>
      </c>
      <c r="BB20" s="81">
        <v>48.9</v>
      </c>
      <c r="BC20" s="81">
        <v>0</v>
      </c>
      <c r="BD20" s="81">
        <v>0</v>
      </c>
      <c r="BE20" s="81" t="s">
        <v>564</v>
      </c>
      <c r="BF20" s="82"/>
      <c r="BG20" s="81">
        <v>0</v>
      </c>
      <c r="BH20" s="81">
        <v>0</v>
      </c>
      <c r="BI20" s="81">
        <v>0</v>
      </c>
      <c r="BJ20" s="81">
        <v>0</v>
      </c>
      <c r="BK20" s="81">
        <v>4.9649999999999999</v>
      </c>
      <c r="BL20" s="81">
        <v>0</v>
      </c>
      <c r="BM20" s="82"/>
      <c r="BN20" s="81">
        <v>0</v>
      </c>
      <c r="BO20" s="81">
        <v>0</v>
      </c>
      <c r="BP20" s="81">
        <v>0</v>
      </c>
      <c r="BQ20" s="81">
        <v>0</v>
      </c>
      <c r="BR20" s="81">
        <v>1</v>
      </c>
      <c r="BS20" s="81">
        <v>0</v>
      </c>
      <c r="BT20"/>
      <c r="BU20" s="80">
        <v>4.9649999999999999</v>
      </c>
      <c r="BV20" s="80">
        <v>0</v>
      </c>
      <c r="BW20" s="80">
        <v>0</v>
      </c>
      <c r="BX20" s="80">
        <v>0</v>
      </c>
      <c r="BY20" s="80">
        <v>0</v>
      </c>
      <c r="BZ20" s="80">
        <v>0</v>
      </c>
      <c r="CA20" s="80">
        <v>0</v>
      </c>
      <c r="CB20" s="80">
        <v>0</v>
      </c>
      <c r="CC20" s="80">
        <v>0</v>
      </c>
    </row>
    <row r="21" spans="1:81">
      <c r="A21" s="80" t="s">
        <v>1750</v>
      </c>
      <c r="B21" s="80">
        <v>353</v>
      </c>
      <c r="C21" s="80">
        <v>13</v>
      </c>
      <c r="D21" s="80">
        <v>21</v>
      </c>
      <c r="E21" s="80">
        <v>2016</v>
      </c>
      <c r="F21" s="80" t="s">
        <v>92</v>
      </c>
      <c r="G21" s="80" t="s">
        <v>1737</v>
      </c>
      <c r="H21" s="80" t="s">
        <v>1738</v>
      </c>
      <c r="I21" s="177"/>
      <c r="J21" s="81">
        <v>14.369721607231599</v>
      </c>
      <c r="K21" s="81">
        <v>1.9152579648531896</v>
      </c>
      <c r="L21" s="81">
        <v>7.8406322428948005</v>
      </c>
      <c r="M21" s="81">
        <v>13.167740282522598</v>
      </c>
      <c r="N21" s="81">
        <v>14.983594132827841</v>
      </c>
      <c r="O21" s="81">
        <v>8.8925255968475945</v>
      </c>
      <c r="P21" s="81">
        <v>15.892879446312611</v>
      </c>
      <c r="Q21" s="81">
        <v>0.71048756815628777</v>
      </c>
      <c r="R21" s="81">
        <v>0</v>
      </c>
      <c r="S21" s="81">
        <v>0.56614163133720541</v>
      </c>
      <c r="T21" s="82"/>
      <c r="U21" s="81">
        <v>1107610</v>
      </c>
      <c r="V21" s="81">
        <v>562</v>
      </c>
      <c r="W21" s="81">
        <v>183</v>
      </c>
      <c r="X21" s="81">
        <v>2991</v>
      </c>
      <c r="Y21" s="81">
        <v>3564</v>
      </c>
      <c r="Z21" s="81">
        <v>5230</v>
      </c>
      <c r="AA21" s="81">
        <v>3271</v>
      </c>
      <c r="AB21" s="81">
        <v>10059</v>
      </c>
      <c r="AC21" s="81">
        <v>0</v>
      </c>
      <c r="AD21" s="81">
        <v>0.56614163133720541</v>
      </c>
      <c r="AE21" s="82"/>
      <c r="AF21" s="81">
        <v>12409984.410838589</v>
      </c>
      <c r="AG21" s="81">
        <v>1234336.361069476</v>
      </c>
      <c r="AH21" s="81">
        <v>1234939.094870422</v>
      </c>
      <c r="AI21" s="81">
        <v>18461927.870641261</v>
      </c>
      <c r="AJ21" s="81">
        <v>17637407.018185388</v>
      </c>
      <c r="AK21" s="81">
        <v>0</v>
      </c>
      <c r="AL21" s="81">
        <v>0</v>
      </c>
      <c r="AM21" s="81">
        <v>1379614.7473174401</v>
      </c>
      <c r="AN21" s="81">
        <v>0</v>
      </c>
      <c r="AO21" s="81">
        <v>0</v>
      </c>
      <c r="AP21" s="82"/>
      <c r="AQ21" s="81">
        <v>10</v>
      </c>
      <c r="AR21" s="81">
        <v>1</v>
      </c>
      <c r="AS21" s="81">
        <v>0</v>
      </c>
      <c r="AT21" s="81">
        <v>2</v>
      </c>
      <c r="AU21" s="81">
        <v>0</v>
      </c>
      <c r="AV21" s="81">
        <v>0</v>
      </c>
      <c r="AW21" s="81" t="s">
        <v>564</v>
      </c>
      <c r="AX21" s="82"/>
      <c r="AY21" s="81">
        <v>36.6</v>
      </c>
      <c r="AZ21" s="81">
        <v>28.8</v>
      </c>
      <c r="BA21" s="81">
        <v>0</v>
      </c>
      <c r="BB21" s="81">
        <v>48.9</v>
      </c>
      <c r="BC21" s="81">
        <v>0</v>
      </c>
      <c r="BD21" s="81">
        <v>0</v>
      </c>
      <c r="BE21" s="81" t="s">
        <v>564</v>
      </c>
      <c r="BF21" s="82"/>
      <c r="BG21" s="81">
        <v>0</v>
      </c>
      <c r="BH21" s="81">
        <v>0</v>
      </c>
      <c r="BI21" s="81">
        <v>0</v>
      </c>
      <c r="BJ21" s="81">
        <v>0</v>
      </c>
      <c r="BK21" s="81">
        <v>5</v>
      </c>
      <c r="BL21" s="81">
        <v>0</v>
      </c>
      <c r="BM21" s="82"/>
      <c r="BN21" s="81">
        <v>0</v>
      </c>
      <c r="BO21" s="81">
        <v>0</v>
      </c>
      <c r="BP21" s="81">
        <v>0</v>
      </c>
      <c r="BQ21" s="81">
        <v>0</v>
      </c>
      <c r="BR21" s="81">
        <v>1</v>
      </c>
      <c r="BS21" s="81">
        <v>0</v>
      </c>
      <c r="BT21"/>
      <c r="BU21" s="80">
        <v>5</v>
      </c>
      <c r="BV21" s="80">
        <v>0</v>
      </c>
      <c r="BW21" s="80">
        <v>0</v>
      </c>
      <c r="BX21" s="80">
        <v>0</v>
      </c>
      <c r="BY21" s="80">
        <v>0</v>
      </c>
      <c r="BZ21" s="80">
        <v>0</v>
      </c>
      <c r="CA21" s="80">
        <v>0</v>
      </c>
      <c r="CB21" s="80">
        <v>0</v>
      </c>
      <c r="CC21" s="80">
        <v>0</v>
      </c>
    </row>
    <row r="22" spans="1:81">
      <c r="A22" s="80" t="s">
        <v>1751</v>
      </c>
      <c r="B22" s="80">
        <v>354</v>
      </c>
      <c r="C22" s="80">
        <v>14</v>
      </c>
      <c r="D22" s="80">
        <v>21</v>
      </c>
      <c r="E22" s="80">
        <v>2017</v>
      </c>
      <c r="F22" s="80" t="s">
        <v>71</v>
      </c>
      <c r="G22" s="80" t="s">
        <v>1737</v>
      </c>
      <c r="H22" s="80" t="s">
        <v>1738</v>
      </c>
      <c r="I22" s="177"/>
      <c r="J22" s="81">
        <v>13.565931915651664</v>
      </c>
      <c r="K22" s="81">
        <v>1.9594952615832064</v>
      </c>
      <c r="L22" s="81">
        <v>7.0634516383469075</v>
      </c>
      <c r="M22" s="81">
        <v>12.687874316129285</v>
      </c>
      <c r="N22" s="81">
        <v>15.822804275769384</v>
      </c>
      <c r="O22" s="81">
        <v>8.6537581361702145</v>
      </c>
      <c r="P22" s="81">
        <v>15.628053645532137</v>
      </c>
      <c r="Q22" s="81">
        <v>0.67453730695518122</v>
      </c>
      <c r="R22" s="81">
        <v>0</v>
      </c>
      <c r="S22" s="81">
        <v>0.59217533989820226</v>
      </c>
      <c r="T22" s="82"/>
      <c r="U22" s="81">
        <v>1116634</v>
      </c>
      <c r="V22" s="81">
        <v>562</v>
      </c>
      <c r="W22" s="81">
        <v>183</v>
      </c>
      <c r="X22" s="81">
        <v>2991</v>
      </c>
      <c r="Y22" s="81">
        <v>3551</v>
      </c>
      <c r="Z22" s="81">
        <v>5174</v>
      </c>
      <c r="AA22" s="81">
        <v>3237</v>
      </c>
      <c r="AB22" s="81">
        <v>9876</v>
      </c>
      <c r="AC22" s="81">
        <v>0</v>
      </c>
      <c r="AD22" s="81">
        <v>0.59217533989820226</v>
      </c>
      <c r="AE22" s="82"/>
      <c r="AF22" s="81">
        <v>12119532.414067039</v>
      </c>
      <c r="AG22" s="81">
        <v>1405211.6178747539</v>
      </c>
      <c r="AH22" s="81">
        <v>1495285.3313517519</v>
      </c>
      <c r="AI22" s="81">
        <v>18978468.972085468</v>
      </c>
      <c r="AJ22" s="81">
        <v>18586260.741604678</v>
      </c>
      <c r="AK22" s="81">
        <v>0</v>
      </c>
      <c r="AL22" s="81">
        <v>0</v>
      </c>
      <c r="AM22" s="81">
        <v>1356635.328364538</v>
      </c>
      <c r="AN22" s="81">
        <v>0</v>
      </c>
      <c r="AO22" s="81">
        <v>0</v>
      </c>
      <c r="AP22" s="82"/>
      <c r="AQ22" s="81">
        <v>10</v>
      </c>
      <c r="AR22" s="81">
        <v>1</v>
      </c>
      <c r="AS22" s="81">
        <v>0</v>
      </c>
      <c r="AT22" s="81">
        <v>2</v>
      </c>
      <c r="AU22" s="81">
        <v>0</v>
      </c>
      <c r="AV22" s="81">
        <v>0</v>
      </c>
      <c r="AW22" s="81" t="s">
        <v>564</v>
      </c>
      <c r="AX22" s="82"/>
      <c r="AY22" s="81">
        <v>36.6</v>
      </c>
      <c r="AZ22" s="81">
        <v>28.8</v>
      </c>
      <c r="BA22" s="81">
        <v>0</v>
      </c>
      <c r="BB22" s="81">
        <v>48.9</v>
      </c>
      <c r="BC22" s="81">
        <v>0</v>
      </c>
      <c r="BD22" s="81">
        <v>0</v>
      </c>
      <c r="BE22" s="81" t="s">
        <v>564</v>
      </c>
      <c r="BF22" s="82"/>
      <c r="BG22" s="81">
        <v>0</v>
      </c>
      <c r="BH22" s="81">
        <v>0</v>
      </c>
      <c r="BI22" s="81">
        <v>0</v>
      </c>
      <c r="BJ22" s="81">
        <v>0</v>
      </c>
      <c r="BK22" s="81">
        <v>4.8559999999999999</v>
      </c>
      <c r="BL22" s="81">
        <v>0</v>
      </c>
      <c r="BM22" s="82"/>
      <c r="BN22" s="81">
        <v>0</v>
      </c>
      <c r="BO22" s="81">
        <v>0</v>
      </c>
      <c r="BP22" s="81">
        <v>0</v>
      </c>
      <c r="BQ22" s="81">
        <v>0</v>
      </c>
      <c r="BR22" s="81">
        <v>1</v>
      </c>
      <c r="BS22" s="81">
        <v>0</v>
      </c>
      <c r="BT22"/>
      <c r="BU22" s="80">
        <v>4.8559999999999999</v>
      </c>
      <c r="BV22" s="80">
        <v>0</v>
      </c>
      <c r="BW22" s="80">
        <v>0</v>
      </c>
      <c r="BX22" s="80">
        <v>0</v>
      </c>
      <c r="BY22" s="80">
        <v>0</v>
      </c>
      <c r="BZ22" s="80">
        <v>0</v>
      </c>
      <c r="CA22" s="80">
        <v>0</v>
      </c>
      <c r="CB22" s="80">
        <v>0</v>
      </c>
      <c r="CC22" s="80">
        <v>0</v>
      </c>
    </row>
    <row r="23" spans="1:81">
      <c r="A23" s="80" t="s">
        <v>1752</v>
      </c>
      <c r="B23" s="80">
        <v>355</v>
      </c>
      <c r="C23" s="80">
        <v>15</v>
      </c>
      <c r="D23" s="80">
        <v>21</v>
      </c>
      <c r="E23" s="80">
        <v>2018</v>
      </c>
      <c r="F23" s="80" t="s">
        <v>93</v>
      </c>
      <c r="G23" s="80" t="s">
        <v>1737</v>
      </c>
      <c r="H23" s="80" t="s">
        <v>1738</v>
      </c>
      <c r="I23" s="177"/>
      <c r="J23" s="81">
        <v>14.341034553051911</v>
      </c>
      <c r="K23" s="81">
        <v>1.7942726697267009</v>
      </c>
      <c r="L23" s="81">
        <v>6.5813499266945463</v>
      </c>
      <c r="M23" s="81">
        <v>12.380881191969731</v>
      </c>
      <c r="N23" s="81">
        <v>14.757010131677596</v>
      </c>
      <c r="O23" s="81">
        <v>8.4731205488035268</v>
      </c>
      <c r="P23" s="81">
        <v>15.319531964729309</v>
      </c>
      <c r="Q23" s="81">
        <v>0.61319728725575229</v>
      </c>
      <c r="R23" s="81">
        <v>0</v>
      </c>
      <c r="S23" s="81">
        <v>0.58923953031648657</v>
      </c>
      <c r="T23" s="82"/>
      <c r="U23" s="81">
        <v>1183456</v>
      </c>
      <c r="V23" s="81">
        <v>562</v>
      </c>
      <c r="W23" s="81">
        <v>183</v>
      </c>
      <c r="X23" s="81">
        <v>2991</v>
      </c>
      <c r="Y23" s="81">
        <v>3535</v>
      </c>
      <c r="Z23" s="81">
        <v>5163</v>
      </c>
      <c r="AA23" s="81">
        <v>3205</v>
      </c>
      <c r="AB23" s="81">
        <v>9675</v>
      </c>
      <c r="AC23" s="81">
        <v>0</v>
      </c>
      <c r="AD23" s="81">
        <v>0.58923953031648657</v>
      </c>
      <c r="AE23" s="82"/>
      <c r="AF23" s="81">
        <v>12793968.758525809</v>
      </c>
      <c r="AG23" s="81">
        <v>1232279.1457903881</v>
      </c>
      <c r="AH23" s="81">
        <v>1413933.5517067681</v>
      </c>
      <c r="AI23" s="81">
        <v>17945119.989662919</v>
      </c>
      <c r="AJ23" s="81">
        <v>18837525.427969798</v>
      </c>
      <c r="AK23" s="81">
        <v>0</v>
      </c>
      <c r="AL23" s="81">
        <v>0</v>
      </c>
      <c r="AM23" s="81">
        <v>1331774.4961352029</v>
      </c>
      <c r="AN23" s="81">
        <v>0</v>
      </c>
      <c r="AO23" s="81">
        <v>0</v>
      </c>
      <c r="AP23" s="82"/>
      <c r="AQ23" s="81">
        <v>10</v>
      </c>
      <c r="AR23" s="81">
        <v>1</v>
      </c>
      <c r="AS23" s="81">
        <v>0</v>
      </c>
      <c r="AT23" s="81">
        <v>2</v>
      </c>
      <c r="AU23" s="81">
        <v>0</v>
      </c>
      <c r="AV23" s="81">
        <v>0</v>
      </c>
      <c r="AW23" s="81" t="s">
        <v>564</v>
      </c>
      <c r="AX23" s="82"/>
      <c r="AY23" s="81">
        <v>36.5</v>
      </c>
      <c r="AZ23" s="81">
        <v>29</v>
      </c>
      <c r="BA23" s="81">
        <v>0</v>
      </c>
      <c r="BB23" s="81">
        <v>48.9</v>
      </c>
      <c r="BC23" s="81">
        <v>0</v>
      </c>
      <c r="BD23" s="81">
        <v>0</v>
      </c>
      <c r="BE23" s="81" t="s">
        <v>564</v>
      </c>
      <c r="BF23" s="82"/>
      <c r="BG23" s="81">
        <v>0</v>
      </c>
      <c r="BH23" s="81">
        <v>0</v>
      </c>
      <c r="BI23" s="81">
        <v>0</v>
      </c>
      <c r="BJ23" s="81">
        <v>0</v>
      </c>
      <c r="BK23" s="81">
        <v>4.6749999999999998</v>
      </c>
      <c r="BL23" s="81">
        <v>0</v>
      </c>
      <c r="BM23" s="82"/>
      <c r="BN23" s="81">
        <v>0</v>
      </c>
      <c r="BO23" s="81">
        <v>0</v>
      </c>
      <c r="BP23" s="81">
        <v>0</v>
      </c>
      <c r="BQ23" s="81">
        <v>0</v>
      </c>
      <c r="BR23" s="81">
        <v>1</v>
      </c>
      <c r="BS23" s="81">
        <v>0</v>
      </c>
      <c r="BT23"/>
      <c r="BU23" s="80">
        <v>4.6749999999999998</v>
      </c>
      <c r="BV23" s="80">
        <v>0</v>
      </c>
      <c r="BW23" s="80">
        <v>0</v>
      </c>
      <c r="BX23" s="80">
        <v>0</v>
      </c>
      <c r="BY23" s="80">
        <v>0</v>
      </c>
      <c r="BZ23" s="80">
        <v>0</v>
      </c>
      <c r="CA23" s="80">
        <v>0</v>
      </c>
      <c r="CB23" s="80">
        <v>0</v>
      </c>
      <c r="CC23" s="80">
        <v>0</v>
      </c>
    </row>
    <row r="24" spans="1:81">
      <c r="A24" s="80" t="s">
        <v>1753</v>
      </c>
      <c r="B24" s="80">
        <v>356</v>
      </c>
      <c r="C24" s="80">
        <v>16</v>
      </c>
      <c r="D24" s="80">
        <v>21</v>
      </c>
      <c r="E24" s="80">
        <v>2019</v>
      </c>
      <c r="F24" s="80" t="s">
        <v>73</v>
      </c>
      <c r="G24" s="80" t="s">
        <v>1737</v>
      </c>
      <c r="H24" s="80" t="s">
        <v>1738</v>
      </c>
      <c r="I24" s="177"/>
      <c r="J24" s="81">
        <v>14.040583885733415</v>
      </c>
      <c r="K24" s="81">
        <v>2.0210793684472104</v>
      </c>
      <c r="L24" s="81">
        <v>6.6432425826789538</v>
      </c>
      <c r="M24" s="81">
        <v>12.561088508915624</v>
      </c>
      <c r="N24" s="81">
        <v>14.047355934281537</v>
      </c>
      <c r="O24" s="81">
        <v>8.2003803388336518</v>
      </c>
      <c r="P24" s="81">
        <v>14.597083060258633</v>
      </c>
      <c r="Q24" s="81">
        <v>0.58172876258330286</v>
      </c>
      <c r="R24" s="81">
        <v>0</v>
      </c>
      <c r="S24" s="81">
        <v>0.48808913628391282</v>
      </c>
      <c r="T24" s="82"/>
      <c r="U24" s="81">
        <v>1231275</v>
      </c>
      <c r="V24" s="81">
        <v>562</v>
      </c>
      <c r="W24" s="81">
        <v>183</v>
      </c>
      <c r="X24" s="81">
        <v>2991</v>
      </c>
      <c r="Y24" s="81">
        <v>3493</v>
      </c>
      <c r="Z24" s="81">
        <v>5134</v>
      </c>
      <c r="AA24" s="81">
        <v>3031</v>
      </c>
      <c r="AB24" s="81">
        <v>9427</v>
      </c>
      <c r="AC24" s="81">
        <v>0</v>
      </c>
      <c r="AD24" s="81">
        <v>0.48808913628391282</v>
      </c>
      <c r="AE24" s="82"/>
      <c r="AF24" s="81">
        <v>12251963.61011987</v>
      </c>
      <c r="AG24" s="81">
        <v>1200793.911762391</v>
      </c>
      <c r="AH24" s="81">
        <v>1495402.9694657431</v>
      </c>
      <c r="AI24" s="81">
        <v>18532494.514479298</v>
      </c>
      <c r="AJ24" s="81">
        <v>17249714.011053056</v>
      </c>
      <c r="AK24" s="81">
        <v>0</v>
      </c>
      <c r="AL24" s="81">
        <v>0</v>
      </c>
      <c r="AM24" s="81">
        <v>1283886.4335819953</v>
      </c>
      <c r="AN24" s="81">
        <v>0</v>
      </c>
      <c r="AO24" s="81">
        <v>0</v>
      </c>
      <c r="AP24" s="82"/>
      <c r="AQ24" s="81">
        <v>10</v>
      </c>
      <c r="AR24" s="81">
        <v>1</v>
      </c>
      <c r="AS24" s="81">
        <v>0</v>
      </c>
      <c r="AT24" s="81">
        <v>1</v>
      </c>
      <c r="AU24" s="81">
        <v>0</v>
      </c>
      <c r="AV24" s="81">
        <v>0</v>
      </c>
      <c r="AW24" s="81" t="s">
        <v>564</v>
      </c>
      <c r="AX24" s="82"/>
      <c r="AY24" s="81">
        <v>36.6</v>
      </c>
      <c r="AZ24" s="81">
        <v>28.8</v>
      </c>
      <c r="BA24" s="81">
        <v>0</v>
      </c>
      <c r="BB24" s="81">
        <v>39</v>
      </c>
      <c r="BC24" s="81">
        <v>0</v>
      </c>
      <c r="BD24" s="81">
        <v>0</v>
      </c>
      <c r="BE24" s="81" t="s">
        <v>564</v>
      </c>
      <c r="BF24" s="82"/>
      <c r="BG24" s="81">
        <v>0</v>
      </c>
      <c r="BH24" s="81">
        <v>0</v>
      </c>
      <c r="BI24" s="81">
        <v>0</v>
      </c>
      <c r="BJ24" s="81">
        <v>0</v>
      </c>
      <c r="BK24" s="81">
        <v>3.9460000000000002</v>
      </c>
      <c r="BL24" s="81">
        <v>0</v>
      </c>
      <c r="BM24" s="82"/>
      <c r="BN24" s="81">
        <v>0</v>
      </c>
      <c r="BO24" s="81">
        <v>0</v>
      </c>
      <c r="BP24" s="81">
        <v>0</v>
      </c>
      <c r="BQ24" s="81">
        <v>0</v>
      </c>
      <c r="BR24" s="81">
        <v>1</v>
      </c>
      <c r="BS24" s="81">
        <v>0</v>
      </c>
      <c r="BT24"/>
      <c r="BU24" s="80">
        <v>3.9460000000000002</v>
      </c>
      <c r="BV24" s="80">
        <v>0</v>
      </c>
      <c r="BW24" s="80">
        <v>0</v>
      </c>
      <c r="BX24" s="80">
        <v>0</v>
      </c>
      <c r="BY24" s="80">
        <v>0</v>
      </c>
      <c r="BZ24" s="80">
        <v>0</v>
      </c>
      <c r="CA24" s="80">
        <v>0</v>
      </c>
      <c r="CB24" s="80">
        <v>0</v>
      </c>
      <c r="CC24" s="80">
        <v>0</v>
      </c>
    </row>
    <row r="25" spans="1:81">
      <c r="A25" s="80" t="s">
        <v>1754</v>
      </c>
      <c r="B25" s="80">
        <v>357</v>
      </c>
      <c r="C25" s="80">
        <v>17</v>
      </c>
      <c r="D25" s="80">
        <v>21</v>
      </c>
      <c r="E25" s="80">
        <v>2020</v>
      </c>
      <c r="F25" s="80" t="s">
        <v>218</v>
      </c>
      <c r="G25" s="80" t="s">
        <v>1737</v>
      </c>
      <c r="H25" s="80" t="s">
        <v>1738</v>
      </c>
      <c r="I25" s="177"/>
      <c r="J25" s="81">
        <v>12.26883171044781</v>
      </c>
      <c r="K25" s="81">
        <v>1.7847995903231944</v>
      </c>
      <c r="L25" s="81">
        <v>10.821126739475993</v>
      </c>
      <c r="M25" s="81">
        <v>9.4859658895477637</v>
      </c>
      <c r="N25" s="81">
        <v>13.032330779465214</v>
      </c>
      <c r="O25" s="81">
        <v>7.1483082621656679</v>
      </c>
      <c r="P25" s="81">
        <v>13.913887539561493</v>
      </c>
      <c r="Q25" s="81">
        <v>0.5447017741802056</v>
      </c>
      <c r="R25" s="81">
        <v>0</v>
      </c>
      <c r="S25" s="81">
        <v>0.38460522049202561</v>
      </c>
      <c r="T25" s="82"/>
      <c r="U25" s="81">
        <v>1137962</v>
      </c>
      <c r="V25" s="81">
        <v>449</v>
      </c>
      <c r="W25" s="81">
        <v>315</v>
      </c>
      <c r="X25" s="81">
        <v>2555</v>
      </c>
      <c r="Y25" s="81">
        <v>3468</v>
      </c>
      <c r="Z25" s="81">
        <v>5108</v>
      </c>
      <c r="AA25" s="81">
        <v>3139</v>
      </c>
      <c r="AB25" s="81">
        <v>9238</v>
      </c>
      <c r="AC25" s="81">
        <v>0</v>
      </c>
      <c r="AD25" s="81">
        <v>0.38460522049202561</v>
      </c>
      <c r="AE25" s="82"/>
      <c r="AF25" s="81">
        <v>10992555.57207386</v>
      </c>
      <c r="AG25" s="81">
        <v>1013541.870606544</v>
      </c>
      <c r="AH25" s="81">
        <v>2500500.1327621271</v>
      </c>
      <c r="AI25" s="81">
        <v>14861377.963012319</v>
      </c>
      <c r="AJ25" s="81">
        <v>16423258.791197537</v>
      </c>
      <c r="AK25" s="81"/>
      <c r="AL25" s="81"/>
      <c r="AM25" s="81">
        <v>1205661.6363206904</v>
      </c>
      <c r="AN25" s="81"/>
      <c r="AO25" s="81"/>
      <c r="AP25" s="82"/>
      <c r="AQ25" s="81">
        <v>11</v>
      </c>
      <c r="AR25" s="81">
        <v>1</v>
      </c>
      <c r="AS25" s="81">
        <v>0</v>
      </c>
      <c r="AT25" s="81">
        <v>2</v>
      </c>
      <c r="AU25" s="81">
        <v>0</v>
      </c>
      <c r="AV25" s="81">
        <v>0</v>
      </c>
      <c r="AW25" s="81">
        <v>0</v>
      </c>
      <c r="AX25" s="82"/>
      <c r="AY25" s="81">
        <v>41.7</v>
      </c>
      <c r="AZ25" s="81">
        <v>28.8</v>
      </c>
      <c r="BA25" s="81">
        <v>0</v>
      </c>
      <c r="BB25" s="81">
        <v>1029</v>
      </c>
      <c r="BC25" s="81">
        <v>0</v>
      </c>
      <c r="BD25" s="81">
        <v>0</v>
      </c>
      <c r="BE25" s="81">
        <v>0</v>
      </c>
      <c r="BF25" s="82"/>
      <c r="BG25" s="81">
        <v>0</v>
      </c>
      <c r="BH25" s="81">
        <v>0</v>
      </c>
      <c r="BI25" s="81">
        <v>0</v>
      </c>
      <c r="BJ25" s="81">
        <v>0</v>
      </c>
      <c r="BK25" s="81">
        <v>2.7549999999999999</v>
      </c>
      <c r="BL25" s="81">
        <v>0</v>
      </c>
      <c r="BM25" s="82"/>
      <c r="BN25" s="81">
        <v>0</v>
      </c>
      <c r="BO25" s="81">
        <v>0</v>
      </c>
      <c r="BP25" s="81">
        <v>0</v>
      </c>
      <c r="BQ25" s="81">
        <v>0</v>
      </c>
      <c r="BR25" s="81">
        <v>1</v>
      </c>
      <c r="BS25" s="81">
        <v>0</v>
      </c>
      <c r="BT25"/>
      <c r="BU25" s="80">
        <v>2.7549999999999999</v>
      </c>
      <c r="BV25" s="80">
        <v>0</v>
      </c>
      <c r="BW25" s="80">
        <v>0</v>
      </c>
      <c r="BX25" s="80">
        <v>0</v>
      </c>
      <c r="BY25" s="80">
        <v>0</v>
      </c>
      <c r="BZ25" s="80">
        <v>0</v>
      </c>
      <c r="CA25" s="80">
        <v>0</v>
      </c>
      <c r="CB25" s="80">
        <v>0</v>
      </c>
      <c r="CC25" s="80">
        <v>0</v>
      </c>
    </row>
    <row r="26" spans="1:81">
      <c r="A26" s="80" t="s">
        <v>1755</v>
      </c>
      <c r="B26" s="80">
        <v>357</v>
      </c>
      <c r="C26" s="80">
        <v>18</v>
      </c>
      <c r="D26" s="80">
        <v>21</v>
      </c>
      <c r="E26" s="80">
        <v>2021</v>
      </c>
      <c r="F26" s="80" t="s">
        <v>75</v>
      </c>
      <c r="G26" s="174" t="s">
        <v>1737</v>
      </c>
      <c r="H26" s="80" t="s">
        <v>1738</v>
      </c>
      <c r="I26" s="177"/>
      <c r="J26" s="81">
        <v>13.229707915086653</v>
      </c>
      <c r="K26" s="81">
        <v>1.4642533766323953</v>
      </c>
      <c r="L26" s="81">
        <v>7.8820290547643772</v>
      </c>
      <c r="M26" s="81">
        <v>10.541089948047544</v>
      </c>
      <c r="N26" s="81">
        <v>11.499264103183233</v>
      </c>
      <c r="O26" s="81">
        <v>6.8797081246161564</v>
      </c>
      <c r="P26" s="81">
        <v>14.03131613166676</v>
      </c>
      <c r="Q26" s="81">
        <v>0.5404382265456501</v>
      </c>
      <c r="R26" s="81">
        <v>0</v>
      </c>
      <c r="S26" s="81">
        <v>0.52373676003030512</v>
      </c>
      <c r="T26" s="82"/>
      <c r="U26" s="81">
        <v>1274905</v>
      </c>
      <c r="V26" s="81">
        <v>449</v>
      </c>
      <c r="W26" s="81">
        <v>315</v>
      </c>
      <c r="X26" s="81">
        <v>2555</v>
      </c>
      <c r="Y26" s="81">
        <v>3467</v>
      </c>
      <c r="Z26" s="81">
        <v>5062</v>
      </c>
      <c r="AA26" s="81">
        <v>3087</v>
      </c>
      <c r="AB26" s="81">
        <v>9057</v>
      </c>
      <c r="AC26" s="81">
        <v>0</v>
      </c>
      <c r="AD26" s="81">
        <v>0.52373676003030512</v>
      </c>
      <c r="AE26" s="82"/>
      <c r="AF26" s="81">
        <v>11470191.302125359</v>
      </c>
      <c r="AG26" s="81">
        <v>1013945.3050642236</v>
      </c>
      <c r="AH26" s="81">
        <v>1705315.7847465863</v>
      </c>
      <c r="AI26" s="81">
        <v>16287435.170775225</v>
      </c>
      <c r="AJ26" s="81">
        <v>13539157.872653559</v>
      </c>
      <c r="AK26" s="81">
        <v>0</v>
      </c>
      <c r="AL26" s="81">
        <v>0</v>
      </c>
      <c r="AM26" s="81">
        <v>1188857.0318752711</v>
      </c>
      <c r="AN26" s="81">
        <v>0</v>
      </c>
      <c r="AO26" s="81">
        <v>0</v>
      </c>
      <c r="AP26" s="82"/>
      <c r="AQ26" s="81">
        <v>12</v>
      </c>
      <c r="AR26" s="81">
        <v>1</v>
      </c>
      <c r="AS26" s="81">
        <v>0</v>
      </c>
      <c r="AT26" s="81">
        <v>2</v>
      </c>
      <c r="AU26" s="81">
        <v>0</v>
      </c>
      <c r="AV26" s="81">
        <v>0</v>
      </c>
      <c r="AW26" s="81"/>
      <c r="AX26" s="82"/>
      <c r="AY26" s="81">
        <v>46.7</v>
      </c>
      <c r="AZ26" s="81">
        <v>28.8</v>
      </c>
      <c r="BA26" s="81">
        <v>0</v>
      </c>
      <c r="BB26" s="81">
        <v>1029</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1756</v>
      </c>
      <c r="B27" s="80">
        <v>357</v>
      </c>
      <c r="C27" s="80">
        <v>19</v>
      </c>
      <c r="D27" s="80">
        <v>21</v>
      </c>
      <c r="E27" s="80">
        <v>2022</v>
      </c>
      <c r="F27" s="80" t="s">
        <v>568</v>
      </c>
      <c r="G27" s="174" t="s">
        <v>1737</v>
      </c>
      <c r="H27" s="80" t="s">
        <v>1738</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12</v>
      </c>
      <c r="AR27" s="81">
        <v>1</v>
      </c>
      <c r="AS27" s="81">
        <v>0</v>
      </c>
      <c r="AT27" s="81">
        <v>3</v>
      </c>
      <c r="AU27" s="81">
        <v>0</v>
      </c>
      <c r="AV27" s="81">
        <v>0</v>
      </c>
      <c r="AW27" s="81"/>
      <c r="AX27" s="82"/>
      <c r="AY27" s="81">
        <v>46.7</v>
      </c>
      <c r="AZ27" s="81">
        <v>28.8</v>
      </c>
      <c r="BA27" s="81">
        <v>0</v>
      </c>
      <c r="BB27" s="81">
        <v>7629</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1757</v>
      </c>
      <c r="B28" s="80">
        <v>69</v>
      </c>
      <c r="C28" s="80">
        <v>1</v>
      </c>
      <c r="D28" s="80">
        <v>5</v>
      </c>
      <c r="E28" s="80">
        <v>1990</v>
      </c>
      <c r="F28" s="80" t="s">
        <v>562</v>
      </c>
      <c r="G28" s="80" t="s">
        <v>1758</v>
      </c>
      <c r="H28" s="80" t="s">
        <v>1759</v>
      </c>
      <c r="I28" s="177"/>
      <c r="J28" s="81">
        <v>21.871978565128948</v>
      </c>
      <c r="K28" s="81">
        <v>1.4595053220231882</v>
      </c>
      <c r="L28" s="81">
        <v>7.8183845657234201</v>
      </c>
      <c r="M28" s="81">
        <v>4.7068699628786721</v>
      </c>
      <c r="N28" s="81">
        <v>8.8748508523444887</v>
      </c>
      <c r="O28" s="81">
        <v>8.5701429199134935</v>
      </c>
      <c r="P28" s="81">
        <v>18.108727810332134</v>
      </c>
      <c r="Q28" s="81">
        <v>0.73808541434957176</v>
      </c>
      <c r="R28" s="81">
        <v>0</v>
      </c>
      <c r="S28" s="81">
        <v>0.67177437821828423</v>
      </c>
      <c r="T28" s="82"/>
      <c r="U28" s="81">
        <v>755795</v>
      </c>
      <c r="V28" s="81">
        <v>495</v>
      </c>
      <c r="W28" s="81">
        <v>85</v>
      </c>
      <c r="X28" s="81">
        <v>1825</v>
      </c>
      <c r="Y28" s="81">
        <v>3829</v>
      </c>
      <c r="Z28" s="81">
        <v>3525</v>
      </c>
      <c r="AA28" s="81">
        <v>4397</v>
      </c>
      <c r="AB28" s="81">
        <v>11984</v>
      </c>
      <c r="AC28" s="81">
        <v>0</v>
      </c>
      <c r="AD28" s="81">
        <v>0.67177437821828423</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1760</v>
      </c>
      <c r="B29" s="80">
        <v>70</v>
      </c>
      <c r="C29" s="80">
        <v>2</v>
      </c>
      <c r="D29" s="80">
        <v>5</v>
      </c>
      <c r="E29" s="80">
        <v>2005</v>
      </c>
      <c r="F29" s="80" t="s">
        <v>565</v>
      </c>
      <c r="G29" s="80" t="s">
        <v>1758</v>
      </c>
      <c r="H29" s="80" t="s">
        <v>1759</v>
      </c>
      <c r="I29" s="177"/>
      <c r="J29" s="81">
        <v>14.346255298066561</v>
      </c>
      <c r="K29" s="81">
        <v>1.0971681723578821</v>
      </c>
      <c r="L29" s="81">
        <v>4.3995200068743046</v>
      </c>
      <c r="M29" s="81">
        <v>6.4430307110796452</v>
      </c>
      <c r="N29" s="81">
        <v>11.37966456699211</v>
      </c>
      <c r="O29" s="81">
        <v>12.620647927852518</v>
      </c>
      <c r="P29" s="81">
        <v>18.666398941823029</v>
      </c>
      <c r="Q29" s="81">
        <v>0.65884424075874282</v>
      </c>
      <c r="R29" s="81">
        <v>0</v>
      </c>
      <c r="S29" s="81">
        <v>0</v>
      </c>
      <c r="T29" s="82"/>
      <c r="U29" s="81">
        <v>615279</v>
      </c>
      <c r="V29" s="81">
        <v>473</v>
      </c>
      <c r="W29" s="81">
        <v>43</v>
      </c>
      <c r="X29" s="81">
        <v>1333</v>
      </c>
      <c r="Y29" s="81">
        <v>4484</v>
      </c>
      <c r="Z29" s="81">
        <v>6007</v>
      </c>
      <c r="AA29" s="81">
        <v>3712</v>
      </c>
      <c r="AB29" s="81">
        <v>11183</v>
      </c>
      <c r="AC29" s="81">
        <v>0</v>
      </c>
      <c r="AD29" s="81">
        <v>0</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1761</v>
      </c>
      <c r="B30" s="80">
        <v>71</v>
      </c>
      <c r="C30" s="80">
        <v>3</v>
      </c>
      <c r="D30" s="80">
        <v>5</v>
      </c>
      <c r="E30" s="80">
        <v>2006</v>
      </c>
      <c r="F30" s="80" t="s">
        <v>566</v>
      </c>
      <c r="G30" s="80" t="s">
        <v>1758</v>
      </c>
      <c r="H30" s="80" t="s">
        <v>1759</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1762</v>
      </c>
      <c r="B31" s="80">
        <v>72</v>
      </c>
      <c r="C31" s="80">
        <v>4</v>
      </c>
      <c r="D31" s="80">
        <v>5</v>
      </c>
      <c r="E31" s="80">
        <v>2007</v>
      </c>
      <c r="F31" s="80" t="s">
        <v>567</v>
      </c>
      <c r="G31" s="80" t="s">
        <v>1758</v>
      </c>
      <c r="H31" s="80" t="s">
        <v>1759</v>
      </c>
      <c r="I31" s="177"/>
      <c r="J31" s="81">
        <v>15.022036718191153</v>
      </c>
      <c r="K31" s="81">
        <v>0.86188580602847809</v>
      </c>
      <c r="L31" s="81">
        <v>3.2290609515693687</v>
      </c>
      <c r="M31" s="81">
        <v>7.3068549702269197</v>
      </c>
      <c r="N31" s="81">
        <v>12.524695892685083</v>
      </c>
      <c r="O31" s="81">
        <v>12.344599122554378</v>
      </c>
      <c r="P31" s="81">
        <v>18.618304142273864</v>
      </c>
      <c r="Q31" s="81">
        <v>0.6813881658245885</v>
      </c>
      <c r="R31" s="81">
        <v>0</v>
      </c>
      <c r="S31" s="81">
        <v>0</v>
      </c>
      <c r="T31" s="82"/>
      <c r="U31" s="81">
        <v>719778</v>
      </c>
      <c r="V31" s="81">
        <v>387</v>
      </c>
      <c r="W31" s="81">
        <v>36</v>
      </c>
      <c r="X31" s="81">
        <v>1890</v>
      </c>
      <c r="Y31" s="81">
        <v>4535</v>
      </c>
      <c r="Z31" s="81">
        <v>6108</v>
      </c>
      <c r="AA31" s="81">
        <v>3646</v>
      </c>
      <c r="AB31" s="81">
        <v>10954</v>
      </c>
      <c r="AC31" s="81">
        <v>0</v>
      </c>
      <c r="AD31" s="81">
        <v>0</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1763</v>
      </c>
      <c r="B32" s="80">
        <v>73</v>
      </c>
      <c r="C32" s="80">
        <v>5</v>
      </c>
      <c r="D32" s="80">
        <v>5</v>
      </c>
      <c r="E32" s="80">
        <v>2008</v>
      </c>
      <c r="F32" s="80" t="s">
        <v>84</v>
      </c>
      <c r="G32" s="80" t="s">
        <v>1758</v>
      </c>
      <c r="H32" s="80" t="s">
        <v>1759</v>
      </c>
      <c r="I32" s="177"/>
      <c r="J32" s="81">
        <v>13.457967794375222</v>
      </c>
      <c r="K32" s="81">
        <v>0.63690005777874781</v>
      </c>
      <c r="L32" s="81">
        <v>2.856038074528223</v>
      </c>
      <c r="M32" s="81">
        <v>7.6646341836708132</v>
      </c>
      <c r="N32" s="81">
        <v>10.659515559684563</v>
      </c>
      <c r="O32" s="81">
        <v>11.933826928047974</v>
      </c>
      <c r="P32" s="81">
        <v>18.265541512054671</v>
      </c>
      <c r="Q32" s="81">
        <v>0.66211064616661008</v>
      </c>
      <c r="R32" s="81">
        <v>0</v>
      </c>
      <c r="S32" s="81">
        <v>0</v>
      </c>
      <c r="T32" s="82"/>
      <c r="U32" s="81">
        <v>696026</v>
      </c>
      <c r="V32" s="81">
        <v>387</v>
      </c>
      <c r="W32" s="81">
        <v>36</v>
      </c>
      <c r="X32" s="81">
        <v>1890</v>
      </c>
      <c r="Y32" s="81">
        <v>4566</v>
      </c>
      <c r="Z32" s="81">
        <v>6112</v>
      </c>
      <c r="AA32" s="81">
        <v>3581</v>
      </c>
      <c r="AB32" s="81">
        <v>10819</v>
      </c>
      <c r="AC32" s="81">
        <v>0</v>
      </c>
      <c r="AD32" s="81">
        <v>0</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1764</v>
      </c>
      <c r="B33" s="80">
        <v>74</v>
      </c>
      <c r="C33" s="80">
        <v>6</v>
      </c>
      <c r="D33" s="80">
        <v>5</v>
      </c>
      <c r="E33" s="80">
        <v>2009</v>
      </c>
      <c r="F33" s="80" t="s">
        <v>85</v>
      </c>
      <c r="G33" s="80" t="s">
        <v>1758</v>
      </c>
      <c r="H33" s="80" t="s">
        <v>1759</v>
      </c>
      <c r="I33" s="177"/>
      <c r="J33" s="81">
        <v>12.123632544204389</v>
      </c>
      <c r="K33" s="81">
        <v>0.61509495542508041</v>
      </c>
      <c r="L33" s="81">
        <v>5.6548775265916547</v>
      </c>
      <c r="M33" s="81">
        <v>7.6125151330615939</v>
      </c>
      <c r="N33" s="81">
        <v>10.284065387886582</v>
      </c>
      <c r="O33" s="81">
        <v>12.145802868136327</v>
      </c>
      <c r="P33" s="81">
        <v>17.374693703691268</v>
      </c>
      <c r="Q33" s="81">
        <v>0.62035133409605725</v>
      </c>
      <c r="R33" s="81">
        <v>0</v>
      </c>
      <c r="S33" s="81">
        <v>0</v>
      </c>
      <c r="T33" s="82"/>
      <c r="U33" s="81">
        <v>556531</v>
      </c>
      <c r="V33" s="81">
        <v>338</v>
      </c>
      <c r="W33" s="81">
        <v>97</v>
      </c>
      <c r="X33" s="81">
        <v>1960</v>
      </c>
      <c r="Y33" s="81">
        <v>4605</v>
      </c>
      <c r="Z33" s="81">
        <v>6140</v>
      </c>
      <c r="AA33" s="81">
        <v>3497</v>
      </c>
      <c r="AB33" s="81">
        <v>10641</v>
      </c>
      <c r="AC33" s="81">
        <v>0</v>
      </c>
      <c r="AD33" s="81">
        <v>0</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1765</v>
      </c>
      <c r="B34" s="80">
        <v>75</v>
      </c>
      <c r="C34" s="80">
        <v>7</v>
      </c>
      <c r="D34" s="80">
        <v>5</v>
      </c>
      <c r="E34" s="80">
        <v>2010</v>
      </c>
      <c r="F34" s="80" t="s">
        <v>86</v>
      </c>
      <c r="G34" s="80" t="s">
        <v>1758</v>
      </c>
      <c r="H34" s="80" t="s">
        <v>1759</v>
      </c>
      <c r="I34" s="177"/>
      <c r="J34" s="81">
        <v>14.351240739553701</v>
      </c>
      <c r="K34" s="81">
        <v>0.6723743026709551</v>
      </c>
      <c r="L34" s="81">
        <v>5.1335738452122328</v>
      </c>
      <c r="M34" s="81">
        <v>8.1279587538227336</v>
      </c>
      <c r="N34" s="81">
        <v>12.464963650473074</v>
      </c>
      <c r="O34" s="81">
        <v>12.123097707792978</v>
      </c>
      <c r="P34" s="81">
        <v>17.610793459485677</v>
      </c>
      <c r="Q34" s="81">
        <v>0.63919842023676432</v>
      </c>
      <c r="R34" s="81">
        <v>0</v>
      </c>
      <c r="S34" s="81">
        <v>0</v>
      </c>
      <c r="T34" s="82"/>
      <c r="U34" s="81">
        <v>700052</v>
      </c>
      <c r="V34" s="81">
        <v>338</v>
      </c>
      <c r="W34" s="81">
        <v>97</v>
      </c>
      <c r="X34" s="81">
        <v>1960</v>
      </c>
      <c r="Y34" s="81">
        <v>4617</v>
      </c>
      <c r="Z34" s="81">
        <v>6157</v>
      </c>
      <c r="AA34" s="81">
        <v>3456</v>
      </c>
      <c r="AB34" s="81">
        <v>10506</v>
      </c>
      <c r="AC34" s="81">
        <v>0</v>
      </c>
      <c r="AD34" s="81">
        <v>0</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0</v>
      </c>
      <c r="BL34" s="81">
        <v>0</v>
      </c>
      <c r="BM34" s="82"/>
      <c r="BN34" s="81">
        <v>0</v>
      </c>
      <c r="BO34" s="81">
        <v>0</v>
      </c>
      <c r="BP34" s="81">
        <v>0</v>
      </c>
      <c r="BQ34" s="81">
        <v>0</v>
      </c>
      <c r="BR34" s="81">
        <v>0</v>
      </c>
      <c r="BS34" s="81">
        <v>0</v>
      </c>
      <c r="BT34"/>
      <c r="BU34" s="80">
        <v>0</v>
      </c>
      <c r="BV34" s="80">
        <v>0</v>
      </c>
      <c r="BW34" s="80">
        <v>0</v>
      </c>
      <c r="BX34" s="80">
        <v>0</v>
      </c>
      <c r="BY34" s="80">
        <v>0</v>
      </c>
      <c r="BZ34" s="80">
        <v>0</v>
      </c>
      <c r="CA34" s="80">
        <v>0</v>
      </c>
      <c r="CB34" s="80">
        <v>0</v>
      </c>
      <c r="CC34" s="80">
        <v>0</v>
      </c>
    </row>
    <row r="35" spans="1:81">
      <c r="A35" s="80" t="s">
        <v>1766</v>
      </c>
      <c r="B35" s="80">
        <v>76</v>
      </c>
      <c r="C35" s="80">
        <v>8</v>
      </c>
      <c r="D35" s="80">
        <v>5</v>
      </c>
      <c r="E35" s="80">
        <v>2011</v>
      </c>
      <c r="F35" s="80" t="s">
        <v>87</v>
      </c>
      <c r="G35" s="80" t="s">
        <v>1758</v>
      </c>
      <c r="H35" s="80" t="s">
        <v>1759</v>
      </c>
      <c r="I35" s="177"/>
      <c r="J35" s="81">
        <v>6.8201572881340287</v>
      </c>
      <c r="K35" s="81">
        <v>0.82150663638224941</v>
      </c>
      <c r="L35" s="81">
        <v>5.2459229476550169</v>
      </c>
      <c r="M35" s="81">
        <v>10.824566954530075</v>
      </c>
      <c r="N35" s="81">
        <v>15.73496713733811</v>
      </c>
      <c r="O35" s="81">
        <v>11.95782562496068</v>
      </c>
      <c r="P35" s="81">
        <v>17.101869062896412</v>
      </c>
      <c r="Q35" s="81">
        <v>0.72571396338887273</v>
      </c>
      <c r="R35" s="81">
        <v>0</v>
      </c>
      <c r="S35" s="81">
        <v>0</v>
      </c>
      <c r="T35" s="82"/>
      <c r="U35" s="81">
        <v>302853</v>
      </c>
      <c r="V35" s="81">
        <v>338</v>
      </c>
      <c r="W35" s="81">
        <v>97</v>
      </c>
      <c r="X35" s="81">
        <v>1960</v>
      </c>
      <c r="Y35" s="81">
        <v>4610</v>
      </c>
      <c r="Z35" s="81">
        <v>6205</v>
      </c>
      <c r="AA35" s="81">
        <v>3456</v>
      </c>
      <c r="AB35" s="81">
        <v>10341</v>
      </c>
      <c r="AC35" s="81">
        <v>0</v>
      </c>
      <c r="AD35" s="81">
        <v>0</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1767</v>
      </c>
      <c r="B36" s="80">
        <v>77</v>
      </c>
      <c r="C36" s="80">
        <v>9</v>
      </c>
      <c r="D36" s="80">
        <v>5</v>
      </c>
      <c r="E36" s="80">
        <v>2012</v>
      </c>
      <c r="F36" s="80" t="s">
        <v>88</v>
      </c>
      <c r="G36" s="80" t="s">
        <v>1758</v>
      </c>
      <c r="H36" s="80" t="s">
        <v>1759</v>
      </c>
      <c r="I36" s="177"/>
      <c r="J36" s="81">
        <v>11.141945973331099</v>
      </c>
      <c r="K36" s="81">
        <v>0.79711393490553106</v>
      </c>
      <c r="L36" s="81">
        <v>5.234374764638198</v>
      </c>
      <c r="M36" s="81">
        <v>12.03601003041736</v>
      </c>
      <c r="N36" s="81">
        <v>16.285626708756197</v>
      </c>
      <c r="O36" s="81">
        <v>12.009036346376062</v>
      </c>
      <c r="P36" s="81">
        <v>17.104616647255796</v>
      </c>
      <c r="Q36" s="81">
        <v>0.77878749831583738</v>
      </c>
      <c r="R36" s="81">
        <v>0</v>
      </c>
      <c r="S36" s="81">
        <v>0</v>
      </c>
      <c r="T36" s="82"/>
      <c r="U36" s="81">
        <v>519703</v>
      </c>
      <c r="V36" s="81">
        <v>338</v>
      </c>
      <c r="W36" s="81">
        <v>97</v>
      </c>
      <c r="X36" s="81">
        <v>1960</v>
      </c>
      <c r="Y36" s="81">
        <v>4636</v>
      </c>
      <c r="Z36" s="81">
        <v>6281</v>
      </c>
      <c r="AA36" s="81">
        <v>3437</v>
      </c>
      <c r="AB36" s="81">
        <v>10214</v>
      </c>
      <c r="AC36" s="81">
        <v>0</v>
      </c>
      <c r="AD36" s="81">
        <v>0</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0</v>
      </c>
      <c r="BL36" s="81">
        <v>0</v>
      </c>
      <c r="BM36" s="82"/>
      <c r="BN36" s="81">
        <v>0</v>
      </c>
      <c r="BO36" s="81">
        <v>0</v>
      </c>
      <c r="BP36" s="81">
        <v>0</v>
      </c>
      <c r="BQ36" s="81">
        <v>0</v>
      </c>
      <c r="BR36" s="81">
        <v>0</v>
      </c>
      <c r="BS36" s="81">
        <v>0</v>
      </c>
      <c r="BT36"/>
      <c r="BU36" s="80">
        <v>0</v>
      </c>
      <c r="BV36" s="80">
        <v>0</v>
      </c>
      <c r="BW36" s="80">
        <v>0</v>
      </c>
      <c r="BX36" s="80">
        <v>0</v>
      </c>
      <c r="BY36" s="80">
        <v>0</v>
      </c>
      <c r="BZ36" s="80">
        <v>0</v>
      </c>
      <c r="CA36" s="80">
        <v>0</v>
      </c>
      <c r="CB36" s="80">
        <v>0</v>
      </c>
      <c r="CC36" s="80">
        <v>0</v>
      </c>
    </row>
    <row r="37" spans="1:81">
      <c r="A37" s="80" t="s">
        <v>1768</v>
      </c>
      <c r="B37" s="80">
        <v>78</v>
      </c>
      <c r="C37" s="80">
        <v>10</v>
      </c>
      <c r="D37" s="80">
        <v>5</v>
      </c>
      <c r="E37" s="80">
        <v>2013</v>
      </c>
      <c r="F37" s="80" t="s">
        <v>89</v>
      </c>
      <c r="G37" s="80" t="s">
        <v>1758</v>
      </c>
      <c r="H37" s="80" t="s">
        <v>1759</v>
      </c>
      <c r="I37" s="177"/>
      <c r="J37" s="81">
        <v>11.414242907880839</v>
      </c>
      <c r="K37" s="81">
        <v>0.66774456185883813</v>
      </c>
      <c r="L37" s="81">
        <v>4.6124372815617054</v>
      </c>
      <c r="M37" s="81">
        <v>10.381692598524992</v>
      </c>
      <c r="N37" s="81">
        <v>17.218864737405188</v>
      </c>
      <c r="O37" s="81">
        <v>11.634869949134378</v>
      </c>
      <c r="P37" s="81">
        <v>16.919296818546837</v>
      </c>
      <c r="Q37" s="81">
        <v>0.79081259239399704</v>
      </c>
      <c r="R37" s="81">
        <v>0</v>
      </c>
      <c r="S37" s="81">
        <v>0</v>
      </c>
      <c r="T37" s="82"/>
      <c r="U37" s="81">
        <v>484404</v>
      </c>
      <c r="V37" s="81">
        <v>338</v>
      </c>
      <c r="W37" s="81">
        <v>97</v>
      </c>
      <c r="X37" s="81">
        <v>1960</v>
      </c>
      <c r="Y37" s="81">
        <v>4643</v>
      </c>
      <c r="Z37" s="81">
        <v>6357</v>
      </c>
      <c r="AA37" s="81">
        <v>3387</v>
      </c>
      <c r="AB37" s="81">
        <v>10223</v>
      </c>
      <c r="AC37" s="81">
        <v>0</v>
      </c>
      <c r="AD37" s="81">
        <v>0</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0</v>
      </c>
      <c r="BL37" s="81">
        <v>0</v>
      </c>
      <c r="BM37" s="82"/>
      <c r="BN37" s="81">
        <v>0</v>
      </c>
      <c r="BO37" s="81">
        <v>0</v>
      </c>
      <c r="BP37" s="81">
        <v>0</v>
      </c>
      <c r="BQ37" s="81">
        <v>0</v>
      </c>
      <c r="BR37" s="81">
        <v>0</v>
      </c>
      <c r="BS37" s="81">
        <v>0</v>
      </c>
      <c r="BT37"/>
      <c r="BU37" s="80">
        <v>0</v>
      </c>
      <c r="BV37" s="80">
        <v>0</v>
      </c>
      <c r="BW37" s="80">
        <v>0</v>
      </c>
      <c r="BX37" s="80">
        <v>0</v>
      </c>
      <c r="BY37" s="80">
        <v>0</v>
      </c>
      <c r="BZ37" s="80">
        <v>0</v>
      </c>
      <c r="CA37" s="80">
        <v>0</v>
      </c>
      <c r="CB37" s="80">
        <v>0</v>
      </c>
      <c r="CC37" s="80">
        <v>0</v>
      </c>
    </row>
    <row r="38" spans="1:81">
      <c r="A38" s="80" t="s">
        <v>1769</v>
      </c>
      <c r="B38" s="80">
        <v>79</v>
      </c>
      <c r="C38" s="80">
        <v>11</v>
      </c>
      <c r="D38" s="80">
        <v>5</v>
      </c>
      <c r="E38" s="80">
        <v>2014</v>
      </c>
      <c r="F38" s="80" t="s">
        <v>90</v>
      </c>
      <c r="G38" s="80" t="s">
        <v>1758</v>
      </c>
      <c r="H38" s="80" t="s">
        <v>1759</v>
      </c>
      <c r="I38" s="177"/>
      <c r="J38" s="81">
        <v>9.6189380149714285</v>
      </c>
      <c r="K38" s="81">
        <v>0.61775526811419523</v>
      </c>
      <c r="L38" s="81">
        <v>3.9431804018403196</v>
      </c>
      <c r="M38" s="81">
        <v>10.153697089864835</v>
      </c>
      <c r="N38" s="81">
        <v>16.497970907896036</v>
      </c>
      <c r="O38" s="81">
        <v>10.989696673566765</v>
      </c>
      <c r="P38" s="81">
        <v>16.801420372195064</v>
      </c>
      <c r="Q38" s="81">
        <v>0.74405345308061699</v>
      </c>
      <c r="R38" s="81">
        <v>0</v>
      </c>
      <c r="S38" s="81">
        <v>0</v>
      </c>
      <c r="T38" s="82"/>
      <c r="U38" s="81">
        <v>432510</v>
      </c>
      <c r="V38" s="81">
        <v>271</v>
      </c>
      <c r="W38" s="81">
        <v>98</v>
      </c>
      <c r="X38" s="81">
        <v>1981</v>
      </c>
      <c r="Y38" s="81">
        <v>4612</v>
      </c>
      <c r="Z38" s="81">
        <v>6324</v>
      </c>
      <c r="AA38" s="81">
        <v>3346</v>
      </c>
      <c r="AB38" s="81">
        <v>10025</v>
      </c>
      <c r="AC38" s="81">
        <v>0</v>
      </c>
      <c r="AD38" s="81">
        <v>0</v>
      </c>
      <c r="AE38" s="82"/>
      <c r="AF38" s="81">
        <v>7580536.9596457668</v>
      </c>
      <c r="AG38" s="81">
        <v>491437.03130177961</v>
      </c>
      <c r="AH38" s="81">
        <v>602634.17753353284</v>
      </c>
      <c r="AI38" s="81">
        <v>11931003.421958843</v>
      </c>
      <c r="AJ38" s="81">
        <v>21988104.233084422</v>
      </c>
      <c r="AK38" s="81">
        <v>0</v>
      </c>
      <c r="AL38" s="81">
        <v>0</v>
      </c>
      <c r="AM38" s="81">
        <v>1376282.6942699505</v>
      </c>
      <c r="AN38" s="81">
        <v>0</v>
      </c>
      <c r="AO38" s="81">
        <v>0</v>
      </c>
      <c r="AP38" s="82"/>
      <c r="AQ38" s="81">
        <v>246</v>
      </c>
      <c r="AR38" s="81">
        <v>52</v>
      </c>
      <c r="AS38" s="81">
        <v>0</v>
      </c>
      <c r="AT38" s="81">
        <v>0</v>
      </c>
      <c r="AU38" s="81">
        <v>0</v>
      </c>
      <c r="AV38" s="81">
        <v>0</v>
      </c>
      <c r="AW38" s="81" t="s">
        <v>564</v>
      </c>
      <c r="AX38" s="82"/>
      <c r="AY38" s="81">
        <v>1138.3900000000001</v>
      </c>
      <c r="AZ38" s="81">
        <v>4987.8999999999996</v>
      </c>
      <c r="BA38" s="81">
        <v>0</v>
      </c>
      <c r="BB38" s="81">
        <v>0</v>
      </c>
      <c r="BC38" s="81">
        <v>0</v>
      </c>
      <c r="BD38" s="81">
        <v>0</v>
      </c>
      <c r="BE38" s="81" t="s">
        <v>564</v>
      </c>
      <c r="BF38" s="82"/>
      <c r="BG38" s="81">
        <v>0</v>
      </c>
      <c r="BH38" s="81">
        <v>0</v>
      </c>
      <c r="BI38" s="81">
        <v>0</v>
      </c>
      <c r="BJ38" s="81">
        <v>0</v>
      </c>
      <c r="BK38" s="81">
        <v>0</v>
      </c>
      <c r="BL38" s="81">
        <v>0</v>
      </c>
      <c r="BM38" s="82"/>
      <c r="BN38" s="81">
        <v>0</v>
      </c>
      <c r="BO38" s="81">
        <v>0</v>
      </c>
      <c r="BP38" s="81">
        <v>0</v>
      </c>
      <c r="BQ38" s="81">
        <v>0</v>
      </c>
      <c r="BR38" s="81">
        <v>0</v>
      </c>
      <c r="BS38" s="81">
        <v>0</v>
      </c>
      <c r="BT38"/>
      <c r="BU38" s="80">
        <v>0</v>
      </c>
      <c r="BV38" s="80">
        <v>0</v>
      </c>
      <c r="BW38" s="80">
        <v>0</v>
      </c>
      <c r="BX38" s="80">
        <v>0</v>
      </c>
      <c r="BY38" s="80">
        <v>0</v>
      </c>
      <c r="BZ38" s="80">
        <v>0</v>
      </c>
      <c r="CA38" s="80">
        <v>0</v>
      </c>
      <c r="CB38" s="80">
        <v>0</v>
      </c>
      <c r="CC38" s="80">
        <v>0</v>
      </c>
    </row>
    <row r="39" spans="1:81">
      <c r="A39" s="80" t="s">
        <v>1770</v>
      </c>
      <c r="B39" s="80">
        <v>80</v>
      </c>
      <c r="C39" s="80">
        <v>12</v>
      </c>
      <c r="D39" s="80">
        <v>5</v>
      </c>
      <c r="E39" s="80">
        <v>2015</v>
      </c>
      <c r="F39" s="80" t="s">
        <v>91</v>
      </c>
      <c r="G39" s="80" t="s">
        <v>1758</v>
      </c>
      <c r="H39" s="80" t="s">
        <v>1759</v>
      </c>
      <c r="I39" s="177"/>
      <c r="J39" s="81">
        <v>9.6376329525491169</v>
      </c>
      <c r="K39" s="81">
        <v>0.58419598865971267</v>
      </c>
      <c r="L39" s="81">
        <v>4.6259586950582783</v>
      </c>
      <c r="M39" s="81">
        <v>11.722602635833242</v>
      </c>
      <c r="N39" s="81">
        <v>14.228909462946255</v>
      </c>
      <c r="O39" s="81">
        <v>11.000143924186155</v>
      </c>
      <c r="P39" s="81">
        <v>16.43774282076626</v>
      </c>
      <c r="Q39" s="81">
        <v>0.716039618933066</v>
      </c>
      <c r="R39" s="81">
        <v>0</v>
      </c>
      <c r="S39" s="81">
        <v>0</v>
      </c>
      <c r="T39" s="82"/>
      <c r="U39" s="81">
        <v>489984</v>
      </c>
      <c r="V39" s="81">
        <v>271</v>
      </c>
      <c r="W39" s="81">
        <v>98</v>
      </c>
      <c r="X39" s="81">
        <v>1981</v>
      </c>
      <c r="Y39" s="81">
        <v>4568</v>
      </c>
      <c r="Z39" s="81">
        <v>6391</v>
      </c>
      <c r="AA39" s="81">
        <v>3271</v>
      </c>
      <c r="AB39" s="81">
        <v>9855</v>
      </c>
      <c r="AC39" s="81">
        <v>0</v>
      </c>
      <c r="AD39" s="81">
        <v>0</v>
      </c>
      <c r="AE39" s="82"/>
      <c r="AF39" s="81">
        <v>8281413.9518354665</v>
      </c>
      <c r="AG39" s="81">
        <v>453196.34590287134</v>
      </c>
      <c r="AH39" s="81">
        <v>657443.25065546052</v>
      </c>
      <c r="AI39" s="81">
        <v>12049833.946037319</v>
      </c>
      <c r="AJ39" s="81">
        <v>21926042.790276907</v>
      </c>
      <c r="AK39" s="81">
        <v>0</v>
      </c>
      <c r="AL39" s="81">
        <v>0</v>
      </c>
      <c r="AM39" s="81">
        <v>1350586.4098298335</v>
      </c>
      <c r="AN39" s="81">
        <v>0</v>
      </c>
      <c r="AO39" s="81">
        <v>0</v>
      </c>
      <c r="AP39" s="82"/>
      <c r="AQ39" s="81">
        <v>263</v>
      </c>
      <c r="AR39" s="81">
        <v>77</v>
      </c>
      <c r="AS39" s="81">
        <v>0</v>
      </c>
      <c r="AT39" s="81">
        <v>0</v>
      </c>
      <c r="AU39" s="81">
        <v>0</v>
      </c>
      <c r="AV39" s="81">
        <v>0</v>
      </c>
      <c r="AW39" s="81" t="s">
        <v>564</v>
      </c>
      <c r="AX39" s="82"/>
      <c r="AY39" s="81">
        <v>1255.5899999999999</v>
      </c>
      <c r="AZ39" s="81">
        <v>8885</v>
      </c>
      <c r="BA39" s="81">
        <v>0</v>
      </c>
      <c r="BB39" s="81">
        <v>0</v>
      </c>
      <c r="BC39" s="81">
        <v>0</v>
      </c>
      <c r="BD39" s="81">
        <v>0</v>
      </c>
      <c r="BE39" s="81" t="s">
        <v>564</v>
      </c>
      <c r="BF39" s="82"/>
      <c r="BG39" s="81">
        <v>0</v>
      </c>
      <c r="BH39" s="81">
        <v>0</v>
      </c>
      <c r="BI39" s="81">
        <v>0</v>
      </c>
      <c r="BJ39" s="81">
        <v>0</v>
      </c>
      <c r="BK39" s="81">
        <v>0</v>
      </c>
      <c r="BL39" s="81">
        <v>0</v>
      </c>
      <c r="BM39" s="82"/>
      <c r="BN39" s="81">
        <v>0</v>
      </c>
      <c r="BO39" s="81">
        <v>0</v>
      </c>
      <c r="BP39" s="81">
        <v>0</v>
      </c>
      <c r="BQ39" s="81">
        <v>0</v>
      </c>
      <c r="BR39" s="81">
        <v>0</v>
      </c>
      <c r="BS39" s="81">
        <v>0</v>
      </c>
      <c r="BT39"/>
      <c r="BU39" s="80">
        <v>0</v>
      </c>
      <c r="BV39" s="80">
        <v>0</v>
      </c>
      <c r="BW39" s="80">
        <v>0</v>
      </c>
      <c r="BX39" s="80">
        <v>0</v>
      </c>
      <c r="BY39" s="80">
        <v>0</v>
      </c>
      <c r="BZ39" s="80">
        <v>0</v>
      </c>
      <c r="CA39" s="80">
        <v>0</v>
      </c>
      <c r="CB39" s="80">
        <v>0</v>
      </c>
      <c r="CC39" s="80">
        <v>0</v>
      </c>
    </row>
    <row r="40" spans="1:81">
      <c r="A40" s="80" t="s">
        <v>1771</v>
      </c>
      <c r="B40" s="80">
        <v>81</v>
      </c>
      <c r="C40" s="80">
        <v>13</v>
      </c>
      <c r="D40" s="80">
        <v>5</v>
      </c>
      <c r="E40" s="80">
        <v>2016</v>
      </c>
      <c r="F40" s="80" t="s">
        <v>92</v>
      </c>
      <c r="G40" s="80" t="s">
        <v>1758</v>
      </c>
      <c r="H40" s="80" t="s">
        <v>1759</v>
      </c>
      <c r="I40" s="177"/>
      <c r="J40" s="81">
        <v>7.682442020221373</v>
      </c>
      <c r="K40" s="81">
        <v>0.56416026105427408</v>
      </c>
      <c r="L40" s="81">
        <v>4.8890478092285461</v>
      </c>
      <c r="M40" s="81">
        <v>8.2789200810015053</v>
      </c>
      <c r="N40" s="81">
        <v>12.182140393933675</v>
      </c>
      <c r="O40" s="81">
        <v>10.875065720351284</v>
      </c>
      <c r="P40" s="81">
        <v>15.849150948906061</v>
      </c>
      <c r="Q40" s="81">
        <v>0.68421245379560203</v>
      </c>
      <c r="R40" s="81">
        <v>0</v>
      </c>
      <c r="S40" s="81">
        <v>0</v>
      </c>
      <c r="T40" s="82"/>
      <c r="U40" s="81">
        <v>454417</v>
      </c>
      <c r="V40" s="81">
        <v>271</v>
      </c>
      <c r="W40" s="81">
        <v>98</v>
      </c>
      <c r="X40" s="81">
        <v>1981</v>
      </c>
      <c r="Y40" s="81">
        <v>4539</v>
      </c>
      <c r="Z40" s="81">
        <v>6396</v>
      </c>
      <c r="AA40" s="81">
        <v>3262</v>
      </c>
      <c r="AB40" s="81">
        <v>9687</v>
      </c>
      <c r="AC40" s="81">
        <v>0</v>
      </c>
      <c r="AD40" s="81">
        <v>0</v>
      </c>
      <c r="AE40" s="82"/>
      <c r="AF40" s="81">
        <v>6742103.8814634122</v>
      </c>
      <c r="AG40" s="81">
        <v>429275.02876349678</v>
      </c>
      <c r="AH40" s="81">
        <v>557109.55579595</v>
      </c>
      <c r="AI40" s="81">
        <v>12292272.22511155</v>
      </c>
      <c r="AJ40" s="81">
        <v>18867545.035018321</v>
      </c>
      <c r="AK40" s="81">
        <v>0</v>
      </c>
      <c r="AL40" s="81">
        <v>0</v>
      </c>
      <c r="AM40" s="81">
        <v>1328594.1005332579</v>
      </c>
      <c r="AN40" s="81">
        <v>0</v>
      </c>
      <c r="AO40" s="81">
        <v>0</v>
      </c>
      <c r="AP40" s="82"/>
      <c r="AQ40" s="81">
        <v>279</v>
      </c>
      <c r="AR40" s="81">
        <v>102</v>
      </c>
      <c r="AS40" s="81">
        <v>0</v>
      </c>
      <c r="AT40" s="81">
        <v>0</v>
      </c>
      <c r="AU40" s="81">
        <v>0</v>
      </c>
      <c r="AV40" s="81">
        <v>0</v>
      </c>
      <c r="AW40" s="81" t="s">
        <v>564</v>
      </c>
      <c r="AX40" s="82"/>
      <c r="AY40" s="81">
        <v>1372.09</v>
      </c>
      <c r="AZ40" s="81">
        <v>12042.4</v>
      </c>
      <c r="BA40" s="81">
        <v>0</v>
      </c>
      <c r="BB40" s="81">
        <v>0</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1772</v>
      </c>
      <c r="B41" s="80">
        <v>82</v>
      </c>
      <c r="C41" s="80">
        <v>14</v>
      </c>
      <c r="D41" s="80">
        <v>5</v>
      </c>
      <c r="E41" s="80">
        <v>2017</v>
      </c>
      <c r="F41" s="80" t="s">
        <v>71</v>
      </c>
      <c r="G41" s="80" t="s">
        <v>1758</v>
      </c>
      <c r="H41" s="80" t="s">
        <v>1759</v>
      </c>
      <c r="I41" s="177"/>
      <c r="J41" s="81">
        <v>9.1473788936901599</v>
      </c>
      <c r="K41" s="81">
        <v>0.55899523328694367</v>
      </c>
      <c r="L41" s="81">
        <v>4.2056047457333525</v>
      </c>
      <c r="M41" s="81">
        <v>7.0228768502317793</v>
      </c>
      <c r="N41" s="81">
        <v>12.584677273396659</v>
      </c>
      <c r="O41" s="81">
        <v>10.667504714436342</v>
      </c>
      <c r="P41" s="81">
        <v>15.618397758200944</v>
      </c>
      <c r="Q41" s="81">
        <v>0.65186148821185186</v>
      </c>
      <c r="R41" s="81">
        <v>0</v>
      </c>
      <c r="S41" s="81">
        <v>0</v>
      </c>
      <c r="T41" s="82"/>
      <c r="U41" s="81">
        <v>581128</v>
      </c>
      <c r="V41" s="81">
        <v>271</v>
      </c>
      <c r="W41" s="81">
        <v>98</v>
      </c>
      <c r="X41" s="81">
        <v>1981</v>
      </c>
      <c r="Y41" s="81">
        <v>4525</v>
      </c>
      <c r="Z41" s="81">
        <v>6378</v>
      </c>
      <c r="AA41" s="81">
        <v>3235</v>
      </c>
      <c r="AB41" s="81">
        <v>9544</v>
      </c>
      <c r="AC41" s="81">
        <v>0</v>
      </c>
      <c r="AD41" s="81">
        <v>0</v>
      </c>
      <c r="AE41" s="82"/>
      <c r="AF41" s="81">
        <v>8179962.4846839178</v>
      </c>
      <c r="AG41" s="81">
        <v>435246.02562154981</v>
      </c>
      <c r="AH41" s="81">
        <v>615922.48004760523</v>
      </c>
      <c r="AI41" s="81">
        <v>11288652.97507727</v>
      </c>
      <c r="AJ41" s="81">
        <v>21049877.93085755</v>
      </c>
      <c r="AK41" s="81">
        <v>0</v>
      </c>
      <c r="AL41" s="81">
        <v>0</v>
      </c>
      <c r="AM41" s="81">
        <v>1311029.523482295</v>
      </c>
      <c r="AN41" s="81">
        <v>0</v>
      </c>
      <c r="AO41" s="81">
        <v>0</v>
      </c>
      <c r="AP41" s="82"/>
      <c r="AQ41" s="81">
        <v>303</v>
      </c>
      <c r="AR41" s="81">
        <v>111</v>
      </c>
      <c r="AS41" s="81">
        <v>0</v>
      </c>
      <c r="AT41" s="81">
        <v>0</v>
      </c>
      <c r="AU41" s="81">
        <v>0</v>
      </c>
      <c r="AV41" s="81">
        <v>0</v>
      </c>
      <c r="AW41" s="81" t="s">
        <v>564</v>
      </c>
      <c r="AX41" s="82"/>
      <c r="AY41" s="81">
        <v>1536.34</v>
      </c>
      <c r="AZ41" s="81">
        <v>12419.6</v>
      </c>
      <c r="BA41" s="81">
        <v>0</v>
      </c>
      <c r="BB41" s="81">
        <v>0</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1773</v>
      </c>
      <c r="B42" s="80">
        <v>83</v>
      </c>
      <c r="C42" s="80">
        <v>15</v>
      </c>
      <c r="D42" s="80">
        <v>5</v>
      </c>
      <c r="E42" s="80">
        <v>2018</v>
      </c>
      <c r="F42" s="80" t="s">
        <v>93</v>
      </c>
      <c r="G42" s="80" t="s">
        <v>1758</v>
      </c>
      <c r="H42" s="80" t="s">
        <v>1759</v>
      </c>
      <c r="I42" s="177"/>
      <c r="J42" s="81">
        <v>9.0130913023248098</v>
      </c>
      <c r="K42" s="81">
        <v>0.48177604215120312</v>
      </c>
      <c r="L42" s="81">
        <v>3.7423613975321675</v>
      </c>
      <c r="M42" s="81">
        <v>6.775696200966185</v>
      </c>
      <c r="N42" s="81">
        <v>8.450346003600222</v>
      </c>
      <c r="O42" s="81">
        <v>10.419493001036917</v>
      </c>
      <c r="P42" s="81">
        <v>15.266953227876886</v>
      </c>
      <c r="Q42" s="81">
        <v>0.59722563698304432</v>
      </c>
      <c r="R42" s="81">
        <v>0</v>
      </c>
      <c r="S42" s="81">
        <v>0</v>
      </c>
      <c r="T42" s="82"/>
      <c r="U42" s="81">
        <v>591283</v>
      </c>
      <c r="V42" s="81">
        <v>271</v>
      </c>
      <c r="W42" s="81">
        <v>98</v>
      </c>
      <c r="X42" s="81">
        <v>1981</v>
      </c>
      <c r="Y42" s="81">
        <v>4541</v>
      </c>
      <c r="Z42" s="81">
        <v>6349</v>
      </c>
      <c r="AA42" s="81">
        <v>3194</v>
      </c>
      <c r="AB42" s="81">
        <v>9423</v>
      </c>
      <c r="AC42" s="81">
        <v>0</v>
      </c>
      <c r="AD42" s="81">
        <v>0</v>
      </c>
      <c r="AE42" s="82"/>
      <c r="AF42" s="81">
        <v>8707363.9965214711</v>
      </c>
      <c r="AG42" s="81">
        <v>383488.63240627531</v>
      </c>
      <c r="AH42" s="81">
        <v>570858.97615197359</v>
      </c>
      <c r="AI42" s="81">
        <v>11533905.79205329</v>
      </c>
      <c r="AJ42" s="81">
        <v>17830982.78090493</v>
      </c>
      <c r="AK42" s="81">
        <v>0</v>
      </c>
      <c r="AL42" s="81">
        <v>0</v>
      </c>
      <c r="AM42" s="81">
        <v>1297086.416235867</v>
      </c>
      <c r="AN42" s="81">
        <v>0</v>
      </c>
      <c r="AO42" s="81">
        <v>0</v>
      </c>
      <c r="AP42" s="82"/>
      <c r="AQ42" s="81">
        <v>320</v>
      </c>
      <c r="AR42" s="81">
        <v>120</v>
      </c>
      <c r="AS42" s="81">
        <v>0</v>
      </c>
      <c r="AT42" s="81">
        <v>0</v>
      </c>
      <c r="AU42" s="81">
        <v>0</v>
      </c>
      <c r="AV42" s="81">
        <v>0</v>
      </c>
      <c r="AW42" s="81" t="s">
        <v>564</v>
      </c>
      <c r="AX42" s="82"/>
      <c r="AY42" s="81">
        <v>1647.96</v>
      </c>
      <c r="AZ42" s="81">
        <v>12760</v>
      </c>
      <c r="BA42" s="81">
        <v>0</v>
      </c>
      <c r="BB42" s="81">
        <v>0</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1774</v>
      </c>
      <c r="B43" s="80">
        <v>84</v>
      </c>
      <c r="C43" s="80">
        <v>16</v>
      </c>
      <c r="D43" s="80">
        <v>5</v>
      </c>
      <c r="E43" s="80">
        <v>2019</v>
      </c>
      <c r="F43" s="80" t="s">
        <v>73</v>
      </c>
      <c r="G43" s="80" t="s">
        <v>1758</v>
      </c>
      <c r="H43" s="80" t="s">
        <v>1759</v>
      </c>
      <c r="I43" s="177"/>
      <c r="J43" s="81">
        <v>10.35845156876109</v>
      </c>
      <c r="K43" s="81">
        <v>0.45320341283269444</v>
      </c>
      <c r="L43" s="81">
        <v>3.8014258259514921</v>
      </c>
      <c r="M43" s="81">
        <v>7.5880459722962872</v>
      </c>
      <c r="N43" s="81">
        <v>8.6751789563677626</v>
      </c>
      <c r="O43" s="81">
        <v>10.065990824957085</v>
      </c>
      <c r="P43" s="81">
        <v>15.093123824101143</v>
      </c>
      <c r="Q43" s="81">
        <v>0.57247244409518416</v>
      </c>
      <c r="R43" s="81">
        <v>0</v>
      </c>
      <c r="S43" s="81">
        <v>0</v>
      </c>
      <c r="T43" s="82"/>
      <c r="U43" s="81">
        <v>673305</v>
      </c>
      <c r="V43" s="81">
        <v>271</v>
      </c>
      <c r="W43" s="81">
        <v>98</v>
      </c>
      <c r="X43" s="81">
        <v>1981</v>
      </c>
      <c r="Y43" s="81">
        <v>4514</v>
      </c>
      <c r="Z43" s="81">
        <v>6302</v>
      </c>
      <c r="AA43" s="81">
        <v>3134</v>
      </c>
      <c r="AB43" s="81">
        <v>9277</v>
      </c>
      <c r="AC43" s="81">
        <v>0</v>
      </c>
      <c r="AD43" s="81">
        <v>0</v>
      </c>
      <c r="AE43" s="82"/>
      <c r="AF43" s="81">
        <v>8937734.8614720516</v>
      </c>
      <c r="AG43" s="81">
        <v>371410.30803068553</v>
      </c>
      <c r="AH43" s="81">
        <v>621482.36029097054</v>
      </c>
      <c r="AI43" s="81">
        <v>11398182.88408719</v>
      </c>
      <c r="AJ43" s="81">
        <v>17665758.065112896</v>
      </c>
      <c r="AK43" s="81">
        <v>0</v>
      </c>
      <c r="AL43" s="81">
        <v>0</v>
      </c>
      <c r="AM43" s="81">
        <v>1263457.5627813907</v>
      </c>
      <c r="AN43" s="81">
        <v>0</v>
      </c>
      <c r="AO43" s="81">
        <v>0</v>
      </c>
      <c r="AP43" s="82"/>
      <c r="AQ43" s="81">
        <v>335</v>
      </c>
      <c r="AR43" s="81">
        <v>130</v>
      </c>
      <c r="AS43" s="81">
        <v>0</v>
      </c>
      <c r="AT43" s="81">
        <v>0</v>
      </c>
      <c r="AU43" s="81">
        <v>0</v>
      </c>
      <c r="AV43" s="81">
        <v>0</v>
      </c>
      <c r="AW43" s="81" t="s">
        <v>564</v>
      </c>
      <c r="AX43" s="82"/>
      <c r="AY43" s="81">
        <v>1755.27</v>
      </c>
      <c r="AZ43" s="81">
        <v>13200.4</v>
      </c>
      <c r="BA43" s="81">
        <v>0</v>
      </c>
      <c r="BB43" s="81">
        <v>0</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1775</v>
      </c>
      <c r="B44" s="80">
        <v>85</v>
      </c>
      <c r="C44" s="80">
        <v>17</v>
      </c>
      <c r="D44" s="80">
        <v>5</v>
      </c>
      <c r="E44" s="80">
        <v>2020</v>
      </c>
      <c r="F44" s="80" t="s">
        <v>218</v>
      </c>
      <c r="G44" s="80" t="s">
        <v>1758</v>
      </c>
      <c r="H44" s="80" t="s">
        <v>1759</v>
      </c>
      <c r="I44" s="177"/>
      <c r="J44" s="81">
        <v>8.2590842978497356</v>
      </c>
      <c r="K44" s="81">
        <v>0.45603739332709209</v>
      </c>
      <c r="L44" s="81">
        <v>4.7147073992319601</v>
      </c>
      <c r="M44" s="81">
        <v>7.0856094221588242</v>
      </c>
      <c r="N44" s="81">
        <v>9.5499277334058235</v>
      </c>
      <c r="O44" s="81">
        <v>8.8178328817356846</v>
      </c>
      <c r="P44" s="81">
        <v>14.037999948324705</v>
      </c>
      <c r="Q44" s="81">
        <v>0.53833375170656816</v>
      </c>
      <c r="R44" s="81">
        <v>0</v>
      </c>
      <c r="S44" s="81">
        <v>0</v>
      </c>
      <c r="T44" s="82"/>
      <c r="U44" s="81">
        <v>582768</v>
      </c>
      <c r="V44" s="81">
        <v>238</v>
      </c>
      <c r="W44" s="81">
        <v>114</v>
      </c>
      <c r="X44" s="81">
        <v>1942</v>
      </c>
      <c r="Y44" s="81">
        <v>4464</v>
      </c>
      <c r="Z44" s="81">
        <v>6301</v>
      </c>
      <c r="AA44" s="81">
        <v>3167</v>
      </c>
      <c r="AB44" s="81">
        <v>9130</v>
      </c>
      <c r="AC44" s="81">
        <v>0</v>
      </c>
      <c r="AD44" s="81">
        <v>0</v>
      </c>
      <c r="AE44" s="82"/>
      <c r="AF44" s="81">
        <v>7128675.4008946782</v>
      </c>
      <c r="AG44" s="81">
        <v>340055.84923066641</v>
      </c>
      <c r="AH44" s="81">
        <v>790819.22927468421</v>
      </c>
      <c r="AI44" s="81">
        <v>10428800.257018564</v>
      </c>
      <c r="AJ44" s="81">
        <v>19636954.246987812</v>
      </c>
      <c r="AK44" s="81"/>
      <c r="AL44" s="81"/>
      <c r="AM44" s="81">
        <v>1191566.4364156639</v>
      </c>
      <c r="AN44" s="81"/>
      <c r="AO44" s="81"/>
      <c r="AP44" s="82"/>
      <c r="AQ44" s="81">
        <v>350</v>
      </c>
      <c r="AR44" s="81">
        <v>142</v>
      </c>
      <c r="AS44" s="81">
        <v>0</v>
      </c>
      <c r="AT44" s="81">
        <v>0</v>
      </c>
      <c r="AU44" s="81">
        <v>0</v>
      </c>
      <c r="AV44" s="81">
        <v>0</v>
      </c>
      <c r="AW44" s="81">
        <v>0</v>
      </c>
      <c r="AX44" s="82"/>
      <c r="AY44" s="81">
        <v>1859.2799999999991</v>
      </c>
      <c r="AZ44" s="81">
        <v>13764.8</v>
      </c>
      <c r="BA44" s="81">
        <v>0</v>
      </c>
      <c r="BB44" s="81">
        <v>0</v>
      </c>
      <c r="BC44" s="81">
        <v>0</v>
      </c>
      <c r="BD44" s="81">
        <v>0</v>
      </c>
      <c r="BE44" s="81">
        <v>0</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1776</v>
      </c>
      <c r="B45" s="80">
        <v>85</v>
      </c>
      <c r="C45" s="80">
        <v>18</v>
      </c>
      <c r="D45" s="80">
        <v>5</v>
      </c>
      <c r="E45" s="80">
        <v>2021</v>
      </c>
      <c r="F45" s="80" t="s">
        <v>75</v>
      </c>
      <c r="G45" s="174" t="s">
        <v>1758</v>
      </c>
      <c r="H45" s="80" t="s">
        <v>1759</v>
      </c>
      <c r="I45" s="177"/>
      <c r="J45" s="81">
        <v>8.7612367463404954</v>
      </c>
      <c r="K45" s="81">
        <v>0.45775037402417296</v>
      </c>
      <c r="L45" s="81">
        <v>4.3385894375288725</v>
      </c>
      <c r="M45" s="81">
        <v>6.4109375667422439</v>
      </c>
      <c r="N45" s="81">
        <v>7.5592389105347655</v>
      </c>
      <c r="O45" s="81">
        <v>8.4630467190803653</v>
      </c>
      <c r="P45" s="81">
        <v>14.417665944168112</v>
      </c>
      <c r="Q45" s="81">
        <v>0.53757402925358966</v>
      </c>
      <c r="R45" s="81">
        <v>0</v>
      </c>
      <c r="S45" s="81">
        <v>0</v>
      </c>
      <c r="T45" s="82"/>
      <c r="U45" s="81">
        <v>701234</v>
      </c>
      <c r="V45" s="81">
        <v>238</v>
      </c>
      <c r="W45" s="81">
        <v>114</v>
      </c>
      <c r="X45" s="81">
        <v>1942</v>
      </c>
      <c r="Y45" s="81">
        <v>4444</v>
      </c>
      <c r="Z45" s="81">
        <v>6227</v>
      </c>
      <c r="AA45" s="81">
        <v>3172</v>
      </c>
      <c r="AB45" s="81">
        <v>9009</v>
      </c>
      <c r="AC45" s="81">
        <v>0</v>
      </c>
      <c r="AD45" s="81">
        <v>0</v>
      </c>
      <c r="AE45" s="82"/>
      <c r="AF45" s="81">
        <v>7834625.1523478553</v>
      </c>
      <c r="AG45" s="81">
        <v>362409.39780548553</v>
      </c>
      <c r="AH45" s="81">
        <v>722956.50678617053</v>
      </c>
      <c r="AI45" s="81">
        <v>11429363.83131009</v>
      </c>
      <c r="AJ45" s="81">
        <v>18086878.73743121</v>
      </c>
      <c r="AK45" s="81">
        <v>0</v>
      </c>
      <c r="AL45" s="81">
        <v>0</v>
      </c>
      <c r="AM45" s="81">
        <v>1182556.3652604965</v>
      </c>
      <c r="AN45" s="81">
        <v>0</v>
      </c>
      <c r="AO45" s="81">
        <v>0</v>
      </c>
      <c r="AP45" s="82"/>
      <c r="AQ45" s="81">
        <v>370</v>
      </c>
      <c r="AR45" s="81">
        <v>154</v>
      </c>
      <c r="AS45" s="81">
        <v>0</v>
      </c>
      <c r="AT45" s="81">
        <v>1</v>
      </c>
      <c r="AU45" s="81">
        <v>0</v>
      </c>
      <c r="AV45" s="81">
        <v>0</v>
      </c>
      <c r="AW45" s="81"/>
      <c r="AX45" s="82"/>
      <c r="AY45" s="81">
        <v>1988.88</v>
      </c>
      <c r="AZ45" s="81">
        <v>14358.8</v>
      </c>
      <c r="BA45" s="81">
        <v>0</v>
      </c>
      <c r="BB45" s="81">
        <v>19.899999999999999</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1777</v>
      </c>
      <c r="B46" s="80">
        <v>85</v>
      </c>
      <c r="C46" s="80">
        <v>19</v>
      </c>
      <c r="D46" s="80">
        <v>5</v>
      </c>
      <c r="E46" s="80">
        <v>2022</v>
      </c>
      <c r="F46" s="80" t="s">
        <v>568</v>
      </c>
      <c r="G46" s="174" t="s">
        <v>1758</v>
      </c>
      <c r="H46" s="80" t="s">
        <v>1759</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392</v>
      </c>
      <c r="AR46" s="81">
        <v>156</v>
      </c>
      <c r="AS46" s="81">
        <v>0</v>
      </c>
      <c r="AT46" s="81">
        <v>1</v>
      </c>
      <c r="AU46" s="81">
        <v>0</v>
      </c>
      <c r="AV46" s="81">
        <v>0</v>
      </c>
      <c r="AW46" s="81"/>
      <c r="AX46" s="82"/>
      <c r="AY46" s="81">
        <v>2140.7700000000004</v>
      </c>
      <c r="AZ46" s="81">
        <v>14457.799999999997</v>
      </c>
      <c r="BA46" s="81">
        <v>0</v>
      </c>
      <c r="BB46" s="81">
        <v>19.899999999999999</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1778</v>
      </c>
      <c r="B47" s="80">
        <v>324</v>
      </c>
      <c r="C47" s="80">
        <v>1</v>
      </c>
      <c r="D47" s="80">
        <v>20</v>
      </c>
      <c r="E47" s="80">
        <v>1990</v>
      </c>
      <c r="F47" s="80" t="s">
        <v>562</v>
      </c>
      <c r="G47" s="80" t="s">
        <v>1779</v>
      </c>
      <c r="H47" s="80" t="s">
        <v>1780</v>
      </c>
      <c r="I47" s="177"/>
      <c r="J47" s="81">
        <v>30.807318399634035</v>
      </c>
      <c r="K47" s="81">
        <v>1.1556635712361507</v>
      </c>
      <c r="L47" s="81">
        <v>1.8265761833608243</v>
      </c>
      <c r="M47" s="81">
        <v>3.7920584042469212</v>
      </c>
      <c r="N47" s="81">
        <v>8.6626346743482809</v>
      </c>
      <c r="O47" s="81">
        <v>7.3058948863376028</v>
      </c>
      <c r="P47" s="81">
        <v>9.2746998018803666</v>
      </c>
      <c r="Q47" s="81">
        <v>0.48618543565383171</v>
      </c>
      <c r="R47" s="81">
        <v>0</v>
      </c>
      <c r="S47" s="81">
        <v>0.43828984092106393</v>
      </c>
      <c r="T47" s="82"/>
      <c r="U47" s="81">
        <v>4586506</v>
      </c>
      <c r="V47" s="81">
        <v>337</v>
      </c>
      <c r="W47" s="81">
        <v>26</v>
      </c>
      <c r="X47" s="81">
        <v>1305</v>
      </c>
      <c r="Y47" s="81">
        <v>2153</v>
      </c>
      <c r="Z47" s="81">
        <v>3005</v>
      </c>
      <c r="AA47" s="81">
        <v>2252</v>
      </c>
      <c r="AB47" s="81">
        <v>7894</v>
      </c>
      <c r="AC47" s="81">
        <v>0</v>
      </c>
      <c r="AD47" s="81">
        <v>0.43828984092106393</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1781</v>
      </c>
      <c r="B48" s="80">
        <v>325</v>
      </c>
      <c r="C48" s="80">
        <v>2</v>
      </c>
      <c r="D48" s="80">
        <v>20</v>
      </c>
      <c r="E48" s="80">
        <v>2005</v>
      </c>
      <c r="F48" s="80" t="s">
        <v>565</v>
      </c>
      <c r="G48" s="80" t="s">
        <v>1779</v>
      </c>
      <c r="H48" s="80" t="s">
        <v>1780</v>
      </c>
      <c r="I48" s="177"/>
      <c r="J48" s="81">
        <v>28.155499364151169</v>
      </c>
      <c r="K48" s="81">
        <v>0.66642206613963895</v>
      </c>
      <c r="L48" s="81">
        <v>6.2070655229256433</v>
      </c>
      <c r="M48" s="81">
        <v>7.481227922349956</v>
      </c>
      <c r="N48" s="81">
        <v>16.333107062108677</v>
      </c>
      <c r="O48" s="81">
        <v>12.152127120808883</v>
      </c>
      <c r="P48" s="81">
        <v>9.6349192813935662</v>
      </c>
      <c r="Q48" s="81">
        <v>0.53694951357195575</v>
      </c>
      <c r="R48" s="81">
        <v>0</v>
      </c>
      <c r="S48" s="81">
        <v>0.32749050304745836</v>
      </c>
      <c r="T48" s="82"/>
      <c r="U48" s="81">
        <v>5073248</v>
      </c>
      <c r="V48" s="81">
        <v>256</v>
      </c>
      <c r="W48" s="81">
        <v>83</v>
      </c>
      <c r="X48" s="81">
        <v>1373</v>
      </c>
      <c r="Y48" s="81">
        <v>3052</v>
      </c>
      <c r="Z48" s="81">
        <v>5784</v>
      </c>
      <c r="AA48" s="81">
        <v>1916</v>
      </c>
      <c r="AB48" s="81">
        <v>9114</v>
      </c>
      <c r="AC48" s="81">
        <v>0</v>
      </c>
      <c r="AD48" s="81">
        <v>0.32749050304745836</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1782</v>
      </c>
      <c r="B49" s="80">
        <v>326</v>
      </c>
      <c r="C49" s="80">
        <v>3</v>
      </c>
      <c r="D49" s="80">
        <v>20</v>
      </c>
      <c r="E49" s="80">
        <v>2006</v>
      </c>
      <c r="F49" s="80" t="s">
        <v>566</v>
      </c>
      <c r="G49" s="80" t="s">
        <v>1779</v>
      </c>
      <c r="H49" s="80" t="s">
        <v>1780</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1783</v>
      </c>
      <c r="B50" s="80">
        <v>327</v>
      </c>
      <c r="C50" s="80">
        <v>4</v>
      </c>
      <c r="D50" s="80">
        <v>20</v>
      </c>
      <c r="E50" s="80">
        <v>2007</v>
      </c>
      <c r="F50" s="80" t="s">
        <v>567</v>
      </c>
      <c r="G50" s="80" t="s">
        <v>1779</v>
      </c>
      <c r="H50" s="80" t="s">
        <v>1780</v>
      </c>
      <c r="I50" s="177"/>
      <c r="J50" s="81">
        <v>29.986408989765064</v>
      </c>
      <c r="K50" s="81">
        <v>0.69572966345993903</v>
      </c>
      <c r="L50" s="81">
        <v>4.8511252191694512</v>
      </c>
      <c r="M50" s="81">
        <v>7.5885336860693196</v>
      </c>
      <c r="N50" s="81">
        <v>14.370771795651999</v>
      </c>
      <c r="O50" s="81">
        <v>11.649356473870897</v>
      </c>
      <c r="P50" s="81">
        <v>9.5951161501186473</v>
      </c>
      <c r="Q50" s="81">
        <v>0.56618541951208734</v>
      </c>
      <c r="R50" s="81">
        <v>0</v>
      </c>
      <c r="S50" s="81">
        <v>0.35930136908163085</v>
      </c>
      <c r="T50" s="82"/>
      <c r="U50" s="81">
        <v>5527572</v>
      </c>
      <c r="V50" s="81">
        <v>260</v>
      </c>
      <c r="W50" s="81">
        <v>79</v>
      </c>
      <c r="X50" s="81">
        <v>1625</v>
      </c>
      <c r="Y50" s="81">
        <v>3059</v>
      </c>
      <c r="Z50" s="81">
        <v>5764</v>
      </c>
      <c r="AA50" s="81">
        <v>1879</v>
      </c>
      <c r="AB50" s="81">
        <v>9102</v>
      </c>
      <c r="AC50" s="81">
        <v>0</v>
      </c>
      <c r="AD50" s="81">
        <v>0.35930136908163085</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1784</v>
      </c>
      <c r="B51" s="80">
        <v>328</v>
      </c>
      <c r="C51" s="80">
        <v>5</v>
      </c>
      <c r="D51" s="80">
        <v>20</v>
      </c>
      <c r="E51" s="80">
        <v>2008</v>
      </c>
      <c r="F51" s="80" t="s">
        <v>84</v>
      </c>
      <c r="G51" s="80" t="s">
        <v>1779</v>
      </c>
      <c r="H51" s="80" t="s">
        <v>1780</v>
      </c>
      <c r="I51" s="177"/>
      <c r="J51" s="81">
        <v>25.927952849046786</v>
      </c>
      <c r="K51" s="81">
        <v>0.51573441516223317</v>
      </c>
      <c r="L51" s="81">
        <v>4.4073597920851784</v>
      </c>
      <c r="M51" s="81">
        <v>8.2093054650212469</v>
      </c>
      <c r="N51" s="81">
        <v>13.030940927846943</v>
      </c>
      <c r="O51" s="81">
        <v>11.350022240304792</v>
      </c>
      <c r="P51" s="81">
        <v>9.436261322898952</v>
      </c>
      <c r="Q51" s="81">
        <v>0.55495141320259</v>
      </c>
      <c r="R51" s="81">
        <v>0</v>
      </c>
      <c r="S51" s="81">
        <v>0.28502959359753993</v>
      </c>
      <c r="T51" s="82"/>
      <c r="U51" s="81">
        <v>5546157</v>
      </c>
      <c r="V51" s="81">
        <v>260</v>
      </c>
      <c r="W51" s="81">
        <v>79</v>
      </c>
      <c r="X51" s="81">
        <v>1625</v>
      </c>
      <c r="Y51" s="81">
        <v>3052</v>
      </c>
      <c r="Z51" s="81">
        <v>5813</v>
      </c>
      <c r="AA51" s="81">
        <v>1850</v>
      </c>
      <c r="AB51" s="81">
        <v>9068</v>
      </c>
      <c r="AC51" s="81">
        <v>0</v>
      </c>
      <c r="AD51" s="81">
        <v>0.28502959359753993</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1785</v>
      </c>
      <c r="B52" s="80">
        <v>329</v>
      </c>
      <c r="C52" s="80">
        <v>6</v>
      </c>
      <c r="D52" s="80">
        <v>20</v>
      </c>
      <c r="E52" s="80">
        <v>2009</v>
      </c>
      <c r="F52" s="80" t="s">
        <v>85</v>
      </c>
      <c r="G52" s="80" t="s">
        <v>1779</v>
      </c>
      <c r="H52" s="80" t="s">
        <v>1780</v>
      </c>
      <c r="I52" s="177"/>
      <c r="J52" s="81">
        <v>26.133163946194561</v>
      </c>
      <c r="K52" s="81">
        <v>0.5113329729302053</v>
      </c>
      <c r="L52" s="81">
        <v>3.7245091318913732</v>
      </c>
      <c r="M52" s="81">
        <v>7.9819001943130372</v>
      </c>
      <c r="N52" s="81">
        <v>13.248185901534933</v>
      </c>
      <c r="O52" s="81">
        <v>11.580053744311083</v>
      </c>
      <c r="P52" s="81">
        <v>9.0972445443118986</v>
      </c>
      <c r="Q52" s="81">
        <v>0.53022228959718465</v>
      </c>
      <c r="R52" s="81">
        <v>0</v>
      </c>
      <c r="S52" s="81">
        <v>0.34062930381946155</v>
      </c>
      <c r="T52" s="82"/>
      <c r="U52" s="81">
        <v>4152617</v>
      </c>
      <c r="V52" s="81">
        <v>247</v>
      </c>
      <c r="W52" s="81">
        <v>93</v>
      </c>
      <c r="X52" s="81">
        <v>1611</v>
      </c>
      <c r="Y52" s="81">
        <v>3079</v>
      </c>
      <c r="Z52" s="81">
        <v>5854</v>
      </c>
      <c r="AA52" s="81">
        <v>1831</v>
      </c>
      <c r="AB52" s="81">
        <v>9095</v>
      </c>
      <c r="AC52" s="81">
        <v>0</v>
      </c>
      <c r="AD52" s="81">
        <v>0.34062930381946155</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15.229999999999999</v>
      </c>
      <c r="BJ52" s="81">
        <v>0</v>
      </c>
      <c r="BK52" s="81">
        <v>0</v>
      </c>
      <c r="BL52" s="81">
        <v>0</v>
      </c>
      <c r="BM52" s="82"/>
      <c r="BN52" s="81">
        <v>0</v>
      </c>
      <c r="BO52" s="81">
        <v>0</v>
      </c>
      <c r="BP52" s="81">
        <v>2</v>
      </c>
      <c r="BQ52" s="81">
        <v>0</v>
      </c>
      <c r="BR52" s="81">
        <v>0</v>
      </c>
      <c r="BS52" s="81">
        <v>0</v>
      </c>
      <c r="BT52"/>
      <c r="BU52" s="80"/>
      <c r="BV52" s="80"/>
      <c r="BW52" s="80"/>
      <c r="BX52" s="80"/>
      <c r="BY52" s="80"/>
      <c r="BZ52" s="80"/>
      <c r="CA52" s="80"/>
      <c r="CB52" s="80"/>
      <c r="CC52" s="80"/>
    </row>
    <row r="53" spans="1:81">
      <c r="A53" s="80" t="s">
        <v>1786</v>
      </c>
      <c r="B53" s="80">
        <v>330</v>
      </c>
      <c r="C53" s="80">
        <v>7</v>
      </c>
      <c r="D53" s="80">
        <v>20</v>
      </c>
      <c r="E53" s="80">
        <v>2010</v>
      </c>
      <c r="F53" s="80" t="s">
        <v>86</v>
      </c>
      <c r="G53" s="80" t="s">
        <v>1779</v>
      </c>
      <c r="H53" s="80" t="s">
        <v>1780</v>
      </c>
      <c r="I53" s="177"/>
      <c r="J53" s="81">
        <v>21.57727290677137</v>
      </c>
      <c r="K53" s="81">
        <v>0.54778524559339314</v>
      </c>
      <c r="L53" s="81">
        <v>3.7928323662235268</v>
      </c>
      <c r="M53" s="81">
        <v>8.2468778041478608</v>
      </c>
      <c r="N53" s="81">
        <v>14.204910110412282</v>
      </c>
      <c r="O53" s="81">
        <v>11.552089370086307</v>
      </c>
      <c r="P53" s="81">
        <v>9.2079582700493674</v>
      </c>
      <c r="Q53" s="81">
        <v>0.55183035137516201</v>
      </c>
      <c r="R53" s="81">
        <v>0</v>
      </c>
      <c r="S53" s="81">
        <v>0.31600920080491496</v>
      </c>
      <c r="T53" s="82"/>
      <c r="U53" s="81">
        <v>4003834</v>
      </c>
      <c r="V53" s="81">
        <v>247</v>
      </c>
      <c r="W53" s="81">
        <v>93</v>
      </c>
      <c r="X53" s="81">
        <v>1611</v>
      </c>
      <c r="Y53" s="81">
        <v>3102</v>
      </c>
      <c r="Z53" s="81">
        <v>5867</v>
      </c>
      <c r="AA53" s="81">
        <v>1807</v>
      </c>
      <c r="AB53" s="81">
        <v>9070</v>
      </c>
      <c r="AC53" s="81">
        <v>0</v>
      </c>
      <c r="AD53" s="81">
        <v>0.31600920080491496</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17.472000000000001</v>
      </c>
      <c r="BJ53" s="81">
        <v>0</v>
      </c>
      <c r="BK53" s="81">
        <v>0</v>
      </c>
      <c r="BL53" s="81">
        <v>0</v>
      </c>
      <c r="BM53" s="82"/>
      <c r="BN53" s="81">
        <v>0</v>
      </c>
      <c r="BO53" s="81">
        <v>0</v>
      </c>
      <c r="BP53" s="81">
        <v>2</v>
      </c>
      <c r="BQ53" s="81">
        <v>0</v>
      </c>
      <c r="BR53" s="81">
        <v>0</v>
      </c>
      <c r="BS53" s="81">
        <v>0</v>
      </c>
      <c r="BT53"/>
      <c r="BU53" s="80">
        <v>17.472000000000001</v>
      </c>
      <c r="BV53" s="80">
        <v>0</v>
      </c>
      <c r="BW53" s="80">
        <v>0</v>
      </c>
      <c r="BX53" s="80">
        <v>0</v>
      </c>
      <c r="BY53" s="80">
        <v>0</v>
      </c>
      <c r="BZ53" s="80">
        <v>0</v>
      </c>
      <c r="CA53" s="80">
        <v>0</v>
      </c>
      <c r="CB53" s="80">
        <v>0</v>
      </c>
      <c r="CC53" s="80">
        <v>0</v>
      </c>
    </row>
    <row r="54" spans="1:81">
      <c r="A54" s="80" t="s">
        <v>1787</v>
      </c>
      <c r="B54" s="80">
        <v>331</v>
      </c>
      <c r="C54" s="80">
        <v>8</v>
      </c>
      <c r="D54" s="80">
        <v>20</v>
      </c>
      <c r="E54" s="80">
        <v>2011</v>
      </c>
      <c r="F54" s="80" t="s">
        <v>87</v>
      </c>
      <c r="G54" s="80" t="s">
        <v>1779</v>
      </c>
      <c r="H54" s="80" t="s">
        <v>1780</v>
      </c>
      <c r="I54" s="177"/>
      <c r="J54" s="81">
        <v>21.831205980578353</v>
      </c>
      <c r="K54" s="81">
        <v>0.68754172463150176</v>
      </c>
      <c r="L54" s="81">
        <v>3.3841979096979333</v>
      </c>
      <c r="M54" s="81">
        <v>9.0757883379910798</v>
      </c>
      <c r="N54" s="81">
        <v>13.580147250314603</v>
      </c>
      <c r="O54" s="81">
        <v>11.489533662532729</v>
      </c>
      <c r="P54" s="81">
        <v>8.9517595876098408</v>
      </c>
      <c r="Q54" s="81">
        <v>0.6380612469907776</v>
      </c>
      <c r="R54" s="81">
        <v>0</v>
      </c>
      <c r="S54" s="81">
        <v>0.30873379400391088</v>
      </c>
      <c r="T54" s="82"/>
      <c r="U54" s="81">
        <v>3841326</v>
      </c>
      <c r="V54" s="81">
        <v>247</v>
      </c>
      <c r="W54" s="81">
        <v>93</v>
      </c>
      <c r="X54" s="81">
        <v>1611</v>
      </c>
      <c r="Y54" s="81">
        <v>3158</v>
      </c>
      <c r="Z54" s="81">
        <v>5962</v>
      </c>
      <c r="AA54" s="81">
        <v>1809</v>
      </c>
      <c r="AB54" s="81">
        <v>9092</v>
      </c>
      <c r="AC54" s="81">
        <v>0</v>
      </c>
      <c r="AD54" s="81">
        <v>0.30873379400391088</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16.765999999999998</v>
      </c>
      <c r="BJ54" s="81">
        <v>0</v>
      </c>
      <c r="BK54" s="81">
        <v>0</v>
      </c>
      <c r="BL54" s="81">
        <v>0</v>
      </c>
      <c r="BM54" s="82"/>
      <c r="BN54" s="81">
        <v>0</v>
      </c>
      <c r="BO54" s="81">
        <v>0</v>
      </c>
      <c r="BP54" s="81">
        <v>2</v>
      </c>
      <c r="BQ54" s="81">
        <v>0</v>
      </c>
      <c r="BR54" s="81">
        <v>0</v>
      </c>
      <c r="BS54" s="81">
        <v>0</v>
      </c>
      <c r="BT54"/>
      <c r="BU54" s="80">
        <v>16.765999999999998</v>
      </c>
      <c r="BV54" s="80">
        <v>0</v>
      </c>
      <c r="BW54" s="80">
        <v>0</v>
      </c>
      <c r="BX54" s="80">
        <v>0</v>
      </c>
      <c r="BY54" s="80">
        <v>0</v>
      </c>
      <c r="BZ54" s="80">
        <v>0</v>
      </c>
      <c r="CA54" s="80">
        <v>0</v>
      </c>
      <c r="CB54" s="80">
        <v>0</v>
      </c>
      <c r="CC54" s="80">
        <v>0</v>
      </c>
    </row>
    <row r="55" spans="1:81">
      <c r="A55" s="80" t="s">
        <v>1788</v>
      </c>
      <c r="B55" s="80">
        <v>332</v>
      </c>
      <c r="C55" s="80">
        <v>9</v>
      </c>
      <c r="D55" s="80">
        <v>20</v>
      </c>
      <c r="E55" s="80">
        <v>2012</v>
      </c>
      <c r="F55" s="80" t="s">
        <v>88</v>
      </c>
      <c r="G55" s="80" t="s">
        <v>1779</v>
      </c>
      <c r="H55" s="80" t="s">
        <v>1780</v>
      </c>
      <c r="I55" s="177"/>
      <c r="J55" s="81">
        <v>19.437286089474547</v>
      </c>
      <c r="K55" s="81">
        <v>0.62059339269211455</v>
      </c>
      <c r="L55" s="81">
        <v>3.4409264047838284</v>
      </c>
      <c r="M55" s="81">
        <v>8.1710126152392792</v>
      </c>
      <c r="N55" s="81">
        <v>13.782662551930111</v>
      </c>
      <c r="O55" s="81">
        <v>11.682090762037532</v>
      </c>
      <c r="P55" s="81">
        <v>8.848416758458189</v>
      </c>
      <c r="Q55" s="81">
        <v>0.70505658869459065</v>
      </c>
      <c r="R55" s="81">
        <v>0</v>
      </c>
      <c r="S55" s="81">
        <v>0.26478016788762865</v>
      </c>
      <c r="T55" s="82"/>
      <c r="U55" s="81">
        <v>3509305</v>
      </c>
      <c r="V55" s="81">
        <v>247</v>
      </c>
      <c r="W55" s="81">
        <v>93</v>
      </c>
      <c r="X55" s="81">
        <v>1611</v>
      </c>
      <c r="Y55" s="81">
        <v>3309</v>
      </c>
      <c r="Z55" s="81">
        <v>6110</v>
      </c>
      <c r="AA55" s="81">
        <v>1778</v>
      </c>
      <c r="AB55" s="81">
        <v>9247</v>
      </c>
      <c r="AC55" s="81">
        <v>0</v>
      </c>
      <c r="AD55" s="81">
        <v>0.26478016788762865</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19.035</v>
      </c>
      <c r="BJ55" s="81">
        <v>0</v>
      </c>
      <c r="BK55" s="81">
        <v>0</v>
      </c>
      <c r="BL55" s="81">
        <v>0</v>
      </c>
      <c r="BM55" s="82"/>
      <c r="BN55" s="81">
        <v>0</v>
      </c>
      <c r="BO55" s="81">
        <v>0</v>
      </c>
      <c r="BP55" s="81">
        <v>2</v>
      </c>
      <c r="BQ55" s="81">
        <v>0</v>
      </c>
      <c r="BR55" s="81">
        <v>0</v>
      </c>
      <c r="BS55" s="81">
        <v>0</v>
      </c>
      <c r="BT55"/>
      <c r="BU55" s="80">
        <v>19.035</v>
      </c>
      <c r="BV55" s="80">
        <v>0</v>
      </c>
      <c r="BW55" s="80">
        <v>0</v>
      </c>
      <c r="BX55" s="80">
        <v>0</v>
      </c>
      <c r="BY55" s="80">
        <v>0</v>
      </c>
      <c r="BZ55" s="80">
        <v>0</v>
      </c>
      <c r="CA55" s="80">
        <v>0</v>
      </c>
      <c r="CB55" s="80">
        <v>0</v>
      </c>
      <c r="CC55" s="80">
        <v>0</v>
      </c>
    </row>
    <row r="56" spans="1:81">
      <c r="A56" s="80" t="s">
        <v>1789</v>
      </c>
      <c r="B56" s="80">
        <v>333</v>
      </c>
      <c r="C56" s="80">
        <v>10</v>
      </c>
      <c r="D56" s="80">
        <v>20</v>
      </c>
      <c r="E56" s="80">
        <v>2013</v>
      </c>
      <c r="F56" s="80" t="s">
        <v>89</v>
      </c>
      <c r="G56" s="80" t="s">
        <v>1779</v>
      </c>
      <c r="H56" s="80" t="s">
        <v>1780</v>
      </c>
      <c r="I56" s="177"/>
      <c r="J56" s="81">
        <v>20.096674151036876</v>
      </c>
      <c r="K56" s="81">
        <v>0.51049090421704324</v>
      </c>
      <c r="L56" s="81">
        <v>3.4978266648250229</v>
      </c>
      <c r="M56" s="81">
        <v>7.8770087740519124</v>
      </c>
      <c r="N56" s="81">
        <v>14.929393237676035</v>
      </c>
      <c r="O56" s="81">
        <v>11.320067741921681</v>
      </c>
      <c r="P56" s="81">
        <v>8.9666778238239075</v>
      </c>
      <c r="Q56" s="81">
        <v>0.71987694266052404</v>
      </c>
      <c r="R56" s="81">
        <v>0</v>
      </c>
      <c r="S56" s="81">
        <v>0.26993850117305562</v>
      </c>
      <c r="T56" s="82"/>
      <c r="U56" s="81">
        <v>3603099</v>
      </c>
      <c r="V56" s="81">
        <v>247</v>
      </c>
      <c r="W56" s="81">
        <v>93</v>
      </c>
      <c r="X56" s="81">
        <v>1611</v>
      </c>
      <c r="Y56" s="81">
        <v>3349</v>
      </c>
      <c r="Z56" s="81">
        <v>6185</v>
      </c>
      <c r="AA56" s="81">
        <v>1795</v>
      </c>
      <c r="AB56" s="81">
        <v>9306</v>
      </c>
      <c r="AC56" s="81">
        <v>0</v>
      </c>
      <c r="AD56" s="81">
        <v>0.26993850117305562</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21.428999999999998</v>
      </c>
      <c r="BJ56" s="81">
        <v>0</v>
      </c>
      <c r="BK56" s="81">
        <v>0</v>
      </c>
      <c r="BL56" s="81">
        <v>0</v>
      </c>
      <c r="BM56" s="82"/>
      <c r="BN56" s="81">
        <v>0</v>
      </c>
      <c r="BO56" s="81">
        <v>0</v>
      </c>
      <c r="BP56" s="81">
        <v>2</v>
      </c>
      <c r="BQ56" s="81">
        <v>0</v>
      </c>
      <c r="BR56" s="81">
        <v>0</v>
      </c>
      <c r="BS56" s="81">
        <v>0</v>
      </c>
      <c r="BT56"/>
      <c r="BU56" s="80">
        <v>21.428999999999998</v>
      </c>
      <c r="BV56" s="80">
        <v>0</v>
      </c>
      <c r="BW56" s="80">
        <v>0</v>
      </c>
      <c r="BX56" s="80">
        <v>0</v>
      </c>
      <c r="BY56" s="80">
        <v>0</v>
      </c>
      <c r="BZ56" s="80">
        <v>0</v>
      </c>
      <c r="CA56" s="80">
        <v>0</v>
      </c>
      <c r="CB56" s="80">
        <v>0</v>
      </c>
      <c r="CC56" s="80">
        <v>0</v>
      </c>
    </row>
    <row r="57" spans="1:81">
      <c r="A57" s="80" t="s">
        <v>1790</v>
      </c>
      <c r="B57" s="80">
        <v>334</v>
      </c>
      <c r="C57" s="80">
        <v>11</v>
      </c>
      <c r="D57" s="80">
        <v>20</v>
      </c>
      <c r="E57" s="80">
        <v>2014</v>
      </c>
      <c r="F57" s="80" t="s">
        <v>90</v>
      </c>
      <c r="G57" s="80" t="s">
        <v>1779</v>
      </c>
      <c r="H57" s="80" t="s">
        <v>1780</v>
      </c>
      <c r="I57" s="177"/>
      <c r="J57" s="81">
        <v>19.990066610723076</v>
      </c>
      <c r="K57" s="81">
        <v>0.41502027403334779</v>
      </c>
      <c r="L57" s="81">
        <v>2.4377306438292106</v>
      </c>
      <c r="M57" s="81">
        <v>8.7909708174950421</v>
      </c>
      <c r="N57" s="81">
        <v>14.787556773467598</v>
      </c>
      <c r="O57" s="81">
        <v>11.007074435542677</v>
      </c>
      <c r="P57" s="81">
        <v>9.0785917611860967</v>
      </c>
      <c r="Q57" s="81">
        <v>0.68772062805436374</v>
      </c>
      <c r="R57" s="81">
        <v>0</v>
      </c>
      <c r="S57" s="81">
        <v>0.24700695102756423</v>
      </c>
      <c r="T57" s="82"/>
      <c r="U57" s="81">
        <v>3923249</v>
      </c>
      <c r="V57" s="81">
        <v>171</v>
      </c>
      <c r="W57" s="81">
        <v>90</v>
      </c>
      <c r="X57" s="81">
        <v>1806</v>
      </c>
      <c r="Y57" s="81">
        <v>3346</v>
      </c>
      <c r="Z57" s="81">
        <v>6334</v>
      </c>
      <c r="AA57" s="81">
        <v>1808</v>
      </c>
      <c r="AB57" s="81">
        <v>9266</v>
      </c>
      <c r="AC57" s="81">
        <v>0</v>
      </c>
      <c r="AD57" s="81">
        <v>0.24700695102756423</v>
      </c>
      <c r="AE57" s="82"/>
      <c r="AF57" s="81">
        <v>27870460.069316007</v>
      </c>
      <c r="AG57" s="81">
        <v>342060.98932735645</v>
      </c>
      <c r="AH57" s="81">
        <v>623279.79965519253</v>
      </c>
      <c r="AI57" s="81">
        <v>10929485.995825734</v>
      </c>
      <c r="AJ57" s="81">
        <v>18367641.718434449</v>
      </c>
      <c r="AK57" s="81">
        <v>0</v>
      </c>
      <c r="AL57" s="81">
        <v>0</v>
      </c>
      <c r="AM57" s="81">
        <v>1272083.3361701109</v>
      </c>
      <c r="AN57" s="81">
        <v>0</v>
      </c>
      <c r="AO57" s="81">
        <v>0</v>
      </c>
      <c r="AP57" s="82"/>
      <c r="AQ57" s="81">
        <v>340</v>
      </c>
      <c r="AR57" s="81">
        <v>60</v>
      </c>
      <c r="AS57" s="81">
        <v>0</v>
      </c>
      <c r="AT57" s="81">
        <v>0</v>
      </c>
      <c r="AU57" s="81">
        <v>0</v>
      </c>
      <c r="AV57" s="81">
        <v>0</v>
      </c>
      <c r="AW57" s="81" t="s">
        <v>564</v>
      </c>
      <c r="AX57" s="82"/>
      <c r="AY57" s="81">
        <v>1437.3999999999999</v>
      </c>
      <c r="AZ57" s="81">
        <v>3405.8</v>
      </c>
      <c r="BA57" s="81">
        <v>0</v>
      </c>
      <c r="BB57" s="81">
        <v>0</v>
      </c>
      <c r="BC57" s="81">
        <v>0</v>
      </c>
      <c r="BD57" s="81">
        <v>0</v>
      </c>
      <c r="BE57" s="81" t="s">
        <v>564</v>
      </c>
      <c r="BF57" s="82"/>
      <c r="BG57" s="81">
        <v>0</v>
      </c>
      <c r="BH57" s="81">
        <v>0</v>
      </c>
      <c r="BI57" s="81">
        <v>20.832000000000001</v>
      </c>
      <c r="BJ57" s="81">
        <v>0</v>
      </c>
      <c r="BK57" s="81">
        <v>0</v>
      </c>
      <c r="BL57" s="81">
        <v>0</v>
      </c>
      <c r="BM57" s="82"/>
      <c r="BN57" s="81">
        <v>0</v>
      </c>
      <c r="BO57" s="81">
        <v>0</v>
      </c>
      <c r="BP57" s="81">
        <v>2</v>
      </c>
      <c r="BQ57" s="81">
        <v>0</v>
      </c>
      <c r="BR57" s="81">
        <v>0</v>
      </c>
      <c r="BS57" s="81">
        <v>0</v>
      </c>
      <c r="BT57"/>
      <c r="BU57" s="80">
        <v>20.832000000000001</v>
      </c>
      <c r="BV57" s="80">
        <v>0</v>
      </c>
      <c r="BW57" s="80">
        <v>0</v>
      </c>
      <c r="BX57" s="80">
        <v>0</v>
      </c>
      <c r="BY57" s="80">
        <v>0</v>
      </c>
      <c r="BZ57" s="80">
        <v>0</v>
      </c>
      <c r="CA57" s="80">
        <v>0</v>
      </c>
      <c r="CB57" s="80">
        <v>0</v>
      </c>
      <c r="CC57" s="80">
        <v>0</v>
      </c>
    </row>
    <row r="58" spans="1:81">
      <c r="A58" s="80" t="s">
        <v>1791</v>
      </c>
      <c r="B58" s="80">
        <v>335</v>
      </c>
      <c r="C58" s="80">
        <v>12</v>
      </c>
      <c r="D58" s="80">
        <v>20</v>
      </c>
      <c r="E58" s="80">
        <v>2015</v>
      </c>
      <c r="F58" s="80" t="s">
        <v>91</v>
      </c>
      <c r="G58" s="80" t="s">
        <v>1779</v>
      </c>
      <c r="H58" s="80" t="s">
        <v>1780</v>
      </c>
      <c r="I58" s="177"/>
      <c r="J58" s="81">
        <v>21.016035190362107</v>
      </c>
      <c r="K58" s="81">
        <v>0.38621728612564482</v>
      </c>
      <c r="L58" s="81">
        <v>2.6299421988972012</v>
      </c>
      <c r="M58" s="81">
        <v>9.3716059875697013</v>
      </c>
      <c r="N58" s="81">
        <v>12.659136192404757</v>
      </c>
      <c r="O58" s="81">
        <v>10.788437195556067</v>
      </c>
      <c r="P58" s="81">
        <v>8.9651278484399306</v>
      </c>
      <c r="Q58" s="81">
        <v>0.66663252193920663</v>
      </c>
      <c r="R58" s="81">
        <v>0</v>
      </c>
      <c r="S58" s="81">
        <v>0.33495310000380979</v>
      </c>
      <c r="T58" s="82"/>
      <c r="U58" s="81">
        <v>4452268</v>
      </c>
      <c r="V58" s="81">
        <v>171</v>
      </c>
      <c r="W58" s="81">
        <v>90</v>
      </c>
      <c r="X58" s="81">
        <v>1806</v>
      </c>
      <c r="Y58" s="81">
        <v>3342</v>
      </c>
      <c r="Z58" s="81">
        <v>6268</v>
      </c>
      <c r="AA58" s="81">
        <v>1784</v>
      </c>
      <c r="AB58" s="81">
        <v>9175</v>
      </c>
      <c r="AC58" s="81">
        <v>0</v>
      </c>
      <c r="AD58" s="81">
        <v>0.33495310000380979</v>
      </c>
      <c r="AE58" s="82"/>
      <c r="AF58" s="81">
        <v>30239303.225409731</v>
      </c>
      <c r="AG58" s="81">
        <v>296931.32770891028</v>
      </c>
      <c r="AH58" s="81">
        <v>553060.26677758072</v>
      </c>
      <c r="AI58" s="81">
        <v>11728212.973192498</v>
      </c>
      <c r="AJ58" s="81">
        <v>15868634.454521326</v>
      </c>
      <c r="AK58" s="81">
        <v>0</v>
      </c>
      <c r="AL58" s="81">
        <v>0</v>
      </c>
      <c r="AM58" s="81">
        <v>1257395.2623225492</v>
      </c>
      <c r="AN58" s="81">
        <v>0</v>
      </c>
      <c r="AO58" s="81">
        <v>0</v>
      </c>
      <c r="AP58" s="82"/>
      <c r="AQ58" s="81">
        <v>369</v>
      </c>
      <c r="AR58" s="81">
        <v>82</v>
      </c>
      <c r="AS58" s="81">
        <v>0</v>
      </c>
      <c r="AT58" s="81">
        <v>0</v>
      </c>
      <c r="AU58" s="81">
        <v>0</v>
      </c>
      <c r="AV58" s="81">
        <v>0</v>
      </c>
      <c r="AW58" s="81" t="s">
        <v>564</v>
      </c>
      <c r="AX58" s="82"/>
      <c r="AY58" s="81">
        <v>1581.8999999999999</v>
      </c>
      <c r="AZ58" s="81">
        <v>4403.7</v>
      </c>
      <c r="BA58" s="81">
        <v>0</v>
      </c>
      <c r="BB58" s="81">
        <v>0</v>
      </c>
      <c r="BC58" s="81">
        <v>0</v>
      </c>
      <c r="BD58" s="81">
        <v>0</v>
      </c>
      <c r="BE58" s="81" t="s">
        <v>564</v>
      </c>
      <c r="BF58" s="82"/>
      <c r="BG58" s="81">
        <v>0</v>
      </c>
      <c r="BH58" s="81">
        <v>0</v>
      </c>
      <c r="BI58" s="81">
        <v>20.407</v>
      </c>
      <c r="BJ58" s="81">
        <v>0</v>
      </c>
      <c r="BK58" s="81">
        <v>0</v>
      </c>
      <c r="BL58" s="81">
        <v>0</v>
      </c>
      <c r="BM58" s="82"/>
      <c r="BN58" s="81">
        <v>0</v>
      </c>
      <c r="BO58" s="81">
        <v>0</v>
      </c>
      <c r="BP58" s="81">
        <v>2</v>
      </c>
      <c r="BQ58" s="81">
        <v>0</v>
      </c>
      <c r="BR58" s="81">
        <v>0</v>
      </c>
      <c r="BS58" s="81">
        <v>0</v>
      </c>
      <c r="BT58"/>
      <c r="BU58" s="80">
        <v>20.407</v>
      </c>
      <c r="BV58" s="80">
        <v>0</v>
      </c>
      <c r="BW58" s="80">
        <v>0</v>
      </c>
      <c r="BX58" s="80">
        <v>0</v>
      </c>
      <c r="BY58" s="80">
        <v>0</v>
      </c>
      <c r="BZ58" s="80">
        <v>0</v>
      </c>
      <c r="CA58" s="80">
        <v>0</v>
      </c>
      <c r="CB58" s="80">
        <v>0</v>
      </c>
      <c r="CC58" s="80">
        <v>0</v>
      </c>
    </row>
    <row r="59" spans="1:81">
      <c r="A59" s="80" t="s">
        <v>1792</v>
      </c>
      <c r="B59" s="80">
        <v>336</v>
      </c>
      <c r="C59" s="80">
        <v>13</v>
      </c>
      <c r="D59" s="80">
        <v>20</v>
      </c>
      <c r="E59" s="80">
        <v>2016</v>
      </c>
      <c r="F59" s="80" t="s">
        <v>92</v>
      </c>
      <c r="G59" s="80" t="s">
        <v>1779</v>
      </c>
      <c r="H59" s="80" t="s">
        <v>1780</v>
      </c>
      <c r="I59" s="177"/>
      <c r="J59" s="81">
        <v>23.897283075105875</v>
      </c>
      <c r="K59" s="81">
        <v>0.38853813502343021</v>
      </c>
      <c r="L59" s="81">
        <v>2.5274469899945213</v>
      </c>
      <c r="M59" s="81">
        <v>7.5758784624721898</v>
      </c>
      <c r="N59" s="81">
        <v>13.481515576099261</v>
      </c>
      <c r="O59" s="81">
        <v>10.645526340700341</v>
      </c>
      <c r="P59" s="81">
        <v>8.6193727110237148</v>
      </c>
      <c r="Q59" s="81">
        <v>0.64366966980895235</v>
      </c>
      <c r="R59" s="81">
        <v>0</v>
      </c>
      <c r="S59" s="81">
        <v>0.33114320839769601</v>
      </c>
      <c r="T59" s="82"/>
      <c r="U59" s="81">
        <v>5024147</v>
      </c>
      <c r="V59" s="81">
        <v>171</v>
      </c>
      <c r="W59" s="81">
        <v>90</v>
      </c>
      <c r="X59" s="81">
        <v>1806</v>
      </c>
      <c r="Y59" s="81">
        <v>3343</v>
      </c>
      <c r="Z59" s="81">
        <v>6261</v>
      </c>
      <c r="AA59" s="81">
        <v>1774</v>
      </c>
      <c r="AB59" s="81">
        <v>9113</v>
      </c>
      <c r="AC59" s="81">
        <v>0</v>
      </c>
      <c r="AD59" s="81">
        <v>0.33114320839769601</v>
      </c>
      <c r="AE59" s="82"/>
      <c r="AF59" s="81">
        <v>35103039.5729983</v>
      </c>
      <c r="AG59" s="81">
        <v>287118.66065526288</v>
      </c>
      <c r="AH59" s="81">
        <v>412764.66995360318</v>
      </c>
      <c r="AI59" s="81">
        <v>11409618.31161963</v>
      </c>
      <c r="AJ59" s="81">
        <v>16617993.53092986</v>
      </c>
      <c r="AK59" s="81">
        <v>0</v>
      </c>
      <c r="AL59" s="81">
        <v>0</v>
      </c>
      <c r="AM59" s="81">
        <v>1249868.6939361601</v>
      </c>
      <c r="AN59" s="81">
        <v>0</v>
      </c>
      <c r="AO59" s="81">
        <v>0</v>
      </c>
      <c r="AP59" s="82"/>
      <c r="AQ59" s="81">
        <v>389</v>
      </c>
      <c r="AR59" s="81">
        <v>94</v>
      </c>
      <c r="AS59" s="81">
        <v>0</v>
      </c>
      <c r="AT59" s="81">
        <v>0</v>
      </c>
      <c r="AU59" s="81">
        <v>0</v>
      </c>
      <c r="AV59" s="81">
        <v>0</v>
      </c>
      <c r="AW59" s="81" t="s">
        <v>564</v>
      </c>
      <c r="AX59" s="82"/>
      <c r="AY59" s="81">
        <v>1696.2</v>
      </c>
      <c r="AZ59" s="81">
        <v>4758.2</v>
      </c>
      <c r="BA59" s="81">
        <v>0</v>
      </c>
      <c r="BB59" s="81">
        <v>0</v>
      </c>
      <c r="BC59" s="81">
        <v>0</v>
      </c>
      <c r="BD59" s="81">
        <v>0</v>
      </c>
      <c r="BE59" s="81" t="s">
        <v>564</v>
      </c>
      <c r="BF59" s="82"/>
      <c r="BG59" s="81">
        <v>0</v>
      </c>
      <c r="BH59" s="81">
        <v>0</v>
      </c>
      <c r="BI59" s="81">
        <v>4.28</v>
      </c>
      <c r="BJ59" s="81">
        <v>0</v>
      </c>
      <c r="BK59" s="81">
        <v>0</v>
      </c>
      <c r="BL59" s="81">
        <v>0</v>
      </c>
      <c r="BM59" s="82"/>
      <c r="BN59" s="81">
        <v>0</v>
      </c>
      <c r="BO59" s="81">
        <v>0</v>
      </c>
      <c r="BP59" s="81">
        <v>1</v>
      </c>
      <c r="BQ59" s="81">
        <v>0</v>
      </c>
      <c r="BR59" s="81">
        <v>0</v>
      </c>
      <c r="BS59" s="81">
        <v>0</v>
      </c>
      <c r="BT59"/>
      <c r="BU59" s="80">
        <v>4.28</v>
      </c>
      <c r="BV59" s="80">
        <v>0</v>
      </c>
      <c r="BW59" s="80">
        <v>0</v>
      </c>
      <c r="BX59" s="80">
        <v>0</v>
      </c>
      <c r="BY59" s="80">
        <v>0</v>
      </c>
      <c r="BZ59" s="80">
        <v>0</v>
      </c>
      <c r="CA59" s="80">
        <v>0</v>
      </c>
      <c r="CB59" s="80">
        <v>0</v>
      </c>
      <c r="CC59" s="80">
        <v>0</v>
      </c>
    </row>
    <row r="60" spans="1:81">
      <c r="A60" s="80" t="s">
        <v>1793</v>
      </c>
      <c r="B60" s="80">
        <v>337</v>
      </c>
      <c r="C60" s="80">
        <v>14</v>
      </c>
      <c r="D60" s="80">
        <v>20</v>
      </c>
      <c r="E60" s="80">
        <v>2017</v>
      </c>
      <c r="F60" s="80" t="s">
        <v>71</v>
      </c>
      <c r="G60" s="80" t="s">
        <v>1779</v>
      </c>
      <c r="H60" s="80" t="s">
        <v>1780</v>
      </c>
      <c r="I60" s="177"/>
      <c r="J60" s="81">
        <v>23.196363827166611</v>
      </c>
      <c r="K60" s="81">
        <v>0.38316776028790772</v>
      </c>
      <c r="L60" s="81">
        <v>2.4854530385666718</v>
      </c>
      <c r="M60" s="81">
        <v>7.1970669147012556</v>
      </c>
      <c r="N60" s="81">
        <v>14.001798485730033</v>
      </c>
      <c r="O60" s="81">
        <v>10.521993126139702</v>
      </c>
      <c r="P60" s="81">
        <v>8.6420191614156696</v>
      </c>
      <c r="Q60" s="81">
        <v>0.61969187788622504</v>
      </c>
      <c r="R60" s="81">
        <v>0</v>
      </c>
      <c r="S60" s="81">
        <v>0.25504219306455167</v>
      </c>
      <c r="T60" s="82"/>
      <c r="U60" s="81">
        <v>5177316</v>
      </c>
      <c r="V60" s="81">
        <v>171</v>
      </c>
      <c r="W60" s="81">
        <v>90</v>
      </c>
      <c r="X60" s="81">
        <v>1806</v>
      </c>
      <c r="Y60" s="81">
        <v>3370</v>
      </c>
      <c r="Z60" s="81">
        <v>6291</v>
      </c>
      <c r="AA60" s="81">
        <v>1790</v>
      </c>
      <c r="AB60" s="81">
        <v>9073</v>
      </c>
      <c r="AC60" s="81">
        <v>0</v>
      </c>
      <c r="AD60" s="81">
        <v>0.25504219306455173</v>
      </c>
      <c r="AE60" s="82"/>
      <c r="AF60" s="81">
        <v>34537869.221500188</v>
      </c>
      <c r="AG60" s="81">
        <v>286348.89814021118</v>
      </c>
      <c r="AH60" s="81">
        <v>532339.59714821063</v>
      </c>
      <c r="AI60" s="81">
        <v>11301063.871831311</v>
      </c>
      <c r="AJ60" s="81">
        <v>16537193.15575804</v>
      </c>
      <c r="AK60" s="81">
        <v>0</v>
      </c>
      <c r="AL60" s="81">
        <v>0</v>
      </c>
      <c r="AM60" s="81">
        <v>1246329.7219776681</v>
      </c>
      <c r="AN60" s="81">
        <v>0</v>
      </c>
      <c r="AO60" s="81">
        <v>0</v>
      </c>
      <c r="AP60" s="82"/>
      <c r="AQ60" s="81">
        <v>414</v>
      </c>
      <c r="AR60" s="81">
        <v>104</v>
      </c>
      <c r="AS60" s="81">
        <v>0</v>
      </c>
      <c r="AT60" s="81">
        <v>0</v>
      </c>
      <c r="AU60" s="81">
        <v>0</v>
      </c>
      <c r="AV60" s="81">
        <v>0</v>
      </c>
      <c r="AW60" s="81" t="s">
        <v>564</v>
      </c>
      <c r="AX60" s="82"/>
      <c r="AY60" s="81">
        <v>1825.3</v>
      </c>
      <c r="AZ60" s="81">
        <v>4928.7</v>
      </c>
      <c r="BA60" s="81">
        <v>0</v>
      </c>
      <c r="BB60" s="81">
        <v>0</v>
      </c>
      <c r="BC60" s="81">
        <v>0</v>
      </c>
      <c r="BD60" s="81">
        <v>0</v>
      </c>
      <c r="BE60" s="81" t="s">
        <v>564</v>
      </c>
      <c r="BF60" s="82"/>
      <c r="BG60" s="81">
        <v>0</v>
      </c>
      <c r="BH60" s="81">
        <v>0</v>
      </c>
      <c r="BI60" s="81">
        <v>23.111000000000001</v>
      </c>
      <c r="BJ60" s="81">
        <v>0</v>
      </c>
      <c r="BK60" s="81">
        <v>0</v>
      </c>
      <c r="BL60" s="81">
        <v>0</v>
      </c>
      <c r="BM60" s="82"/>
      <c r="BN60" s="81">
        <v>0</v>
      </c>
      <c r="BO60" s="81">
        <v>0</v>
      </c>
      <c r="BP60" s="81">
        <v>2</v>
      </c>
      <c r="BQ60" s="81">
        <v>0</v>
      </c>
      <c r="BR60" s="81">
        <v>0</v>
      </c>
      <c r="BS60" s="81">
        <v>0</v>
      </c>
      <c r="BT60"/>
      <c r="BU60" s="80">
        <v>23.111000000000001</v>
      </c>
      <c r="BV60" s="80">
        <v>0</v>
      </c>
      <c r="BW60" s="80">
        <v>0</v>
      </c>
      <c r="BX60" s="80">
        <v>0</v>
      </c>
      <c r="BY60" s="80">
        <v>0</v>
      </c>
      <c r="BZ60" s="80">
        <v>0</v>
      </c>
      <c r="CA60" s="80">
        <v>0</v>
      </c>
      <c r="CB60" s="80">
        <v>0</v>
      </c>
      <c r="CC60" s="80">
        <v>0</v>
      </c>
    </row>
    <row r="61" spans="1:81">
      <c r="A61" s="80" t="s">
        <v>1794</v>
      </c>
      <c r="B61" s="80">
        <v>338</v>
      </c>
      <c r="C61" s="80">
        <v>15</v>
      </c>
      <c r="D61" s="80">
        <v>20</v>
      </c>
      <c r="E61" s="80">
        <v>2018</v>
      </c>
      <c r="F61" s="80" t="s">
        <v>93</v>
      </c>
      <c r="G61" s="80" t="s">
        <v>1779</v>
      </c>
      <c r="H61" s="80" t="s">
        <v>1780</v>
      </c>
      <c r="I61" s="177"/>
      <c r="J61" s="81">
        <v>22.468446556294833</v>
      </c>
      <c r="K61" s="81">
        <v>0.35954798784743153</v>
      </c>
      <c r="L61" s="81">
        <v>2.2282072327734275</v>
      </c>
      <c r="M61" s="81">
        <v>7.0043123846926152</v>
      </c>
      <c r="N61" s="81">
        <v>13.832527366375896</v>
      </c>
      <c r="O61" s="81">
        <v>10.347283567733149</v>
      </c>
      <c r="P61" s="81">
        <v>8.5607743366084872</v>
      </c>
      <c r="Q61" s="81">
        <v>0.57656389893184279</v>
      </c>
      <c r="R61" s="81">
        <v>0</v>
      </c>
      <c r="S61" s="81">
        <v>0.35784558429239288</v>
      </c>
      <c r="T61" s="82"/>
      <c r="U61" s="81">
        <v>5391402</v>
      </c>
      <c r="V61" s="81">
        <v>171</v>
      </c>
      <c r="W61" s="81">
        <v>90</v>
      </c>
      <c r="X61" s="81">
        <v>1806</v>
      </c>
      <c r="Y61" s="81">
        <v>3435</v>
      </c>
      <c r="Z61" s="81">
        <v>6305</v>
      </c>
      <c r="AA61" s="81">
        <v>1791</v>
      </c>
      <c r="AB61" s="81">
        <v>9097</v>
      </c>
      <c r="AC61" s="81">
        <v>0</v>
      </c>
      <c r="AD61" s="81">
        <v>0.35784558429239288</v>
      </c>
      <c r="AE61" s="82"/>
      <c r="AF61" s="81">
        <v>34389768.599525183</v>
      </c>
      <c r="AG61" s="81">
        <v>254362.00224645089</v>
      </c>
      <c r="AH61" s="81">
        <v>503022.02971227461</v>
      </c>
      <c r="AI61" s="81">
        <v>10794551.89632792</v>
      </c>
      <c r="AJ61" s="81">
        <v>16817337.63371022</v>
      </c>
      <c r="AK61" s="81">
        <v>0</v>
      </c>
      <c r="AL61" s="81">
        <v>0</v>
      </c>
      <c r="AM61" s="81">
        <v>1252212.1541438701</v>
      </c>
      <c r="AN61" s="81">
        <v>0</v>
      </c>
      <c r="AO61" s="81">
        <v>0</v>
      </c>
      <c r="AP61" s="82"/>
      <c r="AQ61" s="81">
        <v>436</v>
      </c>
      <c r="AR61" s="81">
        <v>117</v>
      </c>
      <c r="AS61" s="81">
        <v>0</v>
      </c>
      <c r="AT61" s="81">
        <v>0</v>
      </c>
      <c r="AU61" s="81">
        <v>0</v>
      </c>
      <c r="AV61" s="81">
        <v>0</v>
      </c>
      <c r="AW61" s="81" t="s">
        <v>564</v>
      </c>
      <c r="AX61" s="82"/>
      <c r="AY61" s="81">
        <v>1929.1</v>
      </c>
      <c r="AZ61" s="81">
        <v>5132</v>
      </c>
      <c r="BA61" s="81">
        <v>0</v>
      </c>
      <c r="BB61" s="81">
        <v>0</v>
      </c>
      <c r="BC61" s="81">
        <v>0</v>
      </c>
      <c r="BD61" s="81">
        <v>0</v>
      </c>
      <c r="BE61" s="81" t="s">
        <v>564</v>
      </c>
      <c r="BF61" s="82"/>
      <c r="BG61" s="81">
        <v>0</v>
      </c>
      <c r="BH61" s="81">
        <v>0</v>
      </c>
      <c r="BI61" s="81">
        <v>23.861000000000001</v>
      </c>
      <c r="BJ61" s="81">
        <v>0</v>
      </c>
      <c r="BK61" s="81">
        <v>0</v>
      </c>
      <c r="BL61" s="81">
        <v>0</v>
      </c>
      <c r="BM61" s="82"/>
      <c r="BN61" s="81">
        <v>0</v>
      </c>
      <c r="BO61" s="81">
        <v>0</v>
      </c>
      <c r="BP61" s="81">
        <v>2</v>
      </c>
      <c r="BQ61" s="81">
        <v>0</v>
      </c>
      <c r="BR61" s="81">
        <v>0</v>
      </c>
      <c r="BS61" s="81">
        <v>0</v>
      </c>
      <c r="BT61"/>
      <c r="BU61" s="80">
        <v>23.861000000000001</v>
      </c>
      <c r="BV61" s="80">
        <v>0</v>
      </c>
      <c r="BW61" s="80">
        <v>0</v>
      </c>
      <c r="BX61" s="80">
        <v>0</v>
      </c>
      <c r="BY61" s="80">
        <v>0</v>
      </c>
      <c r="BZ61" s="80">
        <v>0</v>
      </c>
      <c r="CA61" s="80">
        <v>0</v>
      </c>
      <c r="CB61" s="80">
        <v>0</v>
      </c>
      <c r="CC61" s="80">
        <v>0</v>
      </c>
    </row>
    <row r="62" spans="1:81">
      <c r="A62" s="80" t="s">
        <v>1795</v>
      </c>
      <c r="B62" s="80">
        <v>339</v>
      </c>
      <c r="C62" s="80">
        <v>16</v>
      </c>
      <c r="D62" s="80">
        <v>20</v>
      </c>
      <c r="E62" s="80">
        <v>2019</v>
      </c>
      <c r="F62" s="80" t="s">
        <v>73</v>
      </c>
      <c r="G62" s="80" t="s">
        <v>1779</v>
      </c>
      <c r="H62" s="80" t="s">
        <v>1780</v>
      </c>
      <c r="I62" s="177"/>
      <c r="J62" s="81">
        <v>20.713547737961203</v>
      </c>
      <c r="K62" s="81">
        <v>0.32636844713886803</v>
      </c>
      <c r="L62" s="81">
        <v>2.2403358859718443</v>
      </c>
      <c r="M62" s="81">
        <v>6.7073737696786608</v>
      </c>
      <c r="N62" s="81">
        <v>12.363270356526126</v>
      </c>
      <c r="O62" s="81">
        <v>10.112311633259807</v>
      </c>
      <c r="P62" s="81">
        <v>8.4760363530370171</v>
      </c>
      <c r="Q62" s="81">
        <v>0.55642815871577833</v>
      </c>
      <c r="R62" s="81">
        <v>0</v>
      </c>
      <c r="S62" s="81">
        <v>0.61814803464590184</v>
      </c>
      <c r="T62" s="82"/>
      <c r="U62" s="81">
        <v>5038218</v>
      </c>
      <c r="V62" s="81">
        <v>171</v>
      </c>
      <c r="W62" s="81">
        <v>90</v>
      </c>
      <c r="X62" s="81">
        <v>1806</v>
      </c>
      <c r="Y62" s="81">
        <v>3459</v>
      </c>
      <c r="Z62" s="81">
        <v>6331</v>
      </c>
      <c r="AA62" s="81">
        <v>1760</v>
      </c>
      <c r="AB62" s="81">
        <v>9017</v>
      </c>
      <c r="AC62" s="81">
        <v>0</v>
      </c>
      <c r="AD62" s="81">
        <v>0.61814803464590184</v>
      </c>
      <c r="AE62" s="82"/>
      <c r="AF62" s="81">
        <v>33645596.177313752</v>
      </c>
      <c r="AG62" s="81">
        <v>246289.79699827879</v>
      </c>
      <c r="AH62" s="81">
        <v>531318.18678740051</v>
      </c>
      <c r="AI62" s="81">
        <v>11061712.970197219</v>
      </c>
      <c r="AJ62" s="81">
        <v>15618827.239624294</v>
      </c>
      <c r="AK62" s="81">
        <v>0</v>
      </c>
      <c r="AL62" s="81">
        <v>0</v>
      </c>
      <c r="AM62" s="81">
        <v>1228047.5200603427</v>
      </c>
      <c r="AN62" s="81">
        <v>0</v>
      </c>
      <c r="AO62" s="81">
        <v>0</v>
      </c>
      <c r="AP62" s="82"/>
      <c r="AQ62" s="81">
        <v>457</v>
      </c>
      <c r="AR62" s="81">
        <v>128</v>
      </c>
      <c r="AS62" s="81">
        <v>0</v>
      </c>
      <c r="AT62" s="81">
        <v>0</v>
      </c>
      <c r="AU62" s="81">
        <v>0</v>
      </c>
      <c r="AV62" s="81">
        <v>0</v>
      </c>
      <c r="AW62" s="81" t="s">
        <v>564</v>
      </c>
      <c r="AX62" s="82"/>
      <c r="AY62" s="81">
        <v>2041.9</v>
      </c>
      <c r="AZ62" s="81">
        <v>5317.4</v>
      </c>
      <c r="BA62" s="81">
        <v>0</v>
      </c>
      <c r="BB62" s="81">
        <v>0</v>
      </c>
      <c r="BC62" s="81">
        <v>0</v>
      </c>
      <c r="BD62" s="81">
        <v>0</v>
      </c>
      <c r="BE62" s="81" t="s">
        <v>564</v>
      </c>
      <c r="BF62" s="82"/>
      <c r="BG62" s="81">
        <v>0</v>
      </c>
      <c r="BH62" s="81">
        <v>0</v>
      </c>
      <c r="BI62" s="81">
        <v>17.465</v>
      </c>
      <c r="BJ62" s="81">
        <v>0</v>
      </c>
      <c r="BK62" s="81">
        <v>0</v>
      </c>
      <c r="BL62" s="81">
        <v>0</v>
      </c>
      <c r="BM62" s="82"/>
      <c r="BN62" s="81">
        <v>0</v>
      </c>
      <c r="BO62" s="81">
        <v>0</v>
      </c>
      <c r="BP62" s="81">
        <v>1</v>
      </c>
      <c r="BQ62" s="81">
        <v>0</v>
      </c>
      <c r="BR62" s="81">
        <v>0</v>
      </c>
      <c r="BS62" s="81">
        <v>0</v>
      </c>
      <c r="BT62"/>
      <c r="BU62" s="80">
        <v>17.465</v>
      </c>
      <c r="BV62" s="80">
        <v>0</v>
      </c>
      <c r="BW62" s="80">
        <v>0</v>
      </c>
      <c r="BX62" s="80">
        <v>0</v>
      </c>
      <c r="BY62" s="80">
        <v>0</v>
      </c>
      <c r="BZ62" s="80">
        <v>0</v>
      </c>
      <c r="CA62" s="80">
        <v>0</v>
      </c>
      <c r="CB62" s="80">
        <v>0</v>
      </c>
      <c r="CC62" s="80">
        <v>0</v>
      </c>
    </row>
    <row r="63" spans="1:81">
      <c r="A63" s="80" t="s">
        <v>1796</v>
      </c>
      <c r="B63" s="80">
        <v>340</v>
      </c>
      <c r="C63" s="80">
        <v>17</v>
      </c>
      <c r="D63" s="80">
        <v>20</v>
      </c>
      <c r="E63" s="80">
        <v>2020</v>
      </c>
      <c r="F63" s="80" t="s">
        <v>218</v>
      </c>
      <c r="G63" s="80" t="s">
        <v>1779</v>
      </c>
      <c r="H63" s="80" t="s">
        <v>1780</v>
      </c>
      <c r="I63" s="177"/>
      <c r="J63" s="81">
        <v>19.15917471442922</v>
      </c>
      <c r="K63" s="81">
        <v>0.35121085345643238</v>
      </c>
      <c r="L63" s="81">
        <v>1.7124940900581305</v>
      </c>
      <c r="M63" s="81">
        <v>6.5012887328136229</v>
      </c>
      <c r="N63" s="81">
        <v>12.197457023882261</v>
      </c>
      <c r="O63" s="81">
        <v>8.8920028774081157</v>
      </c>
      <c r="P63" s="81">
        <v>7.9653570909818434</v>
      </c>
      <c r="Q63" s="81">
        <v>0.52948927604873841</v>
      </c>
      <c r="R63" s="81">
        <v>0</v>
      </c>
      <c r="S63" s="81">
        <v>0.64049330159280859</v>
      </c>
      <c r="T63" s="82"/>
      <c r="U63" s="81">
        <v>4741266</v>
      </c>
      <c r="V63" s="81">
        <v>161</v>
      </c>
      <c r="W63" s="81">
        <v>77</v>
      </c>
      <c r="X63" s="81">
        <v>1945</v>
      </c>
      <c r="Y63" s="81">
        <v>3481</v>
      </c>
      <c r="Z63" s="81">
        <v>6354</v>
      </c>
      <c r="AA63" s="81">
        <v>1797</v>
      </c>
      <c r="AB63" s="81">
        <v>8980</v>
      </c>
      <c r="AC63" s="81">
        <v>0</v>
      </c>
      <c r="AD63" s="81">
        <v>0.64049330159280859</v>
      </c>
      <c r="AE63" s="82"/>
      <c r="AF63" s="81">
        <v>31963651.59635869</v>
      </c>
      <c r="AG63" s="81">
        <v>253250.92560861423</v>
      </c>
      <c r="AH63" s="81">
        <v>440645.45228884311</v>
      </c>
      <c r="AI63" s="81">
        <v>11238733.834468953</v>
      </c>
      <c r="AJ63" s="81">
        <v>15882961.011543028</v>
      </c>
      <c r="AK63" s="81"/>
      <c r="AL63" s="81"/>
      <c r="AM63" s="81">
        <v>1171989.769880905</v>
      </c>
      <c r="AN63" s="81"/>
      <c r="AO63" s="81"/>
      <c r="AP63" s="82"/>
      <c r="AQ63" s="81">
        <v>483</v>
      </c>
      <c r="AR63" s="81">
        <v>132</v>
      </c>
      <c r="AS63" s="81">
        <v>0</v>
      </c>
      <c r="AT63" s="81">
        <v>0</v>
      </c>
      <c r="AU63" s="81">
        <v>0</v>
      </c>
      <c r="AV63" s="81">
        <v>0</v>
      </c>
      <c r="AW63" s="81">
        <v>0</v>
      </c>
      <c r="AX63" s="82"/>
      <c r="AY63" s="81">
        <v>2193.400000000001</v>
      </c>
      <c r="AZ63" s="81">
        <v>5434.7999999999984</v>
      </c>
      <c r="BA63" s="81">
        <v>0</v>
      </c>
      <c r="BB63" s="81">
        <v>0</v>
      </c>
      <c r="BC63" s="81">
        <v>0</v>
      </c>
      <c r="BD63" s="81">
        <v>0</v>
      </c>
      <c r="BE63" s="81">
        <v>0</v>
      </c>
      <c r="BF63" s="82"/>
      <c r="BG63" s="81">
        <v>0</v>
      </c>
      <c r="BH63" s="81">
        <v>0</v>
      </c>
      <c r="BI63" s="81">
        <v>22.216999999999999</v>
      </c>
      <c r="BJ63" s="81">
        <v>0</v>
      </c>
      <c r="BK63" s="81">
        <v>0</v>
      </c>
      <c r="BL63" s="81">
        <v>0</v>
      </c>
      <c r="BM63" s="82"/>
      <c r="BN63" s="81">
        <v>0</v>
      </c>
      <c r="BO63" s="81">
        <v>0</v>
      </c>
      <c r="BP63" s="81">
        <v>3</v>
      </c>
      <c r="BQ63" s="81">
        <v>0</v>
      </c>
      <c r="BR63" s="81">
        <v>0</v>
      </c>
      <c r="BS63" s="81">
        <v>0</v>
      </c>
      <c r="BT63"/>
      <c r="BU63" s="80">
        <v>22.216999999999999</v>
      </c>
      <c r="BV63" s="80">
        <v>0</v>
      </c>
      <c r="BW63" s="80">
        <v>0</v>
      </c>
      <c r="BX63" s="80">
        <v>0</v>
      </c>
      <c r="BY63" s="80">
        <v>0</v>
      </c>
      <c r="BZ63" s="80">
        <v>0</v>
      </c>
      <c r="CA63" s="80">
        <v>0</v>
      </c>
      <c r="CB63" s="80">
        <v>0</v>
      </c>
      <c r="CC63" s="80">
        <v>0</v>
      </c>
    </row>
    <row r="64" spans="1:81">
      <c r="A64" s="80" t="s">
        <v>1797</v>
      </c>
      <c r="B64" s="80">
        <v>340</v>
      </c>
      <c r="C64" s="80">
        <v>18</v>
      </c>
      <c r="D64" s="80">
        <v>20</v>
      </c>
      <c r="E64" s="80">
        <v>2021</v>
      </c>
      <c r="F64" s="80" t="s">
        <v>75</v>
      </c>
      <c r="G64" s="174" t="s">
        <v>1779</v>
      </c>
      <c r="H64" s="80" t="s">
        <v>1780</v>
      </c>
      <c r="I64" s="177"/>
      <c r="J64" s="81">
        <v>22.514635078872569</v>
      </c>
      <c r="K64" s="81">
        <v>0.37660823489913248</v>
      </c>
      <c r="L64" s="81">
        <v>2.2466569796268452</v>
      </c>
      <c r="M64" s="81">
        <v>8.0757288182017177</v>
      </c>
      <c r="N64" s="81">
        <v>13.063530263851234</v>
      </c>
      <c r="O64" s="81">
        <v>8.6913736580245597</v>
      </c>
      <c r="P64" s="81">
        <v>8.2224330684111333</v>
      </c>
      <c r="Q64" s="81">
        <v>0.53154728078487923</v>
      </c>
      <c r="R64" s="81">
        <v>0</v>
      </c>
      <c r="S64" s="81">
        <v>0.63598642466142796</v>
      </c>
      <c r="T64" s="82"/>
      <c r="U64" s="81">
        <v>5893129</v>
      </c>
      <c r="V64" s="81">
        <v>161</v>
      </c>
      <c r="W64" s="81">
        <v>77</v>
      </c>
      <c r="X64" s="81">
        <v>1945</v>
      </c>
      <c r="Y64" s="81">
        <v>3505</v>
      </c>
      <c r="Z64" s="81">
        <v>6395</v>
      </c>
      <c r="AA64" s="81">
        <v>1809</v>
      </c>
      <c r="AB64" s="81">
        <v>8908</v>
      </c>
      <c r="AC64" s="81">
        <v>0</v>
      </c>
      <c r="AD64" s="81">
        <v>0.63598642466142796</v>
      </c>
      <c r="AE64" s="82"/>
      <c r="AF64" s="81">
        <v>35560626.418295771</v>
      </c>
      <c r="AG64" s="81">
        <v>260796.05522946542</v>
      </c>
      <c r="AH64" s="81">
        <v>527832.39649848698</v>
      </c>
      <c r="AI64" s="81">
        <v>13102626.215838775</v>
      </c>
      <c r="AJ64" s="81">
        <v>16213740.043260703</v>
      </c>
      <c r="AK64" s="81">
        <v>0</v>
      </c>
      <c r="AL64" s="81">
        <v>0</v>
      </c>
      <c r="AM64" s="81">
        <v>1169298.7125919084</v>
      </c>
      <c r="AN64" s="81">
        <v>0</v>
      </c>
      <c r="AO64" s="81">
        <v>0</v>
      </c>
      <c r="AP64" s="82"/>
      <c r="AQ64" s="81">
        <v>503</v>
      </c>
      <c r="AR64" s="81">
        <v>134</v>
      </c>
      <c r="AS64" s="81">
        <v>0</v>
      </c>
      <c r="AT64" s="81">
        <v>1</v>
      </c>
      <c r="AU64" s="81">
        <v>0</v>
      </c>
      <c r="AV64" s="81">
        <v>0</v>
      </c>
      <c r="AW64" s="81"/>
      <c r="AX64" s="82"/>
      <c r="AY64" s="81">
        <v>2325.7000000000012</v>
      </c>
      <c r="AZ64" s="81">
        <v>5570.8999999999987</v>
      </c>
      <c r="BA64" s="81">
        <v>0</v>
      </c>
      <c r="BB64" s="81">
        <v>167.4</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1798</v>
      </c>
      <c r="B65" s="80">
        <v>340</v>
      </c>
      <c r="C65" s="80">
        <v>19</v>
      </c>
      <c r="D65" s="80">
        <v>20</v>
      </c>
      <c r="E65" s="80">
        <v>2022</v>
      </c>
      <c r="F65" s="80" t="s">
        <v>568</v>
      </c>
      <c r="G65" s="174" t="s">
        <v>1779</v>
      </c>
      <c r="H65" s="80" t="s">
        <v>1780</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522</v>
      </c>
      <c r="AR65" s="81">
        <v>136</v>
      </c>
      <c r="AS65" s="81">
        <v>0</v>
      </c>
      <c r="AT65" s="81">
        <v>1</v>
      </c>
      <c r="AU65" s="81">
        <v>0</v>
      </c>
      <c r="AV65" s="81">
        <v>0</v>
      </c>
      <c r="AW65" s="81"/>
      <c r="AX65" s="82"/>
      <c r="AY65" s="81">
        <v>2447.1000000000013</v>
      </c>
      <c r="AZ65" s="81">
        <v>5920.7999999999984</v>
      </c>
      <c r="BA65" s="81">
        <v>0</v>
      </c>
      <c r="BB65" s="81">
        <v>167.4</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1799</v>
      </c>
      <c r="B66" s="80">
        <v>375</v>
      </c>
      <c r="C66" s="80">
        <v>1</v>
      </c>
      <c r="D66" s="80">
        <v>23</v>
      </c>
      <c r="E66" s="80">
        <v>1990</v>
      </c>
      <c r="F66" s="80" t="s">
        <v>562</v>
      </c>
      <c r="G66" s="80" t="s">
        <v>1800</v>
      </c>
      <c r="H66" s="80" t="s">
        <v>1801</v>
      </c>
      <c r="I66" s="177"/>
      <c r="J66" s="81">
        <v>13.477155483171993</v>
      </c>
      <c r="K66" s="81">
        <v>2.5607102226828102</v>
      </c>
      <c r="L66" s="81">
        <v>4.7543459485849482</v>
      </c>
      <c r="M66" s="81">
        <v>8.2030638605976005</v>
      </c>
      <c r="N66" s="81">
        <v>10.509231045683212</v>
      </c>
      <c r="O66" s="81">
        <v>8.4874805484873779</v>
      </c>
      <c r="P66" s="81">
        <v>16.490185615776635</v>
      </c>
      <c r="Q66" s="81">
        <v>0.8275745754852466</v>
      </c>
      <c r="R66" s="81">
        <v>0</v>
      </c>
      <c r="S66" s="81">
        <v>0.76546097003465674</v>
      </c>
      <c r="T66" s="82"/>
      <c r="U66" s="81">
        <v>1086879</v>
      </c>
      <c r="V66" s="81">
        <v>753</v>
      </c>
      <c r="W66" s="81">
        <v>62</v>
      </c>
      <c r="X66" s="81">
        <v>3218</v>
      </c>
      <c r="Y66" s="81">
        <v>3797</v>
      </c>
      <c r="Z66" s="81">
        <v>3491</v>
      </c>
      <c r="AA66" s="81">
        <v>4004</v>
      </c>
      <c r="AB66" s="81">
        <v>13437</v>
      </c>
      <c r="AC66" s="81">
        <v>0</v>
      </c>
      <c r="AD66" s="81">
        <v>0.76546097003465674</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1802</v>
      </c>
      <c r="B67" s="80">
        <v>376</v>
      </c>
      <c r="C67" s="80">
        <v>2</v>
      </c>
      <c r="D67" s="80">
        <v>23</v>
      </c>
      <c r="E67" s="80">
        <v>2005</v>
      </c>
      <c r="F67" s="80" t="s">
        <v>565</v>
      </c>
      <c r="G67" s="80" t="s">
        <v>1800</v>
      </c>
      <c r="H67" s="80" t="s">
        <v>1801</v>
      </c>
      <c r="I67" s="177"/>
      <c r="J67" s="81">
        <v>8.0455577757099874</v>
      </c>
      <c r="K67" s="81">
        <v>1.2750600973304951</v>
      </c>
      <c r="L67" s="81">
        <v>11.905419169655085</v>
      </c>
      <c r="M67" s="81">
        <v>8.9362809854581684</v>
      </c>
      <c r="N67" s="81">
        <v>11.879513490824134</v>
      </c>
      <c r="O67" s="81">
        <v>12.162632071639459</v>
      </c>
      <c r="P67" s="81">
        <v>16.846022751914639</v>
      </c>
      <c r="Q67" s="81">
        <v>0.68930319385471606</v>
      </c>
      <c r="R67" s="81">
        <v>0</v>
      </c>
      <c r="S67" s="81">
        <v>0.89297256201925024</v>
      </c>
      <c r="T67" s="82"/>
      <c r="U67" s="81">
        <v>741602</v>
      </c>
      <c r="V67" s="81">
        <v>513</v>
      </c>
      <c r="W67" s="81">
        <v>157</v>
      </c>
      <c r="X67" s="81">
        <v>1980</v>
      </c>
      <c r="Y67" s="81">
        <v>3917</v>
      </c>
      <c r="Z67" s="81">
        <v>5789</v>
      </c>
      <c r="AA67" s="81">
        <v>3350</v>
      </c>
      <c r="AB67" s="81">
        <v>11700</v>
      </c>
      <c r="AC67" s="81">
        <v>0</v>
      </c>
      <c r="AD67" s="81">
        <v>0.89297256201925024</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1803</v>
      </c>
      <c r="B68" s="80">
        <v>377</v>
      </c>
      <c r="C68" s="80">
        <v>3</v>
      </c>
      <c r="D68" s="80">
        <v>23</v>
      </c>
      <c r="E68" s="80">
        <v>2006</v>
      </c>
      <c r="F68" s="80" t="s">
        <v>566</v>
      </c>
      <c r="G68" s="80" t="s">
        <v>1800</v>
      </c>
      <c r="H68" s="80" t="s">
        <v>1801</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1804</v>
      </c>
      <c r="B69" s="80">
        <v>378</v>
      </c>
      <c r="C69" s="80">
        <v>4</v>
      </c>
      <c r="D69" s="80">
        <v>23</v>
      </c>
      <c r="E69" s="80">
        <v>2007</v>
      </c>
      <c r="F69" s="80" t="s">
        <v>567</v>
      </c>
      <c r="G69" s="80" t="s">
        <v>1800</v>
      </c>
      <c r="H69" s="80" t="s">
        <v>1801</v>
      </c>
      <c r="I69" s="177"/>
      <c r="J69" s="81">
        <v>6.9443792199844818</v>
      </c>
      <c r="K69" s="81">
        <v>1.28715903341422</v>
      </c>
      <c r="L69" s="81">
        <v>6.2870982639707647</v>
      </c>
      <c r="M69" s="81">
        <v>10.831367467946093</v>
      </c>
      <c r="N69" s="81">
        <v>11.816823219065967</v>
      </c>
      <c r="O69" s="81">
        <v>11.481608974333895</v>
      </c>
      <c r="P69" s="81">
        <v>16.652301099274567</v>
      </c>
      <c r="Q69" s="81">
        <v>0.70284872061822401</v>
      </c>
      <c r="R69" s="81">
        <v>0</v>
      </c>
      <c r="S69" s="81">
        <v>0.88139746632924221</v>
      </c>
      <c r="T69" s="82"/>
      <c r="U69" s="81">
        <v>728168</v>
      </c>
      <c r="V69" s="81">
        <v>528</v>
      </c>
      <c r="W69" s="81">
        <v>81</v>
      </c>
      <c r="X69" s="81">
        <v>2765</v>
      </c>
      <c r="Y69" s="81">
        <v>3880</v>
      </c>
      <c r="Z69" s="81">
        <v>5681</v>
      </c>
      <c r="AA69" s="81">
        <v>3261</v>
      </c>
      <c r="AB69" s="81">
        <v>11299</v>
      </c>
      <c r="AC69" s="81">
        <v>0</v>
      </c>
      <c r="AD69" s="81">
        <v>0.88139746632924221</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1805</v>
      </c>
      <c r="B70" s="80">
        <v>379</v>
      </c>
      <c r="C70" s="80">
        <v>5</v>
      </c>
      <c r="D70" s="80">
        <v>23</v>
      </c>
      <c r="E70" s="80">
        <v>2008</v>
      </c>
      <c r="F70" s="80" t="s">
        <v>84</v>
      </c>
      <c r="G70" s="80" t="s">
        <v>1800</v>
      </c>
      <c r="H70" s="80" t="s">
        <v>1801</v>
      </c>
      <c r="I70" s="177"/>
      <c r="J70" s="81">
        <v>6.3603286259270417</v>
      </c>
      <c r="K70" s="81">
        <v>0.95331910347708793</v>
      </c>
      <c r="L70" s="81">
        <v>5.6339834573543817</v>
      </c>
      <c r="M70" s="81">
        <v>11.281909556860038</v>
      </c>
      <c r="N70" s="81">
        <v>10.499247466184514</v>
      </c>
      <c r="O70" s="81">
        <v>11.039570918060088</v>
      </c>
      <c r="P70" s="81">
        <v>16.373188565678721</v>
      </c>
      <c r="Q70" s="81">
        <v>0.68126589454909914</v>
      </c>
      <c r="R70" s="81">
        <v>0</v>
      </c>
      <c r="S70" s="81">
        <v>0.89834683597051013</v>
      </c>
      <c r="T70" s="82"/>
      <c r="U70" s="81">
        <v>687733</v>
      </c>
      <c r="V70" s="81">
        <v>528</v>
      </c>
      <c r="W70" s="81">
        <v>81</v>
      </c>
      <c r="X70" s="81">
        <v>2765</v>
      </c>
      <c r="Y70" s="81">
        <v>3867</v>
      </c>
      <c r="Z70" s="81">
        <v>5654</v>
      </c>
      <c r="AA70" s="81">
        <v>3210</v>
      </c>
      <c r="AB70" s="81">
        <v>11132</v>
      </c>
      <c r="AC70" s="81">
        <v>0</v>
      </c>
      <c r="AD70" s="81">
        <v>0.89834683597051013</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1806</v>
      </c>
      <c r="B71" s="80">
        <v>380</v>
      </c>
      <c r="C71" s="80">
        <v>6</v>
      </c>
      <c r="D71" s="80">
        <v>23</v>
      </c>
      <c r="E71" s="80">
        <v>2009</v>
      </c>
      <c r="F71" s="80" t="s">
        <v>85</v>
      </c>
      <c r="G71" s="80" t="s">
        <v>1800</v>
      </c>
      <c r="H71" s="80" t="s">
        <v>1801</v>
      </c>
      <c r="I71" s="177"/>
      <c r="J71" s="81">
        <v>5.7831797207158031</v>
      </c>
      <c r="K71" s="81">
        <v>0.83350526589240048</v>
      </c>
      <c r="L71" s="81">
        <v>4.8371567259818722</v>
      </c>
      <c r="M71" s="81">
        <v>10.998958272215766</v>
      </c>
      <c r="N71" s="81">
        <v>10.139360125335438</v>
      </c>
      <c r="O71" s="81">
        <v>11.27146331313368</v>
      </c>
      <c r="P71" s="81">
        <v>15.695355278799173</v>
      </c>
      <c r="Q71" s="81">
        <v>0.63988123701140165</v>
      </c>
      <c r="R71" s="81">
        <v>0</v>
      </c>
      <c r="S71" s="81">
        <v>0.8123567818496169</v>
      </c>
      <c r="T71" s="82"/>
      <c r="U71" s="81">
        <v>565130</v>
      </c>
      <c r="V71" s="81">
        <v>440</v>
      </c>
      <c r="W71" s="81">
        <v>100</v>
      </c>
      <c r="X71" s="81">
        <v>2876</v>
      </c>
      <c r="Y71" s="81">
        <v>3879</v>
      </c>
      <c r="Z71" s="81">
        <v>5698</v>
      </c>
      <c r="AA71" s="81">
        <v>3159</v>
      </c>
      <c r="AB71" s="81">
        <v>10976</v>
      </c>
      <c r="AC71" s="81">
        <v>0</v>
      </c>
      <c r="AD71" s="81">
        <v>0.8123567818496169</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v>
      </c>
      <c r="BK71" s="81">
        <v>0</v>
      </c>
      <c r="BL71" s="81">
        <v>0</v>
      </c>
      <c r="BM71" s="82"/>
      <c r="BN71" s="81">
        <v>0</v>
      </c>
      <c r="BO71" s="81">
        <v>0</v>
      </c>
      <c r="BP71" s="81">
        <v>0</v>
      </c>
      <c r="BQ71" s="81">
        <v>0</v>
      </c>
      <c r="BR71" s="81">
        <v>0</v>
      </c>
      <c r="BS71" s="81">
        <v>0</v>
      </c>
      <c r="BT71"/>
      <c r="BU71" s="80"/>
      <c r="BV71" s="80"/>
      <c r="BW71" s="80"/>
      <c r="BX71" s="80"/>
      <c r="BY71" s="80"/>
      <c r="BZ71" s="80"/>
      <c r="CA71" s="80"/>
      <c r="CB71" s="80"/>
      <c r="CC71" s="80"/>
    </row>
    <row r="72" spans="1:81">
      <c r="A72" s="80" t="s">
        <v>1807</v>
      </c>
      <c r="B72" s="80">
        <v>381</v>
      </c>
      <c r="C72" s="80">
        <v>7</v>
      </c>
      <c r="D72" s="80">
        <v>23</v>
      </c>
      <c r="E72" s="80">
        <v>2010</v>
      </c>
      <c r="F72" s="80" t="s">
        <v>86</v>
      </c>
      <c r="G72" s="80" t="s">
        <v>1800</v>
      </c>
      <c r="H72" s="80" t="s">
        <v>1801</v>
      </c>
      <c r="I72" s="177"/>
      <c r="J72" s="81">
        <v>5.864610549568634</v>
      </c>
      <c r="K72" s="81">
        <v>0.8980216898459884</v>
      </c>
      <c r="L72" s="81">
        <v>4.6580191562878008</v>
      </c>
      <c r="M72" s="81">
        <v>11.61855466077083</v>
      </c>
      <c r="N72" s="81">
        <v>12.294741440068307</v>
      </c>
      <c r="O72" s="81">
        <v>11.327624023539549</v>
      </c>
      <c r="P72" s="81">
        <v>15.771240091755834</v>
      </c>
      <c r="Q72" s="81">
        <v>0.66134464382006741</v>
      </c>
      <c r="R72" s="81">
        <v>0</v>
      </c>
      <c r="S72" s="81">
        <v>0.67914966139670407</v>
      </c>
      <c r="T72" s="82"/>
      <c r="U72" s="81">
        <v>569303</v>
      </c>
      <c r="V72" s="81">
        <v>440</v>
      </c>
      <c r="W72" s="81">
        <v>100</v>
      </c>
      <c r="X72" s="81">
        <v>2876</v>
      </c>
      <c r="Y72" s="81">
        <v>3885</v>
      </c>
      <c r="Z72" s="81">
        <v>5753</v>
      </c>
      <c r="AA72" s="81">
        <v>3095</v>
      </c>
      <c r="AB72" s="81">
        <v>10870</v>
      </c>
      <c r="AC72" s="81">
        <v>0</v>
      </c>
      <c r="AD72" s="81">
        <v>0.67914966139670407</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0</v>
      </c>
      <c r="BL72" s="81">
        <v>0</v>
      </c>
      <c r="BM72" s="82"/>
      <c r="BN72" s="81">
        <v>0</v>
      </c>
      <c r="BO72" s="81">
        <v>0</v>
      </c>
      <c r="BP72" s="81">
        <v>0</v>
      </c>
      <c r="BQ72" s="81">
        <v>0</v>
      </c>
      <c r="BR72" s="81">
        <v>0</v>
      </c>
      <c r="BS72" s="81">
        <v>0</v>
      </c>
      <c r="BT72"/>
      <c r="BU72" s="80">
        <v>0</v>
      </c>
      <c r="BV72" s="80">
        <v>0</v>
      </c>
      <c r="BW72" s="80">
        <v>0</v>
      </c>
      <c r="BX72" s="80">
        <v>0</v>
      </c>
      <c r="BY72" s="80">
        <v>0</v>
      </c>
      <c r="BZ72" s="80">
        <v>0</v>
      </c>
      <c r="CA72" s="80">
        <v>0</v>
      </c>
      <c r="CB72" s="80">
        <v>0</v>
      </c>
      <c r="CC72" s="80">
        <v>0</v>
      </c>
    </row>
    <row r="73" spans="1:81">
      <c r="A73" s="80" t="s">
        <v>1808</v>
      </c>
      <c r="B73" s="80">
        <v>382</v>
      </c>
      <c r="C73" s="80">
        <v>8</v>
      </c>
      <c r="D73" s="80">
        <v>23</v>
      </c>
      <c r="E73" s="80">
        <v>2011</v>
      </c>
      <c r="F73" s="80" t="s">
        <v>87</v>
      </c>
      <c r="G73" s="80" t="s">
        <v>1800</v>
      </c>
      <c r="H73" s="80" t="s">
        <v>1801</v>
      </c>
      <c r="I73" s="177"/>
      <c r="J73" s="81">
        <v>6.4409458373132091</v>
      </c>
      <c r="K73" s="81">
        <v>1.1864661384027997</v>
      </c>
      <c r="L73" s="81">
        <v>4.1253466014418123</v>
      </c>
      <c r="M73" s="81">
        <v>13.342719422139762</v>
      </c>
      <c r="N73" s="81">
        <v>15.013728245628977</v>
      </c>
      <c r="O73" s="81">
        <v>11.06941988553975</v>
      </c>
      <c r="P73" s="81">
        <v>15.063104579703902</v>
      </c>
      <c r="Q73" s="81">
        <v>0.74999566064567091</v>
      </c>
      <c r="R73" s="81">
        <v>0</v>
      </c>
      <c r="S73" s="81">
        <v>0.8941258244817395</v>
      </c>
      <c r="T73" s="82"/>
      <c r="U73" s="81">
        <v>539344</v>
      </c>
      <c r="V73" s="81">
        <v>440</v>
      </c>
      <c r="W73" s="81">
        <v>100</v>
      </c>
      <c r="X73" s="81">
        <v>2876</v>
      </c>
      <c r="Y73" s="81">
        <v>3860</v>
      </c>
      <c r="Z73" s="81">
        <v>5744</v>
      </c>
      <c r="AA73" s="81">
        <v>3044</v>
      </c>
      <c r="AB73" s="81">
        <v>10687</v>
      </c>
      <c r="AC73" s="81">
        <v>0</v>
      </c>
      <c r="AD73" s="81">
        <v>0.8941258244817395</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0</v>
      </c>
      <c r="BK73" s="81">
        <v>0</v>
      </c>
      <c r="BL73" s="81">
        <v>0</v>
      </c>
      <c r="BM73" s="82"/>
      <c r="BN73" s="81">
        <v>0</v>
      </c>
      <c r="BO73" s="81">
        <v>0</v>
      </c>
      <c r="BP73" s="81">
        <v>0</v>
      </c>
      <c r="BQ73" s="81">
        <v>0</v>
      </c>
      <c r="BR73" s="81">
        <v>0</v>
      </c>
      <c r="BS73" s="81">
        <v>0</v>
      </c>
      <c r="BT73"/>
      <c r="BU73" s="80">
        <v>0</v>
      </c>
      <c r="BV73" s="80">
        <v>0</v>
      </c>
      <c r="BW73" s="80">
        <v>0</v>
      </c>
      <c r="BX73" s="80">
        <v>0</v>
      </c>
      <c r="BY73" s="80">
        <v>0</v>
      </c>
      <c r="BZ73" s="80">
        <v>0</v>
      </c>
      <c r="CA73" s="80">
        <v>0</v>
      </c>
      <c r="CB73" s="80">
        <v>0</v>
      </c>
      <c r="CC73" s="80">
        <v>0</v>
      </c>
    </row>
    <row r="74" spans="1:81">
      <c r="A74" s="80" t="s">
        <v>1809</v>
      </c>
      <c r="B74" s="80">
        <v>383</v>
      </c>
      <c r="C74" s="80">
        <v>9</v>
      </c>
      <c r="D74" s="80">
        <v>23</v>
      </c>
      <c r="E74" s="80">
        <v>2012</v>
      </c>
      <c r="F74" s="80" t="s">
        <v>88</v>
      </c>
      <c r="G74" s="80" t="s">
        <v>1800</v>
      </c>
      <c r="H74" s="80" t="s">
        <v>1801</v>
      </c>
      <c r="I74" s="177"/>
      <c r="J74" s="81">
        <v>6.5058352240172956</v>
      </c>
      <c r="K74" s="81">
        <v>1.1470827843443578</v>
      </c>
      <c r="L74" s="81">
        <v>4.0850410243075457</v>
      </c>
      <c r="M74" s="81">
        <v>15.042208931409894</v>
      </c>
      <c r="N74" s="81">
        <v>16.020790373581718</v>
      </c>
      <c r="O74" s="81">
        <v>11.009079968545354</v>
      </c>
      <c r="P74" s="81">
        <v>14.830304803265133</v>
      </c>
      <c r="Q74" s="81">
        <v>0.80181411124822266</v>
      </c>
      <c r="R74" s="81">
        <v>0</v>
      </c>
      <c r="S74" s="81">
        <v>0.64930318868657222</v>
      </c>
      <c r="T74" s="82"/>
      <c r="U74" s="81">
        <v>487757</v>
      </c>
      <c r="V74" s="81">
        <v>440</v>
      </c>
      <c r="W74" s="81">
        <v>100</v>
      </c>
      <c r="X74" s="81">
        <v>2876</v>
      </c>
      <c r="Y74" s="81">
        <v>3848</v>
      </c>
      <c r="Z74" s="81">
        <v>5758</v>
      </c>
      <c r="AA74" s="81">
        <v>2980</v>
      </c>
      <c r="AB74" s="81">
        <v>10516</v>
      </c>
      <c r="AC74" s="81">
        <v>0</v>
      </c>
      <c r="AD74" s="81">
        <v>0.64930318868657222</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0</v>
      </c>
      <c r="BK74" s="81">
        <v>0</v>
      </c>
      <c r="BL74" s="81">
        <v>0</v>
      </c>
      <c r="BM74" s="82"/>
      <c r="BN74" s="81">
        <v>0</v>
      </c>
      <c r="BO74" s="81">
        <v>0</v>
      </c>
      <c r="BP74" s="81">
        <v>0</v>
      </c>
      <c r="BQ74" s="81">
        <v>0</v>
      </c>
      <c r="BR74" s="81">
        <v>0</v>
      </c>
      <c r="BS74" s="81">
        <v>0</v>
      </c>
      <c r="BT74"/>
      <c r="BU74" s="80">
        <v>0</v>
      </c>
      <c r="BV74" s="80">
        <v>0</v>
      </c>
      <c r="BW74" s="80">
        <v>0</v>
      </c>
      <c r="BX74" s="80">
        <v>0</v>
      </c>
      <c r="BY74" s="80">
        <v>0</v>
      </c>
      <c r="BZ74" s="80">
        <v>0</v>
      </c>
      <c r="CA74" s="80">
        <v>0</v>
      </c>
      <c r="CB74" s="80">
        <v>0</v>
      </c>
      <c r="CC74" s="80">
        <v>0</v>
      </c>
    </row>
    <row r="75" spans="1:81">
      <c r="A75" s="80" t="s">
        <v>1810</v>
      </c>
      <c r="B75" s="80">
        <v>384</v>
      </c>
      <c r="C75" s="80">
        <v>10</v>
      </c>
      <c r="D75" s="80">
        <v>23</v>
      </c>
      <c r="E75" s="80">
        <v>2013</v>
      </c>
      <c r="F75" s="80" t="s">
        <v>89</v>
      </c>
      <c r="G75" s="80" t="s">
        <v>1800</v>
      </c>
      <c r="H75" s="80" t="s">
        <v>1801</v>
      </c>
      <c r="I75" s="177"/>
      <c r="J75" s="81">
        <v>7.5097827373003678</v>
      </c>
      <c r="K75" s="81">
        <v>0.98927495334818571</v>
      </c>
      <c r="L75" s="81">
        <v>3.8462047996789388</v>
      </c>
      <c r="M75" s="81">
        <v>14.754654285541511</v>
      </c>
      <c r="N75" s="81">
        <v>17.629304074837098</v>
      </c>
      <c r="O75" s="81">
        <v>10.646537438117772</v>
      </c>
      <c r="P75" s="81">
        <v>14.636415612147102</v>
      </c>
      <c r="Q75" s="81">
        <v>0.80953279657665844</v>
      </c>
      <c r="R75" s="81">
        <v>0</v>
      </c>
      <c r="S75" s="81">
        <v>0.82105267923374603</v>
      </c>
      <c r="T75" s="82"/>
      <c r="U75" s="81">
        <v>529635</v>
      </c>
      <c r="V75" s="81">
        <v>440</v>
      </c>
      <c r="W75" s="81">
        <v>100</v>
      </c>
      <c r="X75" s="81">
        <v>2876</v>
      </c>
      <c r="Y75" s="81">
        <v>3865</v>
      </c>
      <c r="Z75" s="81">
        <v>5817</v>
      </c>
      <c r="AA75" s="81">
        <v>2930</v>
      </c>
      <c r="AB75" s="81">
        <v>10465</v>
      </c>
      <c r="AC75" s="81">
        <v>0</v>
      </c>
      <c r="AD75" s="81">
        <v>0.82105267923374603</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0</v>
      </c>
      <c r="BK75" s="81">
        <v>0</v>
      </c>
      <c r="BL75" s="81">
        <v>0</v>
      </c>
      <c r="BM75" s="82"/>
      <c r="BN75" s="81">
        <v>0</v>
      </c>
      <c r="BO75" s="81">
        <v>0</v>
      </c>
      <c r="BP75" s="81">
        <v>0</v>
      </c>
      <c r="BQ75" s="81">
        <v>0</v>
      </c>
      <c r="BR75" s="81">
        <v>0</v>
      </c>
      <c r="BS75" s="81">
        <v>0</v>
      </c>
      <c r="BT75"/>
      <c r="BU75" s="80">
        <v>0</v>
      </c>
      <c r="BV75" s="80">
        <v>0</v>
      </c>
      <c r="BW75" s="80">
        <v>0</v>
      </c>
      <c r="BX75" s="80">
        <v>0</v>
      </c>
      <c r="BY75" s="80">
        <v>0</v>
      </c>
      <c r="BZ75" s="80">
        <v>0</v>
      </c>
      <c r="CA75" s="80">
        <v>0</v>
      </c>
      <c r="CB75" s="80">
        <v>0</v>
      </c>
      <c r="CC75" s="80">
        <v>0</v>
      </c>
    </row>
    <row r="76" spans="1:81">
      <c r="A76" s="80" t="s">
        <v>1811</v>
      </c>
      <c r="B76" s="80">
        <v>385</v>
      </c>
      <c r="C76" s="80">
        <v>11</v>
      </c>
      <c r="D76" s="80">
        <v>23</v>
      </c>
      <c r="E76" s="80">
        <v>2014</v>
      </c>
      <c r="F76" s="80" t="s">
        <v>90</v>
      </c>
      <c r="G76" s="80" t="s">
        <v>1800</v>
      </c>
      <c r="H76" s="80" t="s">
        <v>1801</v>
      </c>
      <c r="I76" s="177"/>
      <c r="J76" s="81">
        <v>7.8512105225315274</v>
      </c>
      <c r="K76" s="81">
        <v>1.1537732947096986</v>
      </c>
      <c r="L76" s="81">
        <v>10.171169076906873</v>
      </c>
      <c r="M76" s="81">
        <v>14.461343465507795</v>
      </c>
      <c r="N76" s="81">
        <v>13.767902778275859</v>
      </c>
      <c r="O76" s="81">
        <v>10.077364169831382</v>
      </c>
      <c r="P76" s="81">
        <v>14.501644361894606</v>
      </c>
      <c r="Q76" s="81">
        <v>0.76461233652234573</v>
      </c>
      <c r="R76" s="81">
        <v>0</v>
      </c>
      <c r="S76" s="81">
        <v>0</v>
      </c>
      <c r="T76" s="82"/>
      <c r="U76" s="81">
        <v>604789</v>
      </c>
      <c r="V76" s="81">
        <v>463</v>
      </c>
      <c r="W76" s="81">
        <v>232</v>
      </c>
      <c r="X76" s="81">
        <v>2801</v>
      </c>
      <c r="Y76" s="81">
        <v>3835</v>
      </c>
      <c r="Z76" s="81">
        <v>5799</v>
      </c>
      <c r="AA76" s="81">
        <v>2888</v>
      </c>
      <c r="AB76" s="81">
        <v>10302</v>
      </c>
      <c r="AC76" s="81">
        <v>0</v>
      </c>
      <c r="AD76" s="81">
        <v>0</v>
      </c>
      <c r="AE76" s="82"/>
      <c r="AF76" s="81">
        <v>7525042.8924588114</v>
      </c>
      <c r="AG76" s="81">
        <v>893440.7393460595</v>
      </c>
      <c r="AH76" s="81">
        <v>2580927.1489729765</v>
      </c>
      <c r="AI76" s="81">
        <v>17903935.328355037</v>
      </c>
      <c r="AJ76" s="81">
        <v>19180950.647878543</v>
      </c>
      <c r="AK76" s="81">
        <v>0</v>
      </c>
      <c r="AL76" s="81">
        <v>0</v>
      </c>
      <c r="AM76" s="81">
        <v>1414310.6549994044</v>
      </c>
      <c r="AN76" s="81">
        <v>0</v>
      </c>
      <c r="AO76" s="81">
        <v>0</v>
      </c>
      <c r="AP76" s="82"/>
      <c r="AQ76" s="81">
        <v>252</v>
      </c>
      <c r="AR76" s="81">
        <v>74</v>
      </c>
      <c r="AS76" s="81">
        <v>0</v>
      </c>
      <c r="AT76" s="81">
        <v>0</v>
      </c>
      <c r="AU76" s="81">
        <v>0</v>
      </c>
      <c r="AV76" s="81">
        <v>0</v>
      </c>
      <c r="AW76" s="81" t="s">
        <v>564</v>
      </c>
      <c r="AX76" s="82"/>
      <c r="AY76" s="81">
        <v>1406.58</v>
      </c>
      <c r="AZ76" s="81">
        <v>5915.9</v>
      </c>
      <c r="BA76" s="81">
        <v>0</v>
      </c>
      <c r="BB76" s="81">
        <v>0</v>
      </c>
      <c r="BC76" s="81">
        <v>0</v>
      </c>
      <c r="BD76" s="81">
        <v>0</v>
      </c>
      <c r="BE76" s="81" t="s">
        <v>564</v>
      </c>
      <c r="BF76" s="82"/>
      <c r="BG76" s="81">
        <v>0</v>
      </c>
      <c r="BH76" s="81">
        <v>0</v>
      </c>
      <c r="BI76" s="81">
        <v>0</v>
      </c>
      <c r="BJ76" s="81">
        <v>0</v>
      </c>
      <c r="BK76" s="81">
        <v>0</v>
      </c>
      <c r="BL76" s="81">
        <v>0</v>
      </c>
      <c r="BM76" s="82"/>
      <c r="BN76" s="81">
        <v>0</v>
      </c>
      <c r="BO76" s="81">
        <v>0</v>
      </c>
      <c r="BP76" s="81">
        <v>0</v>
      </c>
      <c r="BQ76" s="81">
        <v>0</v>
      </c>
      <c r="BR76" s="81">
        <v>0</v>
      </c>
      <c r="BS76" s="81">
        <v>0</v>
      </c>
      <c r="BT76"/>
      <c r="BU76" s="80">
        <v>0</v>
      </c>
      <c r="BV76" s="80">
        <v>0</v>
      </c>
      <c r="BW76" s="80">
        <v>0</v>
      </c>
      <c r="BX76" s="80">
        <v>0</v>
      </c>
      <c r="BY76" s="80">
        <v>0</v>
      </c>
      <c r="BZ76" s="80">
        <v>0</v>
      </c>
      <c r="CA76" s="80">
        <v>0</v>
      </c>
      <c r="CB76" s="80">
        <v>0</v>
      </c>
      <c r="CC76" s="80">
        <v>0</v>
      </c>
    </row>
    <row r="77" spans="1:81">
      <c r="A77" s="80" t="s">
        <v>1812</v>
      </c>
      <c r="B77" s="80">
        <v>386</v>
      </c>
      <c r="C77" s="80">
        <v>12</v>
      </c>
      <c r="D77" s="80">
        <v>23</v>
      </c>
      <c r="E77" s="80">
        <v>2015</v>
      </c>
      <c r="F77" s="80" t="s">
        <v>91</v>
      </c>
      <c r="G77" s="80" t="s">
        <v>1800</v>
      </c>
      <c r="H77" s="80" t="s">
        <v>1801</v>
      </c>
      <c r="I77" s="177"/>
      <c r="J77" s="81">
        <v>3.778780862622626</v>
      </c>
      <c r="K77" s="81">
        <v>1.0875070500118396</v>
      </c>
      <c r="L77" s="81">
        <v>10.037769125698251</v>
      </c>
      <c r="M77" s="81">
        <v>12.924552896030946</v>
      </c>
      <c r="N77" s="81">
        <v>12.397447050156057</v>
      </c>
      <c r="O77" s="81">
        <v>10.029391119735992</v>
      </c>
      <c r="P77" s="81">
        <v>14.392447397943924</v>
      </c>
      <c r="Q77" s="81">
        <v>0.73856344256261963</v>
      </c>
      <c r="R77" s="81">
        <v>0</v>
      </c>
      <c r="S77" s="81">
        <v>1.135358719773869</v>
      </c>
      <c r="T77" s="82"/>
      <c r="U77" s="81">
        <v>364038</v>
      </c>
      <c r="V77" s="81">
        <v>463</v>
      </c>
      <c r="W77" s="81">
        <v>232</v>
      </c>
      <c r="X77" s="81">
        <v>2801</v>
      </c>
      <c r="Y77" s="81">
        <v>3836</v>
      </c>
      <c r="Z77" s="81">
        <v>5827</v>
      </c>
      <c r="AA77" s="81">
        <v>2864</v>
      </c>
      <c r="AB77" s="81">
        <v>10165</v>
      </c>
      <c r="AC77" s="81">
        <v>0</v>
      </c>
      <c r="AD77" s="81">
        <v>1.135358719773869</v>
      </c>
      <c r="AE77" s="82"/>
      <c r="AF77" s="81">
        <v>3802308.0588265494</v>
      </c>
      <c r="AG77" s="81">
        <v>821982.11407522892</v>
      </c>
      <c r="AH77" s="81">
        <v>2090489.0748205706</v>
      </c>
      <c r="AI77" s="81">
        <v>17161347.705013677</v>
      </c>
      <c r="AJ77" s="81">
        <v>18939928.478481967</v>
      </c>
      <c r="AK77" s="81">
        <v>0</v>
      </c>
      <c r="AL77" s="81">
        <v>0</v>
      </c>
      <c r="AM77" s="81">
        <v>1393070.6094287427</v>
      </c>
      <c r="AN77" s="81">
        <v>0</v>
      </c>
      <c r="AO77" s="81">
        <v>0</v>
      </c>
      <c r="AP77" s="82"/>
      <c r="AQ77" s="81">
        <v>261</v>
      </c>
      <c r="AR77" s="81">
        <v>92</v>
      </c>
      <c r="AS77" s="81">
        <v>0</v>
      </c>
      <c r="AT77" s="81">
        <v>0</v>
      </c>
      <c r="AU77" s="81">
        <v>0</v>
      </c>
      <c r="AV77" s="81">
        <v>0</v>
      </c>
      <c r="AW77" s="81" t="s">
        <v>564</v>
      </c>
      <c r="AX77" s="82"/>
      <c r="AY77" s="81">
        <v>1464.38</v>
      </c>
      <c r="AZ77" s="81">
        <v>6335</v>
      </c>
      <c r="BA77" s="81">
        <v>0</v>
      </c>
      <c r="BB77" s="81">
        <v>0</v>
      </c>
      <c r="BC77" s="81">
        <v>0</v>
      </c>
      <c r="BD77" s="81">
        <v>0</v>
      </c>
      <c r="BE77" s="81" t="s">
        <v>564</v>
      </c>
      <c r="BF77" s="82"/>
      <c r="BG77" s="81">
        <v>0</v>
      </c>
      <c r="BH77" s="81">
        <v>0</v>
      </c>
      <c r="BI77" s="81">
        <v>0</v>
      </c>
      <c r="BJ77" s="81">
        <v>0</v>
      </c>
      <c r="BK77" s="81">
        <v>0</v>
      </c>
      <c r="BL77" s="81">
        <v>0</v>
      </c>
      <c r="BM77" s="82"/>
      <c r="BN77" s="81">
        <v>0</v>
      </c>
      <c r="BO77" s="81">
        <v>0</v>
      </c>
      <c r="BP77" s="81">
        <v>0</v>
      </c>
      <c r="BQ77" s="81">
        <v>0</v>
      </c>
      <c r="BR77" s="81">
        <v>0</v>
      </c>
      <c r="BS77" s="81">
        <v>0</v>
      </c>
      <c r="BT77"/>
      <c r="BU77" s="80">
        <v>0</v>
      </c>
      <c r="BV77" s="80">
        <v>0</v>
      </c>
      <c r="BW77" s="80">
        <v>0</v>
      </c>
      <c r="BX77" s="80">
        <v>0</v>
      </c>
      <c r="BY77" s="80">
        <v>0</v>
      </c>
      <c r="BZ77" s="80">
        <v>0</v>
      </c>
      <c r="CA77" s="80">
        <v>0</v>
      </c>
      <c r="CB77" s="80">
        <v>0</v>
      </c>
      <c r="CC77" s="80">
        <v>0</v>
      </c>
    </row>
    <row r="78" spans="1:81">
      <c r="A78" s="80" t="s">
        <v>1813</v>
      </c>
      <c r="B78" s="80">
        <v>387</v>
      </c>
      <c r="C78" s="80">
        <v>13</v>
      </c>
      <c r="D78" s="80">
        <v>23</v>
      </c>
      <c r="E78" s="80">
        <v>2016</v>
      </c>
      <c r="F78" s="80" t="s">
        <v>92</v>
      </c>
      <c r="G78" s="80" t="s">
        <v>1800</v>
      </c>
      <c r="H78" s="80" t="s">
        <v>1801</v>
      </c>
      <c r="I78" s="177"/>
      <c r="J78" s="81">
        <v>4.926009054799759</v>
      </c>
      <c r="K78" s="81">
        <v>1.0449438541625395</v>
      </c>
      <c r="L78" s="81">
        <v>9.8066041450081087</v>
      </c>
      <c r="M78" s="81">
        <v>10.364272887504001</v>
      </c>
      <c r="N78" s="81">
        <v>12.199884933987068</v>
      </c>
      <c r="O78" s="81">
        <v>9.9178014926218001</v>
      </c>
      <c r="P78" s="81">
        <v>14.148598271984811</v>
      </c>
      <c r="Q78" s="81">
        <v>0.70533143012314248</v>
      </c>
      <c r="R78" s="81">
        <v>0</v>
      </c>
      <c r="S78" s="81">
        <v>0.86144856269081715</v>
      </c>
      <c r="T78" s="82"/>
      <c r="U78" s="81">
        <v>504588</v>
      </c>
      <c r="V78" s="81">
        <v>463</v>
      </c>
      <c r="W78" s="81">
        <v>232</v>
      </c>
      <c r="X78" s="81">
        <v>2801</v>
      </c>
      <c r="Y78" s="81">
        <v>3826</v>
      </c>
      <c r="Z78" s="81">
        <v>5833</v>
      </c>
      <c r="AA78" s="81">
        <v>2912</v>
      </c>
      <c r="AB78" s="81">
        <v>9986</v>
      </c>
      <c r="AC78" s="81">
        <v>0</v>
      </c>
      <c r="AD78" s="81">
        <v>0.86144856269081715</v>
      </c>
      <c r="AE78" s="82"/>
      <c r="AF78" s="81">
        <v>5354353.9034549464</v>
      </c>
      <c r="AG78" s="81">
        <v>780849.38205822476</v>
      </c>
      <c r="AH78" s="81">
        <v>1745534.964897695</v>
      </c>
      <c r="AI78" s="81">
        <v>16340556.18118751</v>
      </c>
      <c r="AJ78" s="81">
        <v>20511701.167369831</v>
      </c>
      <c r="AK78" s="81">
        <v>0</v>
      </c>
      <c r="AL78" s="81">
        <v>0</v>
      </c>
      <c r="AM78" s="81">
        <v>1369602.6311474261</v>
      </c>
      <c r="AN78" s="81">
        <v>0</v>
      </c>
      <c r="AO78" s="81">
        <v>0</v>
      </c>
      <c r="AP78" s="82"/>
      <c r="AQ78" s="81">
        <v>279</v>
      </c>
      <c r="AR78" s="81">
        <v>110</v>
      </c>
      <c r="AS78" s="81">
        <v>0</v>
      </c>
      <c r="AT78" s="81">
        <v>0</v>
      </c>
      <c r="AU78" s="81">
        <v>0</v>
      </c>
      <c r="AV78" s="81">
        <v>0</v>
      </c>
      <c r="AW78" s="81" t="s">
        <v>564</v>
      </c>
      <c r="AX78" s="82"/>
      <c r="AY78" s="81">
        <v>1581.58</v>
      </c>
      <c r="AZ78" s="81">
        <v>7155.9</v>
      </c>
      <c r="BA78" s="81">
        <v>0</v>
      </c>
      <c r="BB78" s="81">
        <v>0</v>
      </c>
      <c r="BC78" s="81">
        <v>0</v>
      </c>
      <c r="BD78" s="81">
        <v>0</v>
      </c>
      <c r="BE78" s="81" t="s">
        <v>564</v>
      </c>
      <c r="BF78" s="82"/>
      <c r="BG78" s="81">
        <v>0</v>
      </c>
      <c r="BH78" s="81">
        <v>0</v>
      </c>
      <c r="BI78" s="81">
        <v>0</v>
      </c>
      <c r="BJ78" s="81">
        <v>0</v>
      </c>
      <c r="BK78" s="81">
        <v>0</v>
      </c>
      <c r="BL78" s="81">
        <v>0</v>
      </c>
      <c r="BM78" s="82"/>
      <c r="BN78" s="81">
        <v>0</v>
      </c>
      <c r="BO78" s="81">
        <v>0</v>
      </c>
      <c r="BP78" s="81">
        <v>0</v>
      </c>
      <c r="BQ78" s="81">
        <v>0</v>
      </c>
      <c r="BR78" s="81">
        <v>0</v>
      </c>
      <c r="BS78" s="81">
        <v>0</v>
      </c>
      <c r="BT78"/>
      <c r="BU78" s="80">
        <v>0</v>
      </c>
      <c r="BV78" s="80">
        <v>0</v>
      </c>
      <c r="BW78" s="80">
        <v>0</v>
      </c>
      <c r="BX78" s="80">
        <v>0</v>
      </c>
      <c r="BY78" s="80">
        <v>0</v>
      </c>
      <c r="BZ78" s="80">
        <v>0</v>
      </c>
      <c r="CA78" s="80">
        <v>0</v>
      </c>
      <c r="CB78" s="80">
        <v>0</v>
      </c>
      <c r="CC78" s="80">
        <v>0</v>
      </c>
    </row>
    <row r="79" spans="1:81">
      <c r="A79" s="80" t="s">
        <v>1814</v>
      </c>
      <c r="B79" s="80">
        <v>388</v>
      </c>
      <c r="C79" s="80">
        <v>14</v>
      </c>
      <c r="D79" s="80">
        <v>23</v>
      </c>
      <c r="E79" s="80">
        <v>2017</v>
      </c>
      <c r="F79" s="80" t="s">
        <v>71</v>
      </c>
      <c r="G79" s="80" t="s">
        <v>1800</v>
      </c>
      <c r="H79" s="80" t="s">
        <v>1801</v>
      </c>
      <c r="I79" s="177"/>
      <c r="J79" s="81">
        <v>5.9146626432837186</v>
      </c>
      <c r="K79" s="81">
        <v>1.0058260543237465</v>
      </c>
      <c r="L79" s="81">
        <v>9.054772738441395</v>
      </c>
      <c r="M79" s="81">
        <v>9.4322991470192825</v>
      </c>
      <c r="N79" s="81">
        <v>11.470175503247599</v>
      </c>
      <c r="O79" s="81">
        <v>9.7894175436807629</v>
      </c>
      <c r="P79" s="81">
        <v>13.986552799229719</v>
      </c>
      <c r="Q79" s="81">
        <v>0.66763894040977079</v>
      </c>
      <c r="R79" s="81">
        <v>0</v>
      </c>
      <c r="S79" s="81">
        <v>0.79832170566306593</v>
      </c>
      <c r="T79" s="82"/>
      <c r="U79" s="81">
        <v>656666</v>
      </c>
      <c r="V79" s="81">
        <v>463</v>
      </c>
      <c r="W79" s="81">
        <v>232</v>
      </c>
      <c r="X79" s="81">
        <v>2801</v>
      </c>
      <c r="Y79" s="81">
        <v>3819</v>
      </c>
      <c r="Z79" s="81">
        <v>5853</v>
      </c>
      <c r="AA79" s="81">
        <v>2897</v>
      </c>
      <c r="AB79" s="81">
        <v>9775</v>
      </c>
      <c r="AC79" s="81">
        <v>0</v>
      </c>
      <c r="AD79" s="81">
        <v>0.79832170566306593</v>
      </c>
      <c r="AE79" s="82"/>
      <c r="AF79" s="81">
        <v>7264984.2068686327</v>
      </c>
      <c r="AG79" s="81">
        <v>766880.20753247873</v>
      </c>
      <c r="AH79" s="81">
        <v>2107960.133839339</v>
      </c>
      <c r="AI79" s="81">
        <v>15741994.30706881</v>
      </c>
      <c r="AJ79" s="81">
        <v>20597601.139291462</v>
      </c>
      <c r="AK79" s="81">
        <v>0</v>
      </c>
      <c r="AL79" s="81">
        <v>0</v>
      </c>
      <c r="AM79" s="81">
        <v>1342761.27326482</v>
      </c>
      <c r="AN79" s="81">
        <v>0</v>
      </c>
      <c r="AO79" s="81">
        <v>0</v>
      </c>
      <c r="AP79" s="82"/>
      <c r="AQ79" s="81">
        <v>295</v>
      </c>
      <c r="AR79" s="81">
        <v>118</v>
      </c>
      <c r="AS79" s="81">
        <v>0</v>
      </c>
      <c r="AT79" s="81">
        <v>0</v>
      </c>
      <c r="AU79" s="81">
        <v>0</v>
      </c>
      <c r="AV79" s="81">
        <v>0</v>
      </c>
      <c r="AW79" s="81" t="s">
        <v>564</v>
      </c>
      <c r="AX79" s="82"/>
      <c r="AY79" s="81">
        <v>1693.88</v>
      </c>
      <c r="AZ79" s="81">
        <v>7457.3000000000011</v>
      </c>
      <c r="BA79" s="81">
        <v>0</v>
      </c>
      <c r="BB79" s="81">
        <v>0</v>
      </c>
      <c r="BC79" s="81">
        <v>0</v>
      </c>
      <c r="BD79" s="81">
        <v>0</v>
      </c>
      <c r="BE79" s="81" t="s">
        <v>564</v>
      </c>
      <c r="BF79" s="82"/>
      <c r="BG79" s="81">
        <v>0</v>
      </c>
      <c r="BH79" s="81">
        <v>0</v>
      </c>
      <c r="BI79" s="81">
        <v>0</v>
      </c>
      <c r="BJ79" s="81">
        <v>0</v>
      </c>
      <c r="BK79" s="81">
        <v>0</v>
      </c>
      <c r="BL79" s="81">
        <v>0</v>
      </c>
      <c r="BM79" s="82"/>
      <c r="BN79" s="81">
        <v>0</v>
      </c>
      <c r="BO79" s="81">
        <v>0</v>
      </c>
      <c r="BP79" s="81">
        <v>0</v>
      </c>
      <c r="BQ79" s="81">
        <v>0</v>
      </c>
      <c r="BR79" s="81">
        <v>0</v>
      </c>
      <c r="BS79" s="81">
        <v>0</v>
      </c>
      <c r="BT79"/>
      <c r="BU79" s="80">
        <v>0</v>
      </c>
      <c r="BV79" s="80">
        <v>0</v>
      </c>
      <c r="BW79" s="80">
        <v>0</v>
      </c>
      <c r="BX79" s="80">
        <v>0</v>
      </c>
      <c r="BY79" s="80">
        <v>0</v>
      </c>
      <c r="BZ79" s="80">
        <v>0</v>
      </c>
      <c r="CA79" s="80">
        <v>0</v>
      </c>
      <c r="CB79" s="80">
        <v>0</v>
      </c>
      <c r="CC79" s="80">
        <v>0</v>
      </c>
    </row>
    <row r="80" spans="1:81">
      <c r="A80" s="80" t="s">
        <v>1815</v>
      </c>
      <c r="B80" s="80">
        <v>389</v>
      </c>
      <c r="C80" s="80">
        <v>15</v>
      </c>
      <c r="D80" s="80">
        <v>23</v>
      </c>
      <c r="E80" s="80">
        <v>2018</v>
      </c>
      <c r="F80" s="80" t="s">
        <v>93</v>
      </c>
      <c r="G80" s="80" t="s">
        <v>1800</v>
      </c>
      <c r="H80" s="80" t="s">
        <v>1801</v>
      </c>
      <c r="I80" s="177"/>
      <c r="J80" s="81">
        <v>5.1998072703692744</v>
      </c>
      <c r="K80" s="81">
        <v>0.88078657953710404</v>
      </c>
      <c r="L80" s="81">
        <v>7.9381203053592966</v>
      </c>
      <c r="M80" s="81">
        <v>8.5513303814733899</v>
      </c>
      <c r="N80" s="81">
        <v>8.5235566383912236</v>
      </c>
      <c r="O80" s="81">
        <v>9.5529798013917002</v>
      </c>
      <c r="P80" s="81">
        <v>13.761289399830169</v>
      </c>
      <c r="Q80" s="81">
        <v>0.60787340383151633</v>
      </c>
      <c r="R80" s="81">
        <v>0</v>
      </c>
      <c r="S80" s="81">
        <v>0.99517548918117626</v>
      </c>
      <c r="T80" s="82"/>
      <c r="U80" s="81">
        <v>637795</v>
      </c>
      <c r="V80" s="81">
        <v>463</v>
      </c>
      <c r="W80" s="81">
        <v>232</v>
      </c>
      <c r="X80" s="81">
        <v>2801</v>
      </c>
      <c r="Y80" s="81">
        <v>3782</v>
      </c>
      <c r="Z80" s="81">
        <v>5821</v>
      </c>
      <c r="AA80" s="81">
        <v>2879</v>
      </c>
      <c r="AB80" s="81">
        <v>9591</v>
      </c>
      <c r="AC80" s="81">
        <v>0</v>
      </c>
      <c r="AD80" s="81">
        <v>0.99517548918117626</v>
      </c>
      <c r="AE80" s="82"/>
      <c r="AF80" s="81">
        <v>7512893.5315304827</v>
      </c>
      <c r="AG80" s="81">
        <v>682906.72802014439</v>
      </c>
      <c r="AH80" s="81">
        <v>1918124.6048778971</v>
      </c>
      <c r="AI80" s="81">
        <v>15456640.593183819</v>
      </c>
      <c r="AJ80" s="81">
        <v>18299576.16205043</v>
      </c>
      <c r="AK80" s="81">
        <v>0</v>
      </c>
      <c r="AL80" s="81">
        <v>0</v>
      </c>
      <c r="AM80" s="81">
        <v>1320211.802835424</v>
      </c>
      <c r="AN80" s="81">
        <v>0</v>
      </c>
      <c r="AO80" s="81">
        <v>0</v>
      </c>
      <c r="AP80" s="82"/>
      <c r="AQ80" s="81">
        <v>306</v>
      </c>
      <c r="AR80" s="81">
        <v>123</v>
      </c>
      <c r="AS80" s="81">
        <v>0</v>
      </c>
      <c r="AT80" s="81">
        <v>0</v>
      </c>
      <c r="AU80" s="81">
        <v>0</v>
      </c>
      <c r="AV80" s="81">
        <v>0</v>
      </c>
      <c r="AW80" s="81" t="s">
        <v>564</v>
      </c>
      <c r="AX80" s="82"/>
      <c r="AY80" s="81">
        <v>1763.48</v>
      </c>
      <c r="AZ80" s="81">
        <v>7610</v>
      </c>
      <c r="BA80" s="81">
        <v>0</v>
      </c>
      <c r="BB80" s="81">
        <v>0</v>
      </c>
      <c r="BC80" s="81">
        <v>0</v>
      </c>
      <c r="BD80" s="81">
        <v>0</v>
      </c>
      <c r="BE80" s="81" t="s">
        <v>564</v>
      </c>
      <c r="BF80" s="82"/>
      <c r="BG80" s="81">
        <v>0</v>
      </c>
      <c r="BH80" s="81">
        <v>0</v>
      </c>
      <c r="BI80" s="81">
        <v>0</v>
      </c>
      <c r="BJ80" s="81">
        <v>0</v>
      </c>
      <c r="BK80" s="81">
        <v>0</v>
      </c>
      <c r="BL80" s="81">
        <v>0</v>
      </c>
      <c r="BM80" s="82"/>
      <c r="BN80" s="81">
        <v>0</v>
      </c>
      <c r="BO80" s="81">
        <v>0</v>
      </c>
      <c r="BP80" s="81">
        <v>0</v>
      </c>
      <c r="BQ80" s="81">
        <v>0</v>
      </c>
      <c r="BR80" s="81">
        <v>0</v>
      </c>
      <c r="BS80" s="81">
        <v>0</v>
      </c>
      <c r="BT80"/>
      <c r="BU80" s="80">
        <v>0</v>
      </c>
      <c r="BV80" s="80">
        <v>0</v>
      </c>
      <c r="BW80" s="80">
        <v>0</v>
      </c>
      <c r="BX80" s="80">
        <v>0</v>
      </c>
      <c r="BY80" s="80">
        <v>0</v>
      </c>
      <c r="BZ80" s="80">
        <v>0</v>
      </c>
      <c r="CA80" s="80">
        <v>0</v>
      </c>
      <c r="CB80" s="80">
        <v>0</v>
      </c>
      <c r="CC80" s="80">
        <v>0</v>
      </c>
    </row>
    <row r="81" spans="1:81">
      <c r="A81" s="80" t="s">
        <v>1816</v>
      </c>
      <c r="B81" s="80">
        <v>390</v>
      </c>
      <c r="C81" s="80">
        <v>16</v>
      </c>
      <c r="D81" s="80">
        <v>23</v>
      </c>
      <c r="E81" s="80">
        <v>2019</v>
      </c>
      <c r="F81" s="80" t="s">
        <v>73</v>
      </c>
      <c r="G81" s="80" t="s">
        <v>1800</v>
      </c>
      <c r="H81" s="80" t="s">
        <v>1801</v>
      </c>
      <c r="I81" s="177"/>
      <c r="J81" s="81">
        <v>4.9660659107597382</v>
      </c>
      <c r="K81" s="81">
        <v>0.8284164830517512</v>
      </c>
      <c r="L81" s="81">
        <v>8.0906542274392361</v>
      </c>
      <c r="M81" s="81">
        <v>9.555262555897615</v>
      </c>
      <c r="N81" s="81">
        <v>8.0870601804359339</v>
      </c>
      <c r="O81" s="81">
        <v>9.2737452760553545</v>
      </c>
      <c r="P81" s="81">
        <v>13.301597958572865</v>
      </c>
      <c r="Q81" s="81">
        <v>0.58185218016314444</v>
      </c>
      <c r="R81" s="81">
        <v>0</v>
      </c>
      <c r="S81" s="81">
        <v>0.8953950706176711</v>
      </c>
      <c r="T81" s="82"/>
      <c r="U81" s="81">
        <v>597874</v>
      </c>
      <c r="V81" s="81">
        <v>463</v>
      </c>
      <c r="W81" s="81">
        <v>232</v>
      </c>
      <c r="X81" s="81">
        <v>2801</v>
      </c>
      <c r="Y81" s="81">
        <v>3782</v>
      </c>
      <c r="Z81" s="81">
        <v>5806</v>
      </c>
      <c r="AA81" s="81">
        <v>2762</v>
      </c>
      <c r="AB81" s="81">
        <v>9429</v>
      </c>
      <c r="AC81" s="81">
        <v>0</v>
      </c>
      <c r="AD81" s="81">
        <v>0.8953950706176711</v>
      </c>
      <c r="AE81" s="82"/>
      <c r="AF81" s="81">
        <v>7006422.1990028722</v>
      </c>
      <c r="AG81" s="81">
        <v>661702.54312525585</v>
      </c>
      <c r="AH81" s="81">
        <v>2132693.6741026482</v>
      </c>
      <c r="AI81" s="81">
        <v>15580164.747091049</v>
      </c>
      <c r="AJ81" s="81">
        <v>16547636.508684356</v>
      </c>
      <c r="AK81" s="81">
        <v>0</v>
      </c>
      <c r="AL81" s="81">
        <v>0</v>
      </c>
      <c r="AM81" s="81">
        <v>1284158.8185260033</v>
      </c>
      <c r="AN81" s="81">
        <v>0</v>
      </c>
      <c r="AO81" s="81">
        <v>0</v>
      </c>
      <c r="AP81" s="82"/>
      <c r="AQ81" s="81">
        <v>321</v>
      </c>
      <c r="AR81" s="81">
        <v>126</v>
      </c>
      <c r="AS81" s="81">
        <v>0</v>
      </c>
      <c r="AT81" s="81">
        <v>0</v>
      </c>
      <c r="AU81" s="81">
        <v>0</v>
      </c>
      <c r="AV81" s="81">
        <v>0</v>
      </c>
      <c r="AW81" s="81" t="s">
        <v>564</v>
      </c>
      <c r="AX81" s="82"/>
      <c r="AY81" s="81">
        <v>1872.7599999999991</v>
      </c>
      <c r="AZ81" s="81">
        <v>7758.2</v>
      </c>
      <c r="BA81" s="81">
        <v>0</v>
      </c>
      <c r="BB81" s="81">
        <v>0</v>
      </c>
      <c r="BC81" s="81">
        <v>0</v>
      </c>
      <c r="BD81" s="81">
        <v>0</v>
      </c>
      <c r="BE81" s="81" t="s">
        <v>564</v>
      </c>
      <c r="BF81" s="82"/>
      <c r="BG81" s="81">
        <v>0</v>
      </c>
      <c r="BH81" s="81">
        <v>0</v>
      </c>
      <c r="BI81" s="81">
        <v>0</v>
      </c>
      <c r="BJ81" s="81">
        <v>0</v>
      </c>
      <c r="BK81" s="81">
        <v>0</v>
      </c>
      <c r="BL81" s="81">
        <v>0</v>
      </c>
      <c r="BM81" s="82"/>
      <c r="BN81" s="81">
        <v>0</v>
      </c>
      <c r="BO81" s="81">
        <v>0</v>
      </c>
      <c r="BP81" s="81">
        <v>0</v>
      </c>
      <c r="BQ81" s="81">
        <v>0</v>
      </c>
      <c r="BR81" s="81">
        <v>0</v>
      </c>
      <c r="BS81" s="81">
        <v>0</v>
      </c>
      <c r="BT81"/>
      <c r="BU81" s="80">
        <v>0</v>
      </c>
      <c r="BV81" s="80">
        <v>0</v>
      </c>
      <c r="BW81" s="80">
        <v>0</v>
      </c>
      <c r="BX81" s="80">
        <v>0</v>
      </c>
      <c r="BY81" s="80">
        <v>0</v>
      </c>
      <c r="BZ81" s="80">
        <v>0</v>
      </c>
      <c r="CA81" s="80">
        <v>0</v>
      </c>
      <c r="CB81" s="80">
        <v>0</v>
      </c>
      <c r="CC81" s="80">
        <v>0</v>
      </c>
    </row>
    <row r="82" spans="1:81">
      <c r="A82" s="80" t="s">
        <v>1817</v>
      </c>
      <c r="B82" s="80">
        <v>391</v>
      </c>
      <c r="C82" s="80">
        <v>17</v>
      </c>
      <c r="D82" s="80">
        <v>23</v>
      </c>
      <c r="E82" s="80">
        <v>2020</v>
      </c>
      <c r="F82" s="80" t="s">
        <v>218</v>
      </c>
      <c r="G82" s="80" t="s">
        <v>1800</v>
      </c>
      <c r="H82" s="80" t="s">
        <v>1801</v>
      </c>
      <c r="I82" s="177"/>
      <c r="J82" s="81">
        <v>4.4348720195550877</v>
      </c>
      <c r="K82" s="81">
        <v>0.91844635031525745</v>
      </c>
      <c r="L82" s="81">
        <v>5.2450511099592632</v>
      </c>
      <c r="M82" s="81">
        <v>8.5435929437000819</v>
      </c>
      <c r="N82" s="81">
        <v>8.4253892644822823</v>
      </c>
      <c r="O82" s="81">
        <v>8.1055210365042196</v>
      </c>
      <c r="P82" s="81">
        <v>12.672763451929375</v>
      </c>
      <c r="Q82" s="81">
        <v>0.5440531792986314</v>
      </c>
      <c r="R82" s="81">
        <v>0</v>
      </c>
      <c r="S82" s="81">
        <v>0.97876005240746999</v>
      </c>
      <c r="T82" s="82"/>
      <c r="U82" s="81">
        <v>534212</v>
      </c>
      <c r="V82" s="81">
        <v>471</v>
      </c>
      <c r="W82" s="81">
        <v>169</v>
      </c>
      <c r="X82" s="81">
        <v>2647</v>
      </c>
      <c r="Y82" s="81">
        <v>3752</v>
      </c>
      <c r="Z82" s="81">
        <v>5792</v>
      </c>
      <c r="AA82" s="81">
        <v>2859</v>
      </c>
      <c r="AB82" s="81">
        <v>9227</v>
      </c>
      <c r="AC82" s="81">
        <v>0</v>
      </c>
      <c r="AD82" s="81">
        <v>0.97876005240746999</v>
      </c>
      <c r="AE82" s="82"/>
      <c r="AF82" s="81">
        <v>6162058.9152234662</v>
      </c>
      <c r="AG82" s="81">
        <v>675406.25476795377</v>
      </c>
      <c r="AH82" s="81">
        <v>1608686.2363283823</v>
      </c>
      <c r="AI82" s="81">
        <v>13579383.405101437</v>
      </c>
      <c r="AJ82" s="81">
        <v>17440035.896167651</v>
      </c>
      <c r="AK82" s="81"/>
      <c r="AL82" s="81"/>
      <c r="AM82" s="81">
        <v>1204226.0141081417</v>
      </c>
      <c r="AN82" s="81"/>
      <c r="AO82" s="81"/>
      <c r="AP82" s="82"/>
      <c r="AQ82" s="81">
        <v>329</v>
      </c>
      <c r="AR82" s="81">
        <v>129</v>
      </c>
      <c r="AS82" s="81">
        <v>0</v>
      </c>
      <c r="AT82" s="81">
        <v>0</v>
      </c>
      <c r="AU82" s="81">
        <v>0</v>
      </c>
      <c r="AV82" s="81">
        <v>0</v>
      </c>
      <c r="AW82" s="81">
        <v>0</v>
      </c>
      <c r="AX82" s="82"/>
      <c r="AY82" s="81">
        <v>1922.56</v>
      </c>
      <c r="AZ82" s="81">
        <v>7840.7000000000016</v>
      </c>
      <c r="BA82" s="81">
        <v>0</v>
      </c>
      <c r="BB82" s="81">
        <v>0</v>
      </c>
      <c r="BC82" s="81">
        <v>0</v>
      </c>
      <c r="BD82" s="81">
        <v>0</v>
      </c>
      <c r="BE82" s="81">
        <v>0</v>
      </c>
      <c r="BF82" s="82"/>
      <c r="BG82" s="81">
        <v>0</v>
      </c>
      <c r="BH82" s="81">
        <v>0</v>
      </c>
      <c r="BI82" s="81">
        <v>0</v>
      </c>
      <c r="BJ82" s="81">
        <v>0</v>
      </c>
      <c r="BK82" s="81">
        <v>0</v>
      </c>
      <c r="BL82" s="81">
        <v>0</v>
      </c>
      <c r="BM82" s="82"/>
      <c r="BN82" s="81">
        <v>0</v>
      </c>
      <c r="BO82" s="81">
        <v>0</v>
      </c>
      <c r="BP82" s="81">
        <v>0</v>
      </c>
      <c r="BQ82" s="81">
        <v>0</v>
      </c>
      <c r="BR82" s="81">
        <v>0</v>
      </c>
      <c r="BS82" s="81">
        <v>0</v>
      </c>
      <c r="BT82"/>
      <c r="BU82" s="80">
        <v>0</v>
      </c>
      <c r="BV82" s="80">
        <v>0</v>
      </c>
      <c r="BW82" s="80">
        <v>0</v>
      </c>
      <c r="BX82" s="80">
        <v>0</v>
      </c>
      <c r="BY82" s="80">
        <v>0</v>
      </c>
      <c r="BZ82" s="80">
        <v>0</v>
      </c>
      <c r="CA82" s="80">
        <v>0</v>
      </c>
      <c r="CB82" s="80">
        <v>0</v>
      </c>
      <c r="CC82" s="80">
        <v>0</v>
      </c>
    </row>
    <row r="83" spans="1:81">
      <c r="A83" s="80" t="s">
        <v>1818</v>
      </c>
      <c r="B83" s="80">
        <v>391</v>
      </c>
      <c r="C83" s="80">
        <v>18</v>
      </c>
      <c r="D83" s="80">
        <v>23</v>
      </c>
      <c r="E83" s="80">
        <v>2021</v>
      </c>
      <c r="F83" s="80" t="s">
        <v>75</v>
      </c>
      <c r="G83" s="174" t="s">
        <v>1800</v>
      </c>
      <c r="H83" s="80" t="s">
        <v>1801</v>
      </c>
      <c r="I83" s="177"/>
      <c r="J83" s="81">
        <v>3.7280170003559472</v>
      </c>
      <c r="K83" s="81">
        <v>0.94023189420362918</v>
      </c>
      <c r="L83" s="81">
        <v>4.6860351317254985</v>
      </c>
      <c r="M83" s="81">
        <v>7.8401058185173635</v>
      </c>
      <c r="N83" s="81">
        <v>6.3314564307484549</v>
      </c>
      <c r="O83" s="81">
        <v>7.8365067259061147</v>
      </c>
      <c r="P83" s="81">
        <v>13.140438916957759</v>
      </c>
      <c r="Q83" s="81">
        <v>0.54115427586866516</v>
      </c>
      <c r="R83" s="81">
        <v>0</v>
      </c>
      <c r="S83" s="81">
        <v>0.92932020672541471</v>
      </c>
      <c r="T83" s="82"/>
      <c r="U83" s="81">
        <v>573843</v>
      </c>
      <c r="V83" s="81">
        <v>471</v>
      </c>
      <c r="W83" s="81">
        <v>169</v>
      </c>
      <c r="X83" s="81">
        <v>2647</v>
      </c>
      <c r="Y83" s="81">
        <v>3736</v>
      </c>
      <c r="Z83" s="81">
        <v>5766</v>
      </c>
      <c r="AA83" s="81">
        <v>2891</v>
      </c>
      <c r="AB83" s="81">
        <v>9069</v>
      </c>
      <c r="AC83" s="81">
        <v>0</v>
      </c>
      <c r="AD83" s="81">
        <v>0.92932020672541471</v>
      </c>
      <c r="AE83" s="82"/>
      <c r="AF83" s="81">
        <v>5770040.0483812541</v>
      </c>
      <c r="AG83" s="81">
        <v>722972.72920898988</v>
      </c>
      <c r="AH83" s="81">
        <v>1488292.9978906733</v>
      </c>
      <c r="AI83" s="81">
        <v>14928744.259426769</v>
      </c>
      <c r="AJ83" s="81">
        <v>15606898.219106339</v>
      </c>
      <c r="AK83" s="81">
        <v>0</v>
      </c>
      <c r="AL83" s="81">
        <v>0</v>
      </c>
      <c r="AM83" s="81">
        <v>1190432.1985289648</v>
      </c>
      <c r="AN83" s="81">
        <v>0</v>
      </c>
      <c r="AO83" s="81">
        <v>0</v>
      </c>
      <c r="AP83" s="82"/>
      <c r="AQ83" s="81">
        <v>338</v>
      </c>
      <c r="AR83" s="81">
        <v>131</v>
      </c>
      <c r="AS83" s="81">
        <v>0</v>
      </c>
      <c r="AT83" s="81">
        <v>0</v>
      </c>
      <c r="AU83" s="81">
        <v>0</v>
      </c>
      <c r="AV83" s="81">
        <v>0</v>
      </c>
      <c r="AW83" s="81"/>
      <c r="AX83" s="82"/>
      <c r="AY83" s="81">
        <v>1982.16</v>
      </c>
      <c r="AZ83" s="81">
        <v>7901.2000000000016</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1819</v>
      </c>
      <c r="B84" s="80">
        <v>391</v>
      </c>
      <c r="C84" s="80">
        <v>19</v>
      </c>
      <c r="D84" s="80">
        <v>23</v>
      </c>
      <c r="E84" s="80">
        <v>2022</v>
      </c>
      <c r="F84" s="80" t="s">
        <v>568</v>
      </c>
      <c r="G84" s="174" t="s">
        <v>1800</v>
      </c>
      <c r="H84" s="80" t="s">
        <v>1801</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350</v>
      </c>
      <c r="AR84" s="81">
        <v>133</v>
      </c>
      <c r="AS84" s="81">
        <v>0</v>
      </c>
      <c r="AT84" s="81">
        <v>0</v>
      </c>
      <c r="AU84" s="81">
        <v>0</v>
      </c>
      <c r="AV84" s="81">
        <v>0</v>
      </c>
      <c r="AW84" s="81"/>
      <c r="AX84" s="82"/>
      <c r="AY84" s="81">
        <v>2052.66</v>
      </c>
      <c r="AZ84" s="81">
        <v>8000.2000000000016</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1820</v>
      </c>
      <c r="B85" s="80">
        <v>205</v>
      </c>
      <c r="C85" s="80">
        <v>1</v>
      </c>
      <c r="D85" s="80">
        <v>13</v>
      </c>
      <c r="E85" s="80">
        <v>1990</v>
      </c>
      <c r="F85" s="80" t="s">
        <v>562</v>
      </c>
      <c r="G85" s="80" t="s">
        <v>1821</v>
      </c>
      <c r="H85" s="80" t="s">
        <v>1822</v>
      </c>
      <c r="I85" s="177"/>
      <c r="J85" s="81">
        <v>7.4659657277541189</v>
      </c>
      <c r="K85" s="81">
        <v>2.6918481438234525</v>
      </c>
      <c r="L85" s="81">
        <v>1.6210099880013888</v>
      </c>
      <c r="M85" s="81">
        <v>6.855317554741255</v>
      </c>
      <c r="N85" s="81">
        <v>10.806312720913716</v>
      </c>
      <c r="O85" s="81">
        <v>11.538694552598422</v>
      </c>
      <c r="P85" s="81">
        <v>15.427631197976842</v>
      </c>
      <c r="Q85" s="81">
        <v>0.90117371351493103</v>
      </c>
      <c r="R85" s="81">
        <v>0</v>
      </c>
      <c r="S85" s="81">
        <v>0.92701168982238813</v>
      </c>
      <c r="T85" s="82"/>
      <c r="U85" s="81">
        <v>197322</v>
      </c>
      <c r="V85" s="81">
        <v>654</v>
      </c>
      <c r="W85" s="81">
        <v>15</v>
      </c>
      <c r="X85" s="81">
        <v>2460</v>
      </c>
      <c r="Y85" s="81">
        <v>4738</v>
      </c>
      <c r="Z85" s="81">
        <v>4746</v>
      </c>
      <c r="AA85" s="81">
        <v>3746</v>
      </c>
      <c r="AB85" s="81">
        <v>14632</v>
      </c>
      <c r="AC85" s="81">
        <v>0</v>
      </c>
      <c r="AD85" s="81">
        <v>0.92701168982238813</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1823</v>
      </c>
      <c r="B86" s="80">
        <v>206</v>
      </c>
      <c r="C86" s="80">
        <v>2</v>
      </c>
      <c r="D86" s="80">
        <v>13</v>
      </c>
      <c r="E86" s="80">
        <v>2005</v>
      </c>
      <c r="F86" s="80" t="s">
        <v>565</v>
      </c>
      <c r="G86" s="80" t="s">
        <v>1821</v>
      </c>
      <c r="H86" s="80" t="s">
        <v>1822</v>
      </c>
      <c r="I86" s="177"/>
      <c r="J86" s="81">
        <v>1.2709951013928606</v>
      </c>
      <c r="K86" s="81">
        <v>0.67732763475676661</v>
      </c>
      <c r="L86" s="81">
        <v>0</v>
      </c>
      <c r="M86" s="81">
        <v>8.195314464646767</v>
      </c>
      <c r="N86" s="81">
        <v>13.645440619596521</v>
      </c>
      <c r="O86" s="81">
        <v>14.526246008518779</v>
      </c>
      <c r="P86" s="81">
        <v>15.603942865430188</v>
      </c>
      <c r="Q86" s="81">
        <v>0.7298365782454892</v>
      </c>
      <c r="R86" s="81">
        <v>0</v>
      </c>
      <c r="S86" s="81">
        <v>1.3040477092137797</v>
      </c>
      <c r="T86" s="82"/>
      <c r="U86" s="81">
        <v>49027</v>
      </c>
      <c r="V86" s="81">
        <v>326</v>
      </c>
      <c r="W86" s="81">
        <v>0</v>
      </c>
      <c r="X86" s="81">
        <v>1818</v>
      </c>
      <c r="Y86" s="81">
        <v>4961</v>
      </c>
      <c r="Z86" s="81">
        <v>6914</v>
      </c>
      <c r="AA86" s="81">
        <v>3103</v>
      </c>
      <c r="AB86" s="81">
        <v>12388</v>
      </c>
      <c r="AC86" s="81">
        <v>0</v>
      </c>
      <c r="AD86" s="81">
        <v>1.3040477092137797</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1824</v>
      </c>
      <c r="B87" s="80">
        <v>207</v>
      </c>
      <c r="C87" s="80">
        <v>3</v>
      </c>
      <c r="D87" s="80">
        <v>13</v>
      </c>
      <c r="E87" s="80">
        <v>2006</v>
      </c>
      <c r="F87" s="80" t="s">
        <v>566</v>
      </c>
      <c r="G87" s="80" t="s">
        <v>1821</v>
      </c>
      <c r="H87" s="80" t="s">
        <v>1822</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1825</v>
      </c>
      <c r="B88" s="80">
        <v>208</v>
      </c>
      <c r="C88" s="80">
        <v>4</v>
      </c>
      <c r="D88" s="80">
        <v>13</v>
      </c>
      <c r="E88" s="80">
        <v>2007</v>
      </c>
      <c r="F88" s="80" t="s">
        <v>567</v>
      </c>
      <c r="G88" s="80" t="s">
        <v>1821</v>
      </c>
      <c r="H88" s="80" t="s">
        <v>1822</v>
      </c>
      <c r="I88" s="177"/>
      <c r="J88" s="81">
        <v>1.053929822784043</v>
      </c>
      <c r="K88" s="81">
        <v>0.73736782206777474</v>
      </c>
      <c r="L88" s="81">
        <v>0.35554424244248284</v>
      </c>
      <c r="M88" s="81">
        <v>9.0217304471747628</v>
      </c>
      <c r="N88" s="81">
        <v>13.520144116698306</v>
      </c>
      <c r="O88" s="81">
        <v>13.939210895261549</v>
      </c>
      <c r="P88" s="81">
        <v>15.171415690262107</v>
      </c>
      <c r="Q88" s="81">
        <v>0.7458320347121431</v>
      </c>
      <c r="R88" s="81">
        <v>0</v>
      </c>
      <c r="S88" s="81">
        <v>1.2078261179251011</v>
      </c>
      <c r="T88" s="82"/>
      <c r="U88" s="81">
        <v>45027</v>
      </c>
      <c r="V88" s="81">
        <v>330</v>
      </c>
      <c r="W88" s="81">
        <v>5</v>
      </c>
      <c r="X88" s="81">
        <v>2384</v>
      </c>
      <c r="Y88" s="81">
        <v>4979</v>
      </c>
      <c r="Z88" s="81">
        <v>6897</v>
      </c>
      <c r="AA88" s="81">
        <v>2971</v>
      </c>
      <c r="AB88" s="81">
        <v>11990</v>
      </c>
      <c r="AC88" s="81">
        <v>0</v>
      </c>
      <c r="AD88" s="81">
        <v>1.2078261179251011</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1826</v>
      </c>
      <c r="B89" s="80">
        <v>209</v>
      </c>
      <c r="C89" s="80">
        <v>5</v>
      </c>
      <c r="D89" s="80">
        <v>13</v>
      </c>
      <c r="E89" s="80">
        <v>2008</v>
      </c>
      <c r="F89" s="80" t="s">
        <v>84</v>
      </c>
      <c r="G89" s="80" t="s">
        <v>1821</v>
      </c>
      <c r="H89" s="80" t="s">
        <v>1822</v>
      </c>
      <c r="I89" s="177"/>
      <c r="J89" s="81">
        <v>0.83720235057185521</v>
      </c>
      <c r="K89" s="81">
        <v>0.57589887318177735</v>
      </c>
      <c r="L89" s="81">
        <v>0.30871618377550775</v>
      </c>
      <c r="M89" s="81">
        <v>9.441165863844823</v>
      </c>
      <c r="N89" s="81">
        <v>12.596738143214287</v>
      </c>
      <c r="O89" s="81">
        <v>13.38845733730775</v>
      </c>
      <c r="P89" s="81">
        <v>14.735869709110849</v>
      </c>
      <c r="Q89" s="81">
        <v>0.72128995985947553</v>
      </c>
      <c r="R89" s="81">
        <v>0</v>
      </c>
      <c r="S89" s="81">
        <v>1.4033753482968359</v>
      </c>
      <c r="T89" s="82"/>
      <c r="U89" s="81">
        <v>36946</v>
      </c>
      <c r="V89" s="81">
        <v>330</v>
      </c>
      <c r="W89" s="81">
        <v>5</v>
      </c>
      <c r="X89" s="81">
        <v>2384</v>
      </c>
      <c r="Y89" s="81">
        <v>4956</v>
      </c>
      <c r="Z89" s="81">
        <v>6857</v>
      </c>
      <c r="AA89" s="81">
        <v>2889</v>
      </c>
      <c r="AB89" s="81">
        <v>11786</v>
      </c>
      <c r="AC89" s="81">
        <v>0</v>
      </c>
      <c r="AD89" s="81">
        <v>1.4033753482968359</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1827</v>
      </c>
      <c r="B90" s="80">
        <v>210</v>
      </c>
      <c r="C90" s="80">
        <v>6</v>
      </c>
      <c r="D90" s="80">
        <v>13</v>
      </c>
      <c r="E90" s="80">
        <v>2009</v>
      </c>
      <c r="F90" s="80" t="s">
        <v>85</v>
      </c>
      <c r="G90" s="80" t="s">
        <v>1821</v>
      </c>
      <c r="H90" s="80" t="s">
        <v>1822</v>
      </c>
      <c r="I90" s="177"/>
      <c r="J90" s="81">
        <v>0.83631185970505406</v>
      </c>
      <c r="K90" s="81">
        <v>0.3274234794499592</v>
      </c>
      <c r="L90" s="81">
        <v>0.84843451810932025</v>
      </c>
      <c r="M90" s="81">
        <v>8.9119158173985085</v>
      </c>
      <c r="N90" s="81">
        <v>12.235731762600954</v>
      </c>
      <c r="O90" s="81">
        <v>13.637323285493785</v>
      </c>
      <c r="P90" s="81">
        <v>14.125322905231419</v>
      </c>
      <c r="Q90" s="81">
        <v>0.67625932482983409</v>
      </c>
      <c r="R90" s="81">
        <v>0</v>
      </c>
      <c r="S90" s="81">
        <v>1.2036688843794916</v>
      </c>
      <c r="T90" s="82"/>
      <c r="U90" s="81">
        <v>37769</v>
      </c>
      <c r="V90" s="81">
        <v>236</v>
      </c>
      <c r="W90" s="81">
        <v>20</v>
      </c>
      <c r="X90" s="81">
        <v>2373</v>
      </c>
      <c r="Y90" s="81">
        <v>4949</v>
      </c>
      <c r="Z90" s="81">
        <v>6894</v>
      </c>
      <c r="AA90" s="81">
        <v>2843</v>
      </c>
      <c r="AB90" s="81">
        <v>11600</v>
      </c>
      <c r="AC90" s="81">
        <v>0</v>
      </c>
      <c r="AD90" s="81">
        <v>1.2036688843794916</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0</v>
      </c>
      <c r="BK90" s="81">
        <v>0</v>
      </c>
      <c r="BL90" s="81">
        <v>0</v>
      </c>
      <c r="BM90" s="82"/>
      <c r="BN90" s="81">
        <v>0</v>
      </c>
      <c r="BO90" s="81">
        <v>0</v>
      </c>
      <c r="BP90" s="81">
        <v>0</v>
      </c>
      <c r="BQ90" s="81">
        <v>0</v>
      </c>
      <c r="BR90" s="81">
        <v>0</v>
      </c>
      <c r="BS90" s="81">
        <v>0</v>
      </c>
      <c r="BT90"/>
      <c r="BU90" s="80"/>
      <c r="BV90" s="80"/>
      <c r="BW90" s="80"/>
      <c r="BX90" s="80"/>
      <c r="BY90" s="80"/>
      <c r="BZ90" s="80"/>
      <c r="CA90" s="80"/>
      <c r="CB90" s="80"/>
      <c r="CC90" s="80"/>
    </row>
    <row r="91" spans="1:81">
      <c r="A91" s="80" t="s">
        <v>1828</v>
      </c>
      <c r="B91" s="80">
        <v>211</v>
      </c>
      <c r="C91" s="80">
        <v>7</v>
      </c>
      <c r="D91" s="80">
        <v>13</v>
      </c>
      <c r="E91" s="80">
        <v>2010</v>
      </c>
      <c r="F91" s="80" t="s">
        <v>86</v>
      </c>
      <c r="G91" s="80" t="s">
        <v>1821</v>
      </c>
      <c r="H91" s="80" t="s">
        <v>1822</v>
      </c>
      <c r="I91" s="177"/>
      <c r="J91" s="81">
        <v>0.55833254504046947</v>
      </c>
      <c r="K91" s="81">
        <v>0.36687957787653952</v>
      </c>
      <c r="L91" s="81">
        <v>0.80168870724991792</v>
      </c>
      <c r="M91" s="81">
        <v>9.3738257847538424</v>
      </c>
      <c r="N91" s="81">
        <v>12.312896295151388</v>
      </c>
      <c r="O91" s="81">
        <v>13.458075821465812</v>
      </c>
      <c r="P91" s="81">
        <v>14.166089646229796</v>
      </c>
      <c r="Q91" s="81">
        <v>0.69359051881773393</v>
      </c>
      <c r="R91" s="81">
        <v>0</v>
      </c>
      <c r="S91" s="81">
        <v>1.2063050953136354</v>
      </c>
      <c r="T91" s="82"/>
      <c r="U91" s="81">
        <v>23277</v>
      </c>
      <c r="V91" s="81">
        <v>236</v>
      </c>
      <c r="W91" s="81">
        <v>20</v>
      </c>
      <c r="X91" s="81">
        <v>2373</v>
      </c>
      <c r="Y91" s="81">
        <v>4912</v>
      </c>
      <c r="Z91" s="81">
        <v>6835</v>
      </c>
      <c r="AA91" s="81">
        <v>2780</v>
      </c>
      <c r="AB91" s="81">
        <v>11400</v>
      </c>
      <c r="AC91" s="81">
        <v>0</v>
      </c>
      <c r="AD91" s="81">
        <v>1.2063050953136354</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0</v>
      </c>
      <c r="BK91" s="81">
        <v>0</v>
      </c>
      <c r="BL91" s="81">
        <v>0</v>
      </c>
      <c r="BM91" s="82"/>
      <c r="BN91" s="81">
        <v>0</v>
      </c>
      <c r="BO91" s="81">
        <v>0</v>
      </c>
      <c r="BP91" s="81">
        <v>0</v>
      </c>
      <c r="BQ91" s="81">
        <v>0</v>
      </c>
      <c r="BR91" s="81">
        <v>0</v>
      </c>
      <c r="BS91" s="81">
        <v>0</v>
      </c>
      <c r="BT91"/>
      <c r="BU91" s="80">
        <v>0</v>
      </c>
      <c r="BV91" s="80">
        <v>0</v>
      </c>
      <c r="BW91" s="80">
        <v>0</v>
      </c>
      <c r="BX91" s="80">
        <v>0</v>
      </c>
      <c r="BY91" s="80">
        <v>0</v>
      </c>
      <c r="BZ91" s="80">
        <v>0</v>
      </c>
      <c r="CA91" s="80">
        <v>0</v>
      </c>
      <c r="CB91" s="80">
        <v>0</v>
      </c>
      <c r="CC91" s="80">
        <v>0</v>
      </c>
    </row>
    <row r="92" spans="1:81">
      <c r="A92" s="80" t="s">
        <v>1829</v>
      </c>
      <c r="B92" s="80">
        <v>212</v>
      </c>
      <c r="C92" s="80">
        <v>8</v>
      </c>
      <c r="D92" s="80">
        <v>13</v>
      </c>
      <c r="E92" s="80">
        <v>2011</v>
      </c>
      <c r="F92" s="80" t="s">
        <v>87</v>
      </c>
      <c r="G92" s="80" t="s">
        <v>1821</v>
      </c>
      <c r="H92" s="80" t="s">
        <v>1822</v>
      </c>
      <c r="I92" s="177"/>
      <c r="J92" s="81">
        <v>0.82942856393768039</v>
      </c>
      <c r="K92" s="81">
        <v>0.59472013587141281</v>
      </c>
      <c r="L92" s="81">
        <v>0.90154929976917542</v>
      </c>
      <c r="M92" s="81">
        <v>11.343374725818446</v>
      </c>
      <c r="N92" s="81">
        <v>15.12155484405867</v>
      </c>
      <c r="O92" s="81">
        <v>13.046652615791107</v>
      </c>
      <c r="P92" s="81">
        <v>13.637948824462534</v>
      </c>
      <c r="Q92" s="81">
        <v>0.78803230779360334</v>
      </c>
      <c r="R92" s="81">
        <v>0</v>
      </c>
      <c r="S92" s="81">
        <v>1.272780794747586</v>
      </c>
      <c r="T92" s="82"/>
      <c r="U92" s="81">
        <v>32652</v>
      </c>
      <c r="V92" s="81">
        <v>236</v>
      </c>
      <c r="W92" s="81">
        <v>20</v>
      </c>
      <c r="X92" s="81">
        <v>2373</v>
      </c>
      <c r="Y92" s="81">
        <v>4944</v>
      </c>
      <c r="Z92" s="81">
        <v>6770</v>
      </c>
      <c r="AA92" s="81">
        <v>2756</v>
      </c>
      <c r="AB92" s="81">
        <v>11229</v>
      </c>
      <c r="AC92" s="81">
        <v>0</v>
      </c>
      <c r="AD92" s="81">
        <v>1.272780794747586</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0</v>
      </c>
      <c r="BK92" s="81">
        <v>0</v>
      </c>
      <c r="BL92" s="81">
        <v>0</v>
      </c>
      <c r="BM92" s="82"/>
      <c r="BN92" s="81">
        <v>0</v>
      </c>
      <c r="BO92" s="81">
        <v>0</v>
      </c>
      <c r="BP92" s="81">
        <v>0</v>
      </c>
      <c r="BQ92" s="81">
        <v>0</v>
      </c>
      <c r="BR92" s="81">
        <v>0</v>
      </c>
      <c r="BS92" s="81">
        <v>0</v>
      </c>
      <c r="BT92"/>
      <c r="BU92" s="80">
        <v>0</v>
      </c>
      <c r="BV92" s="80">
        <v>0</v>
      </c>
      <c r="BW92" s="80">
        <v>0</v>
      </c>
      <c r="BX92" s="80">
        <v>0</v>
      </c>
      <c r="BY92" s="80">
        <v>0</v>
      </c>
      <c r="BZ92" s="80">
        <v>0</v>
      </c>
      <c r="CA92" s="80">
        <v>0</v>
      </c>
      <c r="CB92" s="80">
        <v>0</v>
      </c>
      <c r="CC92" s="80">
        <v>0</v>
      </c>
    </row>
    <row r="93" spans="1:81">
      <c r="A93" s="80" t="s">
        <v>1830</v>
      </c>
      <c r="B93" s="80">
        <v>213</v>
      </c>
      <c r="C93" s="80">
        <v>9</v>
      </c>
      <c r="D93" s="80">
        <v>13</v>
      </c>
      <c r="E93" s="80">
        <v>2012</v>
      </c>
      <c r="F93" s="80" t="s">
        <v>88</v>
      </c>
      <c r="G93" s="80" t="s">
        <v>1821</v>
      </c>
      <c r="H93" s="80" t="s">
        <v>1822</v>
      </c>
      <c r="I93" s="177"/>
      <c r="J93" s="81">
        <v>1.1099279728311779</v>
      </c>
      <c r="K93" s="81">
        <v>0.5555581596529825</v>
      </c>
      <c r="L93" s="81">
        <v>0.92278456431430789</v>
      </c>
      <c r="M93" s="81">
        <v>12.584229690701667</v>
      </c>
      <c r="N93" s="81">
        <v>17.350920134168831</v>
      </c>
      <c r="O93" s="81">
        <v>13.07017552361515</v>
      </c>
      <c r="P93" s="81">
        <v>13.456759794640575</v>
      </c>
      <c r="Q93" s="81">
        <v>0.84062386615744145</v>
      </c>
      <c r="R93" s="81">
        <v>0</v>
      </c>
      <c r="S93" s="81">
        <v>1.0558433305066146</v>
      </c>
      <c r="T93" s="82"/>
      <c r="U93" s="81">
        <v>42034</v>
      </c>
      <c r="V93" s="81">
        <v>236</v>
      </c>
      <c r="W93" s="81">
        <v>20</v>
      </c>
      <c r="X93" s="81">
        <v>2373</v>
      </c>
      <c r="Y93" s="81">
        <v>4908</v>
      </c>
      <c r="Z93" s="81">
        <v>6836</v>
      </c>
      <c r="AA93" s="81">
        <v>2704</v>
      </c>
      <c r="AB93" s="81">
        <v>11025</v>
      </c>
      <c r="AC93" s="81">
        <v>0</v>
      </c>
      <c r="AD93" s="81">
        <v>1.0558433305066146</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0</v>
      </c>
      <c r="BK93" s="81">
        <v>0</v>
      </c>
      <c r="BL93" s="81">
        <v>0</v>
      </c>
      <c r="BM93" s="82"/>
      <c r="BN93" s="81">
        <v>0</v>
      </c>
      <c r="BO93" s="81">
        <v>0</v>
      </c>
      <c r="BP93" s="81">
        <v>0</v>
      </c>
      <c r="BQ93" s="81">
        <v>0</v>
      </c>
      <c r="BR93" s="81">
        <v>0</v>
      </c>
      <c r="BS93" s="81">
        <v>0</v>
      </c>
      <c r="BT93"/>
      <c r="BU93" s="80">
        <v>0</v>
      </c>
      <c r="BV93" s="80">
        <v>0</v>
      </c>
      <c r="BW93" s="80">
        <v>0</v>
      </c>
      <c r="BX93" s="80">
        <v>0</v>
      </c>
      <c r="BY93" s="80">
        <v>0</v>
      </c>
      <c r="BZ93" s="80">
        <v>0</v>
      </c>
      <c r="CA93" s="80">
        <v>0</v>
      </c>
      <c r="CB93" s="80">
        <v>0</v>
      </c>
      <c r="CC93" s="80">
        <v>0</v>
      </c>
    </row>
    <row r="94" spans="1:81">
      <c r="A94" s="80" t="s">
        <v>1831</v>
      </c>
      <c r="B94" s="80">
        <v>214</v>
      </c>
      <c r="C94" s="80">
        <v>10</v>
      </c>
      <c r="D94" s="80">
        <v>13</v>
      </c>
      <c r="E94" s="80">
        <v>2013</v>
      </c>
      <c r="F94" s="80" t="s">
        <v>89</v>
      </c>
      <c r="G94" s="80" t="s">
        <v>1821</v>
      </c>
      <c r="H94" s="80" t="s">
        <v>1822</v>
      </c>
      <c r="I94" s="177"/>
      <c r="J94" s="81">
        <v>1.7575034220292776</v>
      </c>
      <c r="K94" s="81">
        <v>0.46268302968665037</v>
      </c>
      <c r="L94" s="81">
        <v>0.88678857297449831</v>
      </c>
      <c r="M94" s="81">
        <v>12.467780731975868</v>
      </c>
      <c r="N94" s="81">
        <v>16.480612746292753</v>
      </c>
      <c r="O94" s="81">
        <v>12.482273565061577</v>
      </c>
      <c r="P94" s="81">
        <v>13.132811141411171</v>
      </c>
      <c r="Q94" s="81">
        <v>0.84302803794480874</v>
      </c>
      <c r="R94" s="81">
        <v>0</v>
      </c>
      <c r="S94" s="81">
        <v>1.1437432807613328</v>
      </c>
      <c r="T94" s="82"/>
      <c r="U94" s="81">
        <v>66854</v>
      </c>
      <c r="V94" s="81">
        <v>236</v>
      </c>
      <c r="W94" s="81">
        <v>20</v>
      </c>
      <c r="X94" s="81">
        <v>2373</v>
      </c>
      <c r="Y94" s="81">
        <v>4892</v>
      </c>
      <c r="Z94" s="81">
        <v>6820</v>
      </c>
      <c r="AA94" s="81">
        <v>2629</v>
      </c>
      <c r="AB94" s="81">
        <v>10898</v>
      </c>
      <c r="AC94" s="81">
        <v>0</v>
      </c>
      <c r="AD94" s="81">
        <v>1.1437432807613328</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0</v>
      </c>
      <c r="BK94" s="81">
        <v>0</v>
      </c>
      <c r="BL94" s="81">
        <v>0</v>
      </c>
      <c r="BM94" s="82"/>
      <c r="BN94" s="81">
        <v>0</v>
      </c>
      <c r="BO94" s="81">
        <v>0</v>
      </c>
      <c r="BP94" s="81">
        <v>0</v>
      </c>
      <c r="BQ94" s="81">
        <v>0</v>
      </c>
      <c r="BR94" s="81">
        <v>0</v>
      </c>
      <c r="BS94" s="81">
        <v>0</v>
      </c>
      <c r="BT94"/>
      <c r="BU94" s="80">
        <v>0</v>
      </c>
      <c r="BV94" s="80">
        <v>0</v>
      </c>
      <c r="BW94" s="80">
        <v>0</v>
      </c>
      <c r="BX94" s="80">
        <v>0</v>
      </c>
      <c r="BY94" s="80">
        <v>0</v>
      </c>
      <c r="BZ94" s="80">
        <v>0</v>
      </c>
      <c r="CA94" s="80">
        <v>0</v>
      </c>
      <c r="CB94" s="80">
        <v>0</v>
      </c>
      <c r="CC94" s="80">
        <v>0</v>
      </c>
    </row>
    <row r="95" spans="1:81">
      <c r="A95" s="80" t="s">
        <v>1832</v>
      </c>
      <c r="B95" s="80">
        <v>215</v>
      </c>
      <c r="C95" s="80">
        <v>11</v>
      </c>
      <c r="D95" s="80">
        <v>13</v>
      </c>
      <c r="E95" s="80">
        <v>2014</v>
      </c>
      <c r="F95" s="80" t="s">
        <v>90</v>
      </c>
      <c r="G95" s="80" t="s">
        <v>1821</v>
      </c>
      <c r="H95" s="80" t="s">
        <v>1822</v>
      </c>
      <c r="I95" s="177"/>
      <c r="J95" s="81">
        <v>0.54829789084280578</v>
      </c>
      <c r="K95" s="81">
        <v>0.58540461745986438</v>
      </c>
      <c r="L95" s="81">
        <v>3.7044547783889259</v>
      </c>
      <c r="M95" s="81">
        <v>11.090891751688934</v>
      </c>
      <c r="N95" s="81">
        <v>14.39261123792796</v>
      </c>
      <c r="O95" s="81">
        <v>11.931571372661196</v>
      </c>
      <c r="P95" s="81">
        <v>12.990219516697142</v>
      </c>
      <c r="Q95" s="81">
        <v>0.79519089239957419</v>
      </c>
      <c r="R95" s="81">
        <v>0</v>
      </c>
      <c r="S95" s="81">
        <v>1.0719806085663581</v>
      </c>
      <c r="T95" s="82"/>
      <c r="U95" s="81">
        <v>21277</v>
      </c>
      <c r="V95" s="81">
        <v>229</v>
      </c>
      <c r="W95" s="81">
        <v>85</v>
      </c>
      <c r="X95" s="81">
        <v>2158</v>
      </c>
      <c r="Y95" s="81">
        <v>4886</v>
      </c>
      <c r="Z95" s="81">
        <v>6866</v>
      </c>
      <c r="AA95" s="81">
        <v>2587</v>
      </c>
      <c r="AB95" s="81">
        <v>10714</v>
      </c>
      <c r="AC95" s="81">
        <v>0</v>
      </c>
      <c r="AD95" s="81">
        <v>1.0719806085663581</v>
      </c>
      <c r="AE95" s="82"/>
      <c r="AF95" s="81">
        <v>273845.03433953825</v>
      </c>
      <c r="AG95" s="81">
        <v>486358.24069138378</v>
      </c>
      <c r="AH95" s="81">
        <v>806150.23816297157</v>
      </c>
      <c r="AI95" s="81">
        <v>13682156.906745235</v>
      </c>
      <c r="AJ95" s="81">
        <v>19576600.091553234</v>
      </c>
      <c r="AK95" s="81">
        <v>0</v>
      </c>
      <c r="AL95" s="81">
        <v>0</v>
      </c>
      <c r="AM95" s="81">
        <v>1470872.0983948379</v>
      </c>
      <c r="AN95" s="81">
        <v>0</v>
      </c>
      <c r="AO95" s="81">
        <v>0</v>
      </c>
      <c r="AP95" s="82"/>
      <c r="AQ95" s="81">
        <v>142</v>
      </c>
      <c r="AR95" s="81">
        <v>26</v>
      </c>
      <c r="AS95" s="81">
        <v>0</v>
      </c>
      <c r="AT95" s="81">
        <v>1</v>
      </c>
      <c r="AU95" s="81">
        <v>0</v>
      </c>
      <c r="AV95" s="81">
        <v>0</v>
      </c>
      <c r="AW95" s="81" t="s">
        <v>564</v>
      </c>
      <c r="AX95" s="82"/>
      <c r="AY95" s="81">
        <v>631.1</v>
      </c>
      <c r="AZ95" s="81">
        <v>4999.1000000000004</v>
      </c>
      <c r="BA95" s="81">
        <v>0</v>
      </c>
      <c r="BB95" s="81">
        <v>780</v>
      </c>
      <c r="BC95" s="81">
        <v>0</v>
      </c>
      <c r="BD95" s="81">
        <v>0</v>
      </c>
      <c r="BE95" s="81" t="s">
        <v>564</v>
      </c>
      <c r="BF95" s="82"/>
      <c r="BG95" s="81">
        <v>0</v>
      </c>
      <c r="BH95" s="81">
        <v>0</v>
      </c>
      <c r="BI95" s="81">
        <v>0</v>
      </c>
      <c r="BJ95" s="81">
        <v>0</v>
      </c>
      <c r="BK95" s="81">
        <v>0</v>
      </c>
      <c r="BL95" s="81">
        <v>0</v>
      </c>
      <c r="BM95" s="82"/>
      <c r="BN95" s="81">
        <v>0</v>
      </c>
      <c r="BO95" s="81">
        <v>0</v>
      </c>
      <c r="BP95" s="81">
        <v>0</v>
      </c>
      <c r="BQ95" s="81">
        <v>0</v>
      </c>
      <c r="BR95" s="81">
        <v>0</v>
      </c>
      <c r="BS95" s="81">
        <v>0</v>
      </c>
      <c r="BT95"/>
      <c r="BU95" s="80">
        <v>0</v>
      </c>
      <c r="BV95" s="80">
        <v>0</v>
      </c>
      <c r="BW95" s="80">
        <v>0</v>
      </c>
      <c r="BX95" s="80">
        <v>0</v>
      </c>
      <c r="BY95" s="80">
        <v>0</v>
      </c>
      <c r="BZ95" s="80">
        <v>0</v>
      </c>
      <c r="CA95" s="80">
        <v>0</v>
      </c>
      <c r="CB95" s="80">
        <v>0</v>
      </c>
      <c r="CC95" s="80">
        <v>0</v>
      </c>
    </row>
    <row r="96" spans="1:81">
      <c r="A96" s="80" t="s">
        <v>1833</v>
      </c>
      <c r="B96" s="80">
        <v>216</v>
      </c>
      <c r="C96" s="80">
        <v>12</v>
      </c>
      <c r="D96" s="80">
        <v>13</v>
      </c>
      <c r="E96" s="80">
        <v>2015</v>
      </c>
      <c r="F96" s="80" t="s">
        <v>91</v>
      </c>
      <c r="G96" s="80" t="s">
        <v>1821</v>
      </c>
      <c r="H96" s="80" t="s">
        <v>1822</v>
      </c>
      <c r="I96" s="177"/>
      <c r="J96" s="81">
        <v>0.48333029849893244</v>
      </c>
      <c r="K96" s="81">
        <v>0.52562500028278414</v>
      </c>
      <c r="L96" s="81">
        <v>3.7052980325797673</v>
      </c>
      <c r="M96" s="81">
        <v>10.61416631561643</v>
      </c>
      <c r="N96" s="81">
        <v>12.697157098658931</v>
      </c>
      <c r="O96" s="81">
        <v>11.852134417453584</v>
      </c>
      <c r="P96" s="81">
        <v>12.799428604246918</v>
      </c>
      <c r="Q96" s="81">
        <v>0.76573734590924236</v>
      </c>
      <c r="R96" s="81">
        <v>0</v>
      </c>
      <c r="S96" s="81">
        <v>1.2222458328950934</v>
      </c>
      <c r="T96" s="82"/>
      <c r="U96" s="81">
        <v>21410</v>
      </c>
      <c r="V96" s="81">
        <v>229</v>
      </c>
      <c r="W96" s="81">
        <v>85</v>
      </c>
      <c r="X96" s="81">
        <v>2158</v>
      </c>
      <c r="Y96" s="81">
        <v>4863</v>
      </c>
      <c r="Z96" s="81">
        <v>6886</v>
      </c>
      <c r="AA96" s="81">
        <v>2547</v>
      </c>
      <c r="AB96" s="81">
        <v>10539</v>
      </c>
      <c r="AC96" s="81">
        <v>0</v>
      </c>
      <c r="AD96" s="81">
        <v>1.2222458328950934</v>
      </c>
      <c r="AE96" s="82"/>
      <c r="AF96" s="81">
        <v>245664.85235149512</v>
      </c>
      <c r="AG96" s="81">
        <v>421546.43621275143</v>
      </c>
      <c r="AH96" s="81">
        <v>695951.65011599008</v>
      </c>
      <c r="AI96" s="81">
        <v>13339714.105302157</v>
      </c>
      <c r="AJ96" s="81">
        <v>18949689.839184318</v>
      </c>
      <c r="AK96" s="81">
        <v>0</v>
      </c>
      <c r="AL96" s="81">
        <v>0</v>
      </c>
      <c r="AM96" s="81">
        <v>1444325.7405577488</v>
      </c>
      <c r="AN96" s="81">
        <v>0</v>
      </c>
      <c r="AO96" s="81">
        <v>0</v>
      </c>
      <c r="AP96" s="82"/>
      <c r="AQ96" s="81">
        <v>156</v>
      </c>
      <c r="AR96" s="81">
        <v>32</v>
      </c>
      <c r="AS96" s="81">
        <v>0</v>
      </c>
      <c r="AT96" s="81">
        <v>1</v>
      </c>
      <c r="AU96" s="81">
        <v>0</v>
      </c>
      <c r="AV96" s="81">
        <v>0</v>
      </c>
      <c r="AW96" s="81" t="s">
        <v>564</v>
      </c>
      <c r="AX96" s="82"/>
      <c r="AY96" s="81">
        <v>717.3</v>
      </c>
      <c r="AZ96" s="81">
        <v>7133.8</v>
      </c>
      <c r="BA96" s="81">
        <v>0</v>
      </c>
      <c r="BB96" s="81">
        <v>780</v>
      </c>
      <c r="BC96" s="81">
        <v>0</v>
      </c>
      <c r="BD96" s="81">
        <v>0</v>
      </c>
      <c r="BE96" s="81" t="s">
        <v>564</v>
      </c>
      <c r="BF96" s="82"/>
      <c r="BG96" s="81">
        <v>0</v>
      </c>
      <c r="BH96" s="81">
        <v>0</v>
      </c>
      <c r="BI96" s="81">
        <v>0</v>
      </c>
      <c r="BJ96" s="81">
        <v>0</v>
      </c>
      <c r="BK96" s="81">
        <v>0</v>
      </c>
      <c r="BL96" s="81">
        <v>0</v>
      </c>
      <c r="BM96" s="82"/>
      <c r="BN96" s="81">
        <v>0</v>
      </c>
      <c r="BO96" s="81">
        <v>0</v>
      </c>
      <c r="BP96" s="81">
        <v>0</v>
      </c>
      <c r="BQ96" s="81">
        <v>0</v>
      </c>
      <c r="BR96" s="81">
        <v>0</v>
      </c>
      <c r="BS96" s="81">
        <v>0</v>
      </c>
      <c r="BT96"/>
      <c r="BU96" s="80">
        <v>0</v>
      </c>
      <c r="BV96" s="80">
        <v>0</v>
      </c>
      <c r="BW96" s="80">
        <v>0</v>
      </c>
      <c r="BX96" s="80">
        <v>0</v>
      </c>
      <c r="BY96" s="80">
        <v>0</v>
      </c>
      <c r="BZ96" s="80">
        <v>0</v>
      </c>
      <c r="CA96" s="80">
        <v>0</v>
      </c>
      <c r="CB96" s="80">
        <v>0</v>
      </c>
      <c r="CC96" s="80">
        <v>0</v>
      </c>
    </row>
    <row r="97" spans="1:81">
      <c r="A97" s="80" t="s">
        <v>1834</v>
      </c>
      <c r="B97" s="80">
        <v>217</v>
      </c>
      <c r="C97" s="80">
        <v>13</v>
      </c>
      <c r="D97" s="80">
        <v>13</v>
      </c>
      <c r="E97" s="80">
        <v>2016</v>
      </c>
      <c r="F97" s="80" t="s">
        <v>92</v>
      </c>
      <c r="G97" s="80" t="s">
        <v>1821</v>
      </c>
      <c r="H97" s="80" t="s">
        <v>1822</v>
      </c>
      <c r="I97" s="177"/>
      <c r="J97" s="81">
        <v>0.80734641172776089</v>
      </c>
      <c r="K97" s="81">
        <v>0.51128520155126655</v>
      </c>
      <c r="L97" s="81">
        <v>3.4979672246134674</v>
      </c>
      <c r="M97" s="81">
        <v>8.6317097821980084</v>
      </c>
      <c r="N97" s="81">
        <v>12.506298311063691</v>
      </c>
      <c r="O97" s="81">
        <v>11.657199902865603</v>
      </c>
      <c r="P97" s="81">
        <v>12.141946113217735</v>
      </c>
      <c r="Q97" s="81">
        <v>0.73273665692944923</v>
      </c>
      <c r="R97" s="81">
        <v>0</v>
      </c>
      <c r="S97" s="81">
        <v>1.1108912508117694</v>
      </c>
      <c r="T97" s="82"/>
      <c r="U97" s="81">
        <v>37827</v>
      </c>
      <c r="V97" s="81">
        <v>229</v>
      </c>
      <c r="W97" s="81">
        <v>85</v>
      </c>
      <c r="X97" s="81">
        <v>2158</v>
      </c>
      <c r="Y97" s="81">
        <v>4817</v>
      </c>
      <c r="Z97" s="81">
        <v>6856</v>
      </c>
      <c r="AA97" s="81">
        <v>2499</v>
      </c>
      <c r="AB97" s="81">
        <v>10374</v>
      </c>
      <c r="AC97" s="81">
        <v>0</v>
      </c>
      <c r="AD97" s="81">
        <v>1.110891250811769</v>
      </c>
      <c r="AE97" s="82"/>
      <c r="AF97" s="81">
        <v>422869.46998713969</v>
      </c>
      <c r="AG97" s="81">
        <v>424768.83415140148</v>
      </c>
      <c r="AH97" s="81">
        <v>516177.81655229657</v>
      </c>
      <c r="AI97" s="81">
        <v>13869739.07882796</v>
      </c>
      <c r="AJ97" s="81">
        <v>20277521.29139246</v>
      </c>
      <c r="AK97" s="81">
        <v>0</v>
      </c>
      <c r="AL97" s="81">
        <v>0</v>
      </c>
      <c r="AM97" s="81">
        <v>1422817.7143524331</v>
      </c>
      <c r="AN97" s="81">
        <v>0</v>
      </c>
      <c r="AO97" s="81">
        <v>0</v>
      </c>
      <c r="AP97" s="82"/>
      <c r="AQ97" s="81">
        <v>166</v>
      </c>
      <c r="AR97" s="81">
        <v>33</v>
      </c>
      <c r="AS97" s="81">
        <v>0</v>
      </c>
      <c r="AT97" s="81">
        <v>1</v>
      </c>
      <c r="AU97" s="81">
        <v>0</v>
      </c>
      <c r="AV97" s="81">
        <v>0</v>
      </c>
      <c r="AW97" s="81" t="s">
        <v>564</v>
      </c>
      <c r="AX97" s="82"/>
      <c r="AY97" s="81">
        <v>772.2</v>
      </c>
      <c r="AZ97" s="81">
        <v>7180.2</v>
      </c>
      <c r="BA97" s="81">
        <v>0</v>
      </c>
      <c r="BB97" s="81">
        <v>780</v>
      </c>
      <c r="BC97" s="81">
        <v>0</v>
      </c>
      <c r="BD97" s="81">
        <v>0</v>
      </c>
      <c r="BE97" s="81" t="s">
        <v>564</v>
      </c>
      <c r="BF97" s="82"/>
      <c r="BG97" s="81">
        <v>0</v>
      </c>
      <c r="BH97" s="81">
        <v>0</v>
      </c>
      <c r="BI97" s="81">
        <v>0</v>
      </c>
      <c r="BJ97" s="81">
        <v>0</v>
      </c>
      <c r="BK97" s="81">
        <v>0</v>
      </c>
      <c r="BL97" s="81">
        <v>0</v>
      </c>
      <c r="BM97" s="82"/>
      <c r="BN97" s="81">
        <v>0</v>
      </c>
      <c r="BO97" s="81">
        <v>0</v>
      </c>
      <c r="BP97" s="81">
        <v>0</v>
      </c>
      <c r="BQ97" s="81">
        <v>0</v>
      </c>
      <c r="BR97" s="81">
        <v>0</v>
      </c>
      <c r="BS97" s="81">
        <v>0</v>
      </c>
      <c r="BT97"/>
      <c r="BU97" s="80">
        <v>0</v>
      </c>
      <c r="BV97" s="80">
        <v>0</v>
      </c>
      <c r="BW97" s="80">
        <v>0</v>
      </c>
      <c r="BX97" s="80">
        <v>0</v>
      </c>
      <c r="BY97" s="80">
        <v>0</v>
      </c>
      <c r="BZ97" s="80">
        <v>0</v>
      </c>
      <c r="CA97" s="80">
        <v>0</v>
      </c>
      <c r="CB97" s="80">
        <v>0</v>
      </c>
      <c r="CC97" s="80">
        <v>0</v>
      </c>
    </row>
    <row r="98" spans="1:81">
      <c r="A98" s="80" t="s">
        <v>1835</v>
      </c>
      <c r="B98" s="80">
        <v>218</v>
      </c>
      <c r="C98" s="80">
        <v>14</v>
      </c>
      <c r="D98" s="80">
        <v>13</v>
      </c>
      <c r="E98" s="80">
        <v>2017</v>
      </c>
      <c r="F98" s="80" t="s">
        <v>71</v>
      </c>
      <c r="G98" s="80" t="s">
        <v>1821</v>
      </c>
      <c r="H98" s="80" t="s">
        <v>1822</v>
      </c>
      <c r="I98" s="177"/>
      <c r="J98" s="81">
        <v>0.10537532138777136</v>
      </c>
      <c r="K98" s="81">
        <v>0.52530689585871126</v>
      </c>
      <c r="L98" s="81">
        <v>3.4697188389830758</v>
      </c>
      <c r="M98" s="81">
        <v>8.0366820074596728</v>
      </c>
      <c r="N98" s="81">
        <v>11.505339194887767</v>
      </c>
      <c r="O98" s="81">
        <v>11.383354826976127</v>
      </c>
      <c r="P98" s="81">
        <v>11.886397304695743</v>
      </c>
      <c r="Q98" s="81">
        <v>0.69564221054460518</v>
      </c>
      <c r="R98" s="81">
        <v>0</v>
      </c>
      <c r="S98" s="81">
        <v>1.0961002529466712</v>
      </c>
      <c r="T98" s="82"/>
      <c r="U98" s="81">
        <v>5310</v>
      </c>
      <c r="V98" s="81">
        <v>229</v>
      </c>
      <c r="W98" s="81">
        <v>85</v>
      </c>
      <c r="X98" s="81">
        <v>2158</v>
      </c>
      <c r="Y98" s="81">
        <v>4788</v>
      </c>
      <c r="Z98" s="81">
        <v>6806</v>
      </c>
      <c r="AA98" s="81">
        <v>2462</v>
      </c>
      <c r="AB98" s="81">
        <v>10185</v>
      </c>
      <c r="AC98" s="81">
        <v>0</v>
      </c>
      <c r="AD98" s="81">
        <v>1.096100252946671</v>
      </c>
      <c r="AE98" s="82"/>
      <c r="AF98" s="81">
        <v>56530.126271737667</v>
      </c>
      <c r="AG98" s="81">
        <v>430011.54458626779</v>
      </c>
      <c r="AH98" s="81">
        <v>692665.27340711874</v>
      </c>
      <c r="AI98" s="81">
        <v>13178272.81583309</v>
      </c>
      <c r="AJ98" s="81">
        <v>20066889.27168769</v>
      </c>
      <c r="AK98" s="81">
        <v>0</v>
      </c>
      <c r="AL98" s="81">
        <v>0</v>
      </c>
      <c r="AM98" s="81">
        <v>1399081.694956745</v>
      </c>
      <c r="AN98" s="81">
        <v>0</v>
      </c>
      <c r="AO98" s="81">
        <v>0</v>
      </c>
      <c r="AP98" s="82"/>
      <c r="AQ98" s="81">
        <v>171</v>
      </c>
      <c r="AR98" s="81">
        <v>36</v>
      </c>
      <c r="AS98" s="81">
        <v>0</v>
      </c>
      <c r="AT98" s="81">
        <v>1</v>
      </c>
      <c r="AU98" s="81">
        <v>0</v>
      </c>
      <c r="AV98" s="81">
        <v>0</v>
      </c>
      <c r="AW98" s="81" t="s">
        <v>564</v>
      </c>
      <c r="AX98" s="82"/>
      <c r="AY98" s="81">
        <v>800</v>
      </c>
      <c r="AZ98" s="81">
        <v>11159.9</v>
      </c>
      <c r="BA98" s="81">
        <v>0</v>
      </c>
      <c r="BB98" s="81">
        <v>780</v>
      </c>
      <c r="BC98" s="81">
        <v>0</v>
      </c>
      <c r="BD98" s="81">
        <v>0</v>
      </c>
      <c r="BE98" s="81" t="s">
        <v>564</v>
      </c>
      <c r="BF98" s="82"/>
      <c r="BG98" s="81">
        <v>0</v>
      </c>
      <c r="BH98" s="81">
        <v>0</v>
      </c>
      <c r="BI98" s="81">
        <v>0</v>
      </c>
      <c r="BJ98" s="81">
        <v>0</v>
      </c>
      <c r="BK98" s="81">
        <v>0</v>
      </c>
      <c r="BL98" s="81">
        <v>0</v>
      </c>
      <c r="BM98" s="82"/>
      <c r="BN98" s="81">
        <v>0</v>
      </c>
      <c r="BO98" s="81">
        <v>0</v>
      </c>
      <c r="BP98" s="81">
        <v>0</v>
      </c>
      <c r="BQ98" s="81">
        <v>0</v>
      </c>
      <c r="BR98" s="81">
        <v>0</v>
      </c>
      <c r="BS98" s="81">
        <v>0</v>
      </c>
      <c r="BT98"/>
      <c r="BU98" s="80">
        <v>0</v>
      </c>
      <c r="BV98" s="80">
        <v>0</v>
      </c>
      <c r="BW98" s="80">
        <v>0</v>
      </c>
      <c r="BX98" s="80">
        <v>0</v>
      </c>
      <c r="BY98" s="80">
        <v>0</v>
      </c>
      <c r="BZ98" s="80">
        <v>0</v>
      </c>
      <c r="CA98" s="80">
        <v>0</v>
      </c>
      <c r="CB98" s="80">
        <v>0</v>
      </c>
      <c r="CC98" s="80">
        <v>0</v>
      </c>
    </row>
    <row r="99" spans="1:81">
      <c r="A99" s="80" t="s">
        <v>1836</v>
      </c>
      <c r="B99" s="80">
        <v>219</v>
      </c>
      <c r="C99" s="80">
        <v>15</v>
      </c>
      <c r="D99" s="80">
        <v>13</v>
      </c>
      <c r="E99" s="80">
        <v>2018</v>
      </c>
      <c r="F99" s="80" t="s">
        <v>93</v>
      </c>
      <c r="G99" s="80" t="s">
        <v>1821</v>
      </c>
      <c r="H99" s="80" t="s">
        <v>1822</v>
      </c>
      <c r="I99" s="177"/>
      <c r="J99" s="81">
        <v>8.1280801817597212E-2</v>
      </c>
      <c r="K99" s="81">
        <v>0.44330620882002708</v>
      </c>
      <c r="L99" s="81">
        <v>3.1335471403053456</v>
      </c>
      <c r="M99" s="81">
        <v>7.3325844629861212</v>
      </c>
      <c r="N99" s="81">
        <v>7.8452608402575068</v>
      </c>
      <c r="O99" s="81">
        <v>10.993886220498709</v>
      </c>
      <c r="P99" s="81">
        <v>11.643800270227958</v>
      </c>
      <c r="Q99" s="81">
        <v>0.62682389363921354</v>
      </c>
      <c r="R99" s="81">
        <v>0</v>
      </c>
      <c r="S99" s="81">
        <v>1.0301223001479125</v>
      </c>
      <c r="T99" s="82"/>
      <c r="U99" s="81">
        <v>4520</v>
      </c>
      <c r="V99" s="81">
        <v>229</v>
      </c>
      <c r="W99" s="81">
        <v>85</v>
      </c>
      <c r="X99" s="81">
        <v>2158</v>
      </c>
      <c r="Y99" s="81">
        <v>4723</v>
      </c>
      <c r="Z99" s="81">
        <v>6699</v>
      </c>
      <c r="AA99" s="81">
        <v>2436</v>
      </c>
      <c r="AB99" s="81">
        <v>9890</v>
      </c>
      <c r="AC99" s="81">
        <v>0</v>
      </c>
      <c r="AD99" s="81">
        <v>1.030122300147913</v>
      </c>
      <c r="AE99" s="82"/>
      <c r="AF99" s="81">
        <v>44157.402959871302</v>
      </c>
      <c r="AG99" s="81">
        <v>388997.1366919842</v>
      </c>
      <c r="AH99" s="81">
        <v>657852.20556648728</v>
      </c>
      <c r="AI99" s="81">
        <v>12657338.369433589</v>
      </c>
      <c r="AJ99" s="81">
        <v>16710956.14140087</v>
      </c>
      <c r="AK99" s="81">
        <v>0</v>
      </c>
      <c r="AL99" s="81">
        <v>0</v>
      </c>
      <c r="AM99" s="81">
        <v>1361369.4849382071</v>
      </c>
      <c r="AN99" s="81">
        <v>0</v>
      </c>
      <c r="AO99" s="81">
        <v>0</v>
      </c>
      <c r="AP99" s="82"/>
      <c r="AQ99" s="81">
        <v>180</v>
      </c>
      <c r="AR99" s="81">
        <v>36</v>
      </c>
      <c r="AS99" s="81">
        <v>0</v>
      </c>
      <c r="AT99" s="81">
        <v>1</v>
      </c>
      <c r="AU99" s="81">
        <v>0</v>
      </c>
      <c r="AV99" s="81">
        <v>0</v>
      </c>
      <c r="AW99" s="81" t="s">
        <v>564</v>
      </c>
      <c r="AX99" s="82"/>
      <c r="AY99" s="81">
        <v>859.77</v>
      </c>
      <c r="AZ99" s="81">
        <v>11160</v>
      </c>
      <c r="BA99" s="81">
        <v>0</v>
      </c>
      <c r="BB99" s="81">
        <v>780</v>
      </c>
      <c r="BC99" s="81">
        <v>0</v>
      </c>
      <c r="BD99" s="81">
        <v>0</v>
      </c>
      <c r="BE99" s="81" t="s">
        <v>564</v>
      </c>
      <c r="BF99" s="82"/>
      <c r="BG99" s="81">
        <v>0</v>
      </c>
      <c r="BH99" s="81">
        <v>0</v>
      </c>
      <c r="BI99" s="81">
        <v>0</v>
      </c>
      <c r="BJ99" s="81">
        <v>0</v>
      </c>
      <c r="BK99" s="81">
        <v>0</v>
      </c>
      <c r="BL99" s="81">
        <v>0</v>
      </c>
      <c r="BM99" s="82"/>
      <c r="BN99" s="81">
        <v>0</v>
      </c>
      <c r="BO99" s="81">
        <v>0</v>
      </c>
      <c r="BP99" s="81">
        <v>0</v>
      </c>
      <c r="BQ99" s="81">
        <v>0</v>
      </c>
      <c r="BR99" s="81">
        <v>0</v>
      </c>
      <c r="BS99" s="81">
        <v>0</v>
      </c>
      <c r="BT99"/>
      <c r="BU99" s="80">
        <v>0</v>
      </c>
      <c r="BV99" s="80">
        <v>0</v>
      </c>
      <c r="BW99" s="80">
        <v>0</v>
      </c>
      <c r="BX99" s="80">
        <v>0</v>
      </c>
      <c r="BY99" s="80">
        <v>0</v>
      </c>
      <c r="BZ99" s="80">
        <v>0</v>
      </c>
      <c r="CA99" s="80">
        <v>0</v>
      </c>
      <c r="CB99" s="80">
        <v>0</v>
      </c>
      <c r="CC99" s="80">
        <v>0</v>
      </c>
    </row>
    <row r="100" spans="1:81">
      <c r="A100" s="80" t="s">
        <v>1837</v>
      </c>
      <c r="B100" s="80">
        <v>220</v>
      </c>
      <c r="C100" s="80">
        <v>16</v>
      </c>
      <c r="D100" s="80">
        <v>13</v>
      </c>
      <c r="E100" s="80">
        <v>2019</v>
      </c>
      <c r="F100" s="80" t="s">
        <v>73</v>
      </c>
      <c r="G100" s="80" t="s">
        <v>1821</v>
      </c>
      <c r="H100" s="80" t="s">
        <v>1822</v>
      </c>
      <c r="I100" s="177"/>
      <c r="J100" s="81">
        <v>1.1694034249353871</v>
      </c>
      <c r="K100" s="81">
        <v>0.42122090090429187</v>
      </c>
      <c r="L100" s="81">
        <v>3.1865747112286269</v>
      </c>
      <c r="M100" s="81">
        <v>7.7003431367171755</v>
      </c>
      <c r="N100" s="81">
        <v>7.6346049779818443</v>
      </c>
      <c r="O100" s="81">
        <v>10.55954702376885</v>
      </c>
      <c r="P100" s="81">
        <v>11.616022547457549</v>
      </c>
      <c r="Q100" s="81">
        <v>0.59499615241627313</v>
      </c>
      <c r="R100" s="81">
        <v>0</v>
      </c>
      <c r="S100" s="81">
        <v>0.98996301965151068</v>
      </c>
      <c r="T100" s="82"/>
      <c r="U100" s="81">
        <v>64894</v>
      </c>
      <c r="V100" s="81">
        <v>229</v>
      </c>
      <c r="W100" s="81">
        <v>85</v>
      </c>
      <c r="X100" s="81">
        <v>2158</v>
      </c>
      <c r="Y100" s="81">
        <v>4683</v>
      </c>
      <c r="Z100" s="81">
        <v>6611</v>
      </c>
      <c r="AA100" s="81">
        <v>2412</v>
      </c>
      <c r="AB100" s="81">
        <v>9642</v>
      </c>
      <c r="AC100" s="81">
        <v>0</v>
      </c>
      <c r="AD100" s="81">
        <v>0.98996301965151068</v>
      </c>
      <c r="AE100" s="82"/>
      <c r="AF100" s="81">
        <v>648912.14018015005</v>
      </c>
      <c r="AG100" s="81">
        <v>376984.98395493958</v>
      </c>
      <c r="AH100" s="81">
        <v>699094.55298098666</v>
      </c>
      <c r="AI100" s="81">
        <v>12941092.604183629</v>
      </c>
      <c r="AJ100" s="81">
        <v>15181756.497867979</v>
      </c>
      <c r="AK100" s="81">
        <v>0</v>
      </c>
      <c r="AL100" s="81">
        <v>0</v>
      </c>
      <c r="AM100" s="81">
        <v>1313167.8150628619</v>
      </c>
      <c r="AN100" s="81">
        <v>0</v>
      </c>
      <c r="AO100" s="81">
        <v>0</v>
      </c>
      <c r="AP100" s="82"/>
      <c r="AQ100" s="81">
        <v>190</v>
      </c>
      <c r="AR100" s="81">
        <v>36</v>
      </c>
      <c r="AS100" s="81">
        <v>0</v>
      </c>
      <c r="AT100" s="81">
        <v>2</v>
      </c>
      <c r="AU100" s="81">
        <v>0</v>
      </c>
      <c r="AV100" s="81">
        <v>0</v>
      </c>
      <c r="AW100" s="81" t="s">
        <v>564</v>
      </c>
      <c r="AX100" s="82"/>
      <c r="AY100" s="81">
        <v>922.7399999999999</v>
      </c>
      <c r="AZ100" s="81">
        <v>11159.9</v>
      </c>
      <c r="BA100" s="81">
        <v>0</v>
      </c>
      <c r="BB100" s="81">
        <v>1560</v>
      </c>
      <c r="BC100" s="81">
        <v>0</v>
      </c>
      <c r="BD100" s="81">
        <v>0</v>
      </c>
      <c r="BE100" s="81" t="s">
        <v>564</v>
      </c>
      <c r="BF100" s="82"/>
      <c r="BG100" s="81">
        <v>0</v>
      </c>
      <c r="BH100" s="81">
        <v>0</v>
      </c>
      <c r="BI100" s="81">
        <v>0</v>
      </c>
      <c r="BJ100" s="81">
        <v>0</v>
      </c>
      <c r="BK100" s="81">
        <v>0</v>
      </c>
      <c r="BL100" s="81">
        <v>0</v>
      </c>
      <c r="BM100" s="82"/>
      <c r="BN100" s="81">
        <v>0</v>
      </c>
      <c r="BO100" s="81">
        <v>0</v>
      </c>
      <c r="BP100" s="81">
        <v>0</v>
      </c>
      <c r="BQ100" s="81">
        <v>0</v>
      </c>
      <c r="BR100" s="81">
        <v>0</v>
      </c>
      <c r="BS100" s="81">
        <v>0</v>
      </c>
      <c r="BT100"/>
      <c r="BU100" s="80">
        <v>0</v>
      </c>
      <c r="BV100" s="80">
        <v>0</v>
      </c>
      <c r="BW100" s="80">
        <v>0</v>
      </c>
      <c r="BX100" s="80">
        <v>0</v>
      </c>
      <c r="BY100" s="80">
        <v>0</v>
      </c>
      <c r="BZ100" s="80">
        <v>0</v>
      </c>
      <c r="CA100" s="80">
        <v>0</v>
      </c>
      <c r="CB100" s="80">
        <v>0</v>
      </c>
      <c r="CC100" s="80">
        <v>0</v>
      </c>
    </row>
    <row r="101" spans="1:81">
      <c r="A101" s="80" t="s">
        <v>1838</v>
      </c>
      <c r="B101" s="80">
        <v>221</v>
      </c>
      <c r="C101" s="80">
        <v>17</v>
      </c>
      <c r="D101" s="80">
        <v>13</v>
      </c>
      <c r="E101" s="80">
        <v>2020</v>
      </c>
      <c r="F101" s="80" t="s">
        <v>218</v>
      </c>
      <c r="G101" s="80" t="s">
        <v>1821</v>
      </c>
      <c r="H101" s="80" t="s">
        <v>1822</v>
      </c>
      <c r="I101" s="177"/>
      <c r="J101" s="81">
        <v>0</v>
      </c>
      <c r="K101" s="81">
        <v>0.32011275754058355</v>
      </c>
      <c r="L101" s="81">
        <v>2.523212083617139</v>
      </c>
      <c r="M101" s="81">
        <v>6.5671342783976945</v>
      </c>
      <c r="N101" s="81">
        <v>8.7612173787123417</v>
      </c>
      <c r="O101" s="81">
        <v>9.1494987114407085</v>
      </c>
      <c r="P101" s="81">
        <v>10.713560427881532</v>
      </c>
      <c r="Q101" s="81">
        <v>0.55189528104857377</v>
      </c>
      <c r="R101" s="81">
        <v>0</v>
      </c>
      <c r="S101" s="81">
        <v>0.94378033386092663</v>
      </c>
      <c r="T101" s="82"/>
      <c r="U101" s="81">
        <v>0</v>
      </c>
      <c r="V101" s="81">
        <v>172</v>
      </c>
      <c r="W101" s="81">
        <v>89</v>
      </c>
      <c r="X101" s="81">
        <v>1938</v>
      </c>
      <c r="Y101" s="81">
        <v>4633</v>
      </c>
      <c r="Z101" s="81">
        <v>6538</v>
      </c>
      <c r="AA101" s="81">
        <v>2417</v>
      </c>
      <c r="AB101" s="81">
        <v>9360</v>
      </c>
      <c r="AC101" s="81">
        <v>0</v>
      </c>
      <c r="AD101" s="81">
        <v>0.94378033386092663</v>
      </c>
      <c r="AE101" s="82"/>
      <c r="AF101" s="81">
        <v>0</v>
      </c>
      <c r="AG101" s="81">
        <v>258490.31427432873</v>
      </c>
      <c r="AH101" s="81">
        <v>574163.11322603293</v>
      </c>
      <c r="AI101" s="81">
        <v>10936425.272704002</v>
      </c>
      <c r="AJ101" s="81">
        <v>16948396.939476062</v>
      </c>
      <c r="AK101" s="81"/>
      <c r="AL101" s="81"/>
      <c r="AM101" s="81">
        <v>1221583.9917689611</v>
      </c>
      <c r="AN101" s="81"/>
      <c r="AO101" s="81"/>
      <c r="AP101" s="82"/>
      <c r="AQ101" s="81">
        <v>193</v>
      </c>
      <c r="AR101" s="81">
        <v>38</v>
      </c>
      <c r="AS101" s="81">
        <v>0</v>
      </c>
      <c r="AT101" s="81">
        <v>2</v>
      </c>
      <c r="AU101" s="81">
        <v>0</v>
      </c>
      <c r="AV101" s="81">
        <v>0</v>
      </c>
      <c r="AW101" s="81">
        <v>0</v>
      </c>
      <c r="AX101" s="82"/>
      <c r="AY101" s="81">
        <v>936.58999999999992</v>
      </c>
      <c r="AZ101" s="81">
        <v>11256.5</v>
      </c>
      <c r="BA101" s="81">
        <v>0</v>
      </c>
      <c r="BB101" s="81">
        <v>1560</v>
      </c>
      <c r="BC101" s="81">
        <v>0</v>
      </c>
      <c r="BD101" s="81">
        <v>0</v>
      </c>
      <c r="BE101" s="81">
        <v>0</v>
      </c>
      <c r="BF101" s="82"/>
      <c r="BG101" s="81">
        <v>0</v>
      </c>
      <c r="BH101" s="81">
        <v>0</v>
      </c>
      <c r="BI101" s="81">
        <v>0</v>
      </c>
      <c r="BJ101" s="81">
        <v>0</v>
      </c>
      <c r="BK101" s="81">
        <v>0</v>
      </c>
      <c r="BL101" s="81">
        <v>0</v>
      </c>
      <c r="BM101" s="82"/>
      <c r="BN101" s="81">
        <v>0</v>
      </c>
      <c r="BO101" s="81">
        <v>0</v>
      </c>
      <c r="BP101" s="81">
        <v>0</v>
      </c>
      <c r="BQ101" s="81">
        <v>0</v>
      </c>
      <c r="BR101" s="81">
        <v>0</v>
      </c>
      <c r="BS101" s="81">
        <v>0</v>
      </c>
      <c r="BT101"/>
      <c r="BU101" s="80">
        <v>0</v>
      </c>
      <c r="BV101" s="80">
        <v>0</v>
      </c>
      <c r="BW101" s="80">
        <v>0</v>
      </c>
      <c r="BX101" s="80">
        <v>0</v>
      </c>
      <c r="BY101" s="80">
        <v>0</v>
      </c>
      <c r="BZ101" s="80">
        <v>0</v>
      </c>
      <c r="CA101" s="80">
        <v>0</v>
      </c>
      <c r="CB101" s="80">
        <v>0</v>
      </c>
      <c r="CC101" s="80">
        <v>0</v>
      </c>
    </row>
    <row r="102" spans="1:81">
      <c r="A102" s="80" t="s">
        <v>1839</v>
      </c>
      <c r="B102" s="80">
        <v>221</v>
      </c>
      <c r="C102" s="80">
        <v>18</v>
      </c>
      <c r="D102" s="80">
        <v>13</v>
      </c>
      <c r="E102" s="80">
        <v>2021</v>
      </c>
      <c r="F102" s="80" t="s">
        <v>75</v>
      </c>
      <c r="G102" s="174" t="s">
        <v>1821</v>
      </c>
      <c r="H102" s="80" t="s">
        <v>1822</v>
      </c>
      <c r="I102" s="177"/>
      <c r="J102" s="81">
        <v>1.6555023813759973</v>
      </c>
      <c r="K102" s="81">
        <v>0.34599334689402561</v>
      </c>
      <c r="L102" s="81">
        <v>2.292744439581659</v>
      </c>
      <c r="M102" s="81">
        <v>6.0113373799337246</v>
      </c>
      <c r="N102" s="81">
        <v>7.8258037100485529</v>
      </c>
      <c r="O102" s="81">
        <v>8.7443781259937463</v>
      </c>
      <c r="P102" s="81">
        <v>10.899610004449915</v>
      </c>
      <c r="Q102" s="81">
        <v>0.5398415187764708</v>
      </c>
      <c r="R102" s="81">
        <v>0</v>
      </c>
      <c r="S102" s="81">
        <v>1.1484622875819459</v>
      </c>
      <c r="T102" s="82"/>
      <c r="U102" s="81">
        <v>101887</v>
      </c>
      <c r="V102" s="81">
        <v>172</v>
      </c>
      <c r="W102" s="81">
        <v>89</v>
      </c>
      <c r="X102" s="81">
        <v>1938</v>
      </c>
      <c r="Y102" s="81">
        <v>4579</v>
      </c>
      <c r="Z102" s="81">
        <v>6434</v>
      </c>
      <c r="AA102" s="81">
        <v>2398</v>
      </c>
      <c r="AB102" s="81">
        <v>9047</v>
      </c>
      <c r="AC102" s="81">
        <v>0</v>
      </c>
      <c r="AD102" s="81">
        <v>1.1484622875819459</v>
      </c>
      <c r="AE102" s="82"/>
      <c r="AF102" s="81">
        <v>988153.0879081724</v>
      </c>
      <c r="AG102" s="81">
        <v>288225.28160940553</v>
      </c>
      <c r="AH102" s="81">
        <v>513878.51062295778</v>
      </c>
      <c r="AI102" s="81">
        <v>11561757.897699082</v>
      </c>
      <c r="AJ102" s="81">
        <v>17464403.853442136</v>
      </c>
      <c r="AK102" s="81">
        <v>0</v>
      </c>
      <c r="AL102" s="81">
        <v>0</v>
      </c>
      <c r="AM102" s="81">
        <v>1187544.3929971929</v>
      </c>
      <c r="AN102" s="81">
        <v>0</v>
      </c>
      <c r="AO102" s="81">
        <v>0</v>
      </c>
      <c r="AP102" s="82"/>
      <c r="AQ102" s="81">
        <v>198</v>
      </c>
      <c r="AR102" s="81">
        <v>38</v>
      </c>
      <c r="AS102" s="81">
        <v>0</v>
      </c>
      <c r="AT102" s="81">
        <v>2</v>
      </c>
      <c r="AU102" s="81">
        <v>0</v>
      </c>
      <c r="AV102" s="81">
        <v>0</v>
      </c>
      <c r="AW102" s="81"/>
      <c r="AX102" s="82"/>
      <c r="AY102" s="81">
        <v>960.19999999999982</v>
      </c>
      <c r="AZ102" s="81">
        <v>11256.5</v>
      </c>
      <c r="BA102" s="81">
        <v>0</v>
      </c>
      <c r="BB102" s="81">
        <v>1560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1840</v>
      </c>
      <c r="B103" s="80">
        <v>221</v>
      </c>
      <c r="C103" s="80">
        <v>19</v>
      </c>
      <c r="D103" s="80">
        <v>13</v>
      </c>
      <c r="E103" s="80">
        <v>2022</v>
      </c>
      <c r="F103" s="80" t="s">
        <v>568</v>
      </c>
      <c r="G103" s="174" t="s">
        <v>1821</v>
      </c>
      <c r="H103" s="80" t="s">
        <v>1822</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207</v>
      </c>
      <c r="AR103" s="81">
        <v>38</v>
      </c>
      <c r="AS103" s="81">
        <v>0</v>
      </c>
      <c r="AT103" s="81">
        <v>2</v>
      </c>
      <c r="AU103" s="81">
        <v>0</v>
      </c>
      <c r="AV103" s="81">
        <v>0</v>
      </c>
      <c r="AW103" s="81"/>
      <c r="AX103" s="82"/>
      <c r="AY103" s="81">
        <v>1008.8999999999999</v>
      </c>
      <c r="AZ103" s="81">
        <v>11256.500000000002</v>
      </c>
      <c r="BA103" s="81">
        <v>0</v>
      </c>
      <c r="BB103" s="81">
        <v>1560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1841</v>
      </c>
      <c r="B104" s="80">
        <v>35</v>
      </c>
      <c r="C104" s="80">
        <v>1</v>
      </c>
      <c r="D104" s="80">
        <v>3</v>
      </c>
      <c r="E104" s="80">
        <v>1990</v>
      </c>
      <c r="F104" s="80" t="s">
        <v>562</v>
      </c>
      <c r="G104" s="80" t="s">
        <v>1842</v>
      </c>
      <c r="H104" s="80" t="s">
        <v>1843</v>
      </c>
      <c r="I104" s="177"/>
      <c r="J104" s="81">
        <v>2.5669350884894393</v>
      </c>
      <c r="K104" s="81">
        <v>2.8120003810493874</v>
      </c>
      <c r="L104" s="81">
        <v>1.053793951938937</v>
      </c>
      <c r="M104" s="81">
        <v>16.098087018795361</v>
      </c>
      <c r="N104" s="81">
        <v>10.235830288686497</v>
      </c>
      <c r="O104" s="81">
        <v>9.1901107056093636</v>
      </c>
      <c r="P104" s="81">
        <v>14.089142105787181</v>
      </c>
      <c r="Q104" s="81">
        <v>0.51463966307618669</v>
      </c>
      <c r="R104" s="81">
        <v>0</v>
      </c>
      <c r="S104" s="81">
        <v>0.46394095651588679</v>
      </c>
      <c r="T104" s="82"/>
      <c r="U104" s="81">
        <v>382158</v>
      </c>
      <c r="V104" s="81">
        <v>820</v>
      </c>
      <c r="W104" s="81">
        <v>15</v>
      </c>
      <c r="X104" s="81">
        <v>5540</v>
      </c>
      <c r="Y104" s="81">
        <v>2544</v>
      </c>
      <c r="Z104" s="81">
        <v>3780</v>
      </c>
      <c r="AA104" s="81">
        <v>3421</v>
      </c>
      <c r="AB104" s="81">
        <v>8356</v>
      </c>
      <c r="AC104" s="81">
        <v>0</v>
      </c>
      <c r="AD104" s="81">
        <v>0.46394095651588679</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1844</v>
      </c>
      <c r="B105" s="80">
        <v>36</v>
      </c>
      <c r="C105" s="80">
        <v>2</v>
      </c>
      <c r="D105" s="80">
        <v>3</v>
      </c>
      <c r="E105" s="80">
        <v>2005</v>
      </c>
      <c r="F105" s="80" t="s">
        <v>565</v>
      </c>
      <c r="G105" s="80" t="s">
        <v>1842</v>
      </c>
      <c r="H105" s="80" t="s">
        <v>1843</v>
      </c>
      <c r="I105" s="177"/>
      <c r="J105" s="81">
        <v>1.1267420995203521</v>
      </c>
      <c r="K105" s="81">
        <v>1.7779932467709898</v>
      </c>
      <c r="L105" s="81">
        <v>0.67305529766663597</v>
      </c>
      <c r="M105" s="81">
        <v>25.881888296549377</v>
      </c>
      <c r="N105" s="81">
        <v>18.998207755729293</v>
      </c>
      <c r="O105" s="81">
        <v>12.782424170643369</v>
      </c>
      <c r="P105" s="81">
        <v>15.397767661600785</v>
      </c>
      <c r="Q105" s="81">
        <v>0.55244410673296351</v>
      </c>
      <c r="R105" s="81">
        <v>0</v>
      </c>
      <c r="S105" s="81">
        <v>1.4939555331842891</v>
      </c>
      <c r="T105" s="82"/>
      <c r="U105" s="81">
        <v>203024</v>
      </c>
      <c r="V105" s="81">
        <v>683</v>
      </c>
      <c r="W105" s="81">
        <v>9</v>
      </c>
      <c r="X105" s="81">
        <v>4750</v>
      </c>
      <c r="Y105" s="81">
        <v>3550</v>
      </c>
      <c r="Z105" s="81">
        <v>6084</v>
      </c>
      <c r="AA105" s="81">
        <v>3062</v>
      </c>
      <c r="AB105" s="81">
        <v>9377</v>
      </c>
      <c r="AC105" s="81">
        <v>0</v>
      </c>
      <c r="AD105" s="81">
        <v>1.4939555331842891</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1845</v>
      </c>
      <c r="B106" s="80">
        <v>37</v>
      </c>
      <c r="C106" s="80">
        <v>3</v>
      </c>
      <c r="D106" s="80">
        <v>3</v>
      </c>
      <c r="E106" s="80">
        <v>2006</v>
      </c>
      <c r="F106" s="80" t="s">
        <v>566</v>
      </c>
      <c r="G106" s="80" t="s">
        <v>1842</v>
      </c>
      <c r="H106" s="80" t="s">
        <v>1843</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1846</v>
      </c>
      <c r="B107" s="80">
        <v>38</v>
      </c>
      <c r="C107" s="80">
        <v>4</v>
      </c>
      <c r="D107" s="80">
        <v>3</v>
      </c>
      <c r="E107" s="80">
        <v>2007</v>
      </c>
      <c r="F107" s="80" t="s">
        <v>567</v>
      </c>
      <c r="G107" s="80" t="s">
        <v>1842</v>
      </c>
      <c r="H107" s="80" t="s">
        <v>1843</v>
      </c>
      <c r="I107" s="177"/>
      <c r="J107" s="81">
        <v>1.0987224333456131</v>
      </c>
      <c r="K107" s="81">
        <v>1.335265777178883</v>
      </c>
      <c r="L107" s="81">
        <v>2.0264193953492646</v>
      </c>
      <c r="M107" s="81">
        <v>21.205865519040479</v>
      </c>
      <c r="N107" s="81">
        <v>16.79487060132589</v>
      </c>
      <c r="O107" s="81">
        <v>12.193020056707688</v>
      </c>
      <c r="P107" s="81">
        <v>15.253119712828314</v>
      </c>
      <c r="Q107" s="81">
        <v>0.57420980086970752</v>
      </c>
      <c r="R107" s="81">
        <v>0</v>
      </c>
      <c r="S107" s="81">
        <v>1.1696332094977151</v>
      </c>
      <c r="T107" s="82"/>
      <c r="U107" s="81">
        <v>202534</v>
      </c>
      <c r="V107" s="81">
        <v>499</v>
      </c>
      <c r="W107" s="81">
        <v>33</v>
      </c>
      <c r="X107" s="81">
        <v>4541</v>
      </c>
      <c r="Y107" s="81">
        <v>3575</v>
      </c>
      <c r="Z107" s="81">
        <v>6033</v>
      </c>
      <c r="AA107" s="81">
        <v>2987</v>
      </c>
      <c r="AB107" s="81">
        <v>9231</v>
      </c>
      <c r="AC107" s="81">
        <v>0</v>
      </c>
      <c r="AD107" s="81">
        <v>1.1696332094977151</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1847</v>
      </c>
      <c r="B108" s="80">
        <v>39</v>
      </c>
      <c r="C108" s="80">
        <v>5</v>
      </c>
      <c r="D108" s="80">
        <v>3</v>
      </c>
      <c r="E108" s="80">
        <v>2008</v>
      </c>
      <c r="F108" s="80" t="s">
        <v>84</v>
      </c>
      <c r="G108" s="80" t="s">
        <v>1842</v>
      </c>
      <c r="H108" s="80" t="s">
        <v>1843</v>
      </c>
      <c r="I108" s="177"/>
      <c r="J108" s="81">
        <v>1.1217145245808917</v>
      </c>
      <c r="K108" s="81">
        <v>0.98981335833059381</v>
      </c>
      <c r="L108" s="81">
        <v>1.8410490270735553</v>
      </c>
      <c r="M108" s="81">
        <v>22.940588379483991</v>
      </c>
      <c r="N108" s="81">
        <v>15.332276825654773</v>
      </c>
      <c r="O108" s="81">
        <v>11.869393634751907</v>
      </c>
      <c r="P108" s="81">
        <v>15.108219480230643</v>
      </c>
      <c r="Q108" s="81">
        <v>0.56198928401404757</v>
      </c>
      <c r="R108" s="81">
        <v>0</v>
      </c>
      <c r="S108" s="81">
        <v>1.1423254582122946</v>
      </c>
      <c r="T108" s="82"/>
      <c r="U108" s="81">
        <v>239942</v>
      </c>
      <c r="V108" s="81">
        <v>499</v>
      </c>
      <c r="W108" s="81">
        <v>33</v>
      </c>
      <c r="X108" s="81">
        <v>4541</v>
      </c>
      <c r="Y108" s="81">
        <v>3591</v>
      </c>
      <c r="Z108" s="81">
        <v>6079</v>
      </c>
      <c r="AA108" s="81">
        <v>2962</v>
      </c>
      <c r="AB108" s="81">
        <v>9183</v>
      </c>
      <c r="AC108" s="81">
        <v>0</v>
      </c>
      <c r="AD108" s="81">
        <v>1.1423254582122946</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1848</v>
      </c>
      <c r="B109" s="80">
        <v>40</v>
      </c>
      <c r="C109" s="80">
        <v>6</v>
      </c>
      <c r="D109" s="80">
        <v>3</v>
      </c>
      <c r="E109" s="80">
        <v>2009</v>
      </c>
      <c r="F109" s="80" t="s">
        <v>85</v>
      </c>
      <c r="G109" s="80" t="s">
        <v>1842</v>
      </c>
      <c r="H109" s="80" t="s">
        <v>1843</v>
      </c>
      <c r="I109" s="177"/>
      <c r="J109" s="81">
        <v>1.2878551211058216</v>
      </c>
      <c r="K109" s="81">
        <v>1.024736119839885</v>
      </c>
      <c r="L109" s="81">
        <v>2.2026666909035004</v>
      </c>
      <c r="M109" s="81">
        <v>28.959780655344321</v>
      </c>
      <c r="N109" s="81">
        <v>15.575976928728956</v>
      </c>
      <c r="O109" s="81">
        <v>12.127999574029939</v>
      </c>
      <c r="P109" s="81">
        <v>14.497957171109842</v>
      </c>
      <c r="Q109" s="81">
        <v>0.53249592008583657</v>
      </c>
      <c r="R109" s="81">
        <v>0</v>
      </c>
      <c r="S109" s="81">
        <v>0.96492137022300817</v>
      </c>
      <c r="T109" s="82"/>
      <c r="U109" s="81">
        <v>204643</v>
      </c>
      <c r="V109" s="81">
        <v>495</v>
      </c>
      <c r="W109" s="81">
        <v>55</v>
      </c>
      <c r="X109" s="81">
        <v>5845</v>
      </c>
      <c r="Y109" s="81">
        <v>3620</v>
      </c>
      <c r="Z109" s="81">
        <v>6131</v>
      </c>
      <c r="AA109" s="81">
        <v>2918</v>
      </c>
      <c r="AB109" s="81">
        <v>9134</v>
      </c>
      <c r="AC109" s="81">
        <v>0</v>
      </c>
      <c r="AD109" s="81">
        <v>0.96492137022300817</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0</v>
      </c>
      <c r="BJ109" s="81">
        <v>0</v>
      </c>
      <c r="BK109" s="81">
        <v>0</v>
      </c>
      <c r="BL109" s="81">
        <v>0</v>
      </c>
      <c r="BM109" s="82"/>
      <c r="BN109" s="81">
        <v>0</v>
      </c>
      <c r="BO109" s="81">
        <v>0</v>
      </c>
      <c r="BP109" s="81">
        <v>0</v>
      </c>
      <c r="BQ109" s="81">
        <v>0</v>
      </c>
      <c r="BR109" s="81">
        <v>0</v>
      </c>
      <c r="BS109" s="81">
        <v>0</v>
      </c>
      <c r="BT109"/>
      <c r="BU109" s="80"/>
      <c r="BV109" s="80"/>
      <c r="BW109" s="80"/>
      <c r="BX109" s="80"/>
      <c r="BY109" s="80"/>
      <c r="BZ109" s="80"/>
      <c r="CA109" s="80"/>
      <c r="CB109" s="80"/>
      <c r="CC109" s="80"/>
    </row>
    <row r="110" spans="1:81">
      <c r="A110" s="80" t="s">
        <v>1849</v>
      </c>
      <c r="B110" s="80">
        <v>41</v>
      </c>
      <c r="C110" s="80">
        <v>7</v>
      </c>
      <c r="D110" s="80">
        <v>3</v>
      </c>
      <c r="E110" s="80">
        <v>2010</v>
      </c>
      <c r="F110" s="80" t="s">
        <v>86</v>
      </c>
      <c r="G110" s="80" t="s">
        <v>1842</v>
      </c>
      <c r="H110" s="80" t="s">
        <v>1843</v>
      </c>
      <c r="I110" s="177"/>
      <c r="J110" s="81">
        <v>1.2163964395959423</v>
      </c>
      <c r="K110" s="81">
        <v>1.0977882452175287</v>
      </c>
      <c r="L110" s="81">
        <v>2.2430729047558495</v>
      </c>
      <c r="M110" s="81">
        <v>29.921167452044845</v>
      </c>
      <c r="N110" s="81">
        <v>16.567815854117224</v>
      </c>
      <c r="O110" s="81">
        <v>12.048275925610723</v>
      </c>
      <c r="P110" s="81">
        <v>14.68585264763823</v>
      </c>
      <c r="Q110" s="81">
        <v>0.5512827799129375</v>
      </c>
      <c r="R110" s="81">
        <v>0</v>
      </c>
      <c r="S110" s="81">
        <v>1.0435545445997068</v>
      </c>
      <c r="T110" s="82"/>
      <c r="U110" s="81">
        <v>225712</v>
      </c>
      <c r="V110" s="81">
        <v>495</v>
      </c>
      <c r="W110" s="81">
        <v>55</v>
      </c>
      <c r="X110" s="81">
        <v>5845</v>
      </c>
      <c r="Y110" s="81">
        <v>3618</v>
      </c>
      <c r="Z110" s="81">
        <v>6119</v>
      </c>
      <c r="AA110" s="81">
        <v>2882</v>
      </c>
      <c r="AB110" s="81">
        <v>9061</v>
      </c>
      <c r="AC110" s="81">
        <v>0</v>
      </c>
      <c r="AD110" s="81">
        <v>1.0435545445997068</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0</v>
      </c>
      <c r="BJ110" s="81">
        <v>0</v>
      </c>
      <c r="BK110" s="81">
        <v>0</v>
      </c>
      <c r="BL110" s="81">
        <v>0</v>
      </c>
      <c r="BM110" s="82"/>
      <c r="BN110" s="81">
        <v>0</v>
      </c>
      <c r="BO110" s="81">
        <v>0</v>
      </c>
      <c r="BP110" s="81">
        <v>0</v>
      </c>
      <c r="BQ110" s="81">
        <v>0</v>
      </c>
      <c r="BR110" s="81">
        <v>0</v>
      </c>
      <c r="BS110" s="81">
        <v>0</v>
      </c>
      <c r="BT110"/>
      <c r="BU110" s="80">
        <v>0</v>
      </c>
      <c r="BV110" s="80">
        <v>0</v>
      </c>
      <c r="BW110" s="80">
        <v>0</v>
      </c>
      <c r="BX110" s="80">
        <v>0</v>
      </c>
      <c r="BY110" s="80">
        <v>0</v>
      </c>
      <c r="BZ110" s="80">
        <v>0</v>
      </c>
      <c r="CA110" s="80">
        <v>0</v>
      </c>
      <c r="CB110" s="80">
        <v>0</v>
      </c>
      <c r="CC110" s="80">
        <v>0</v>
      </c>
    </row>
    <row r="111" spans="1:81">
      <c r="A111" s="80" t="s">
        <v>1850</v>
      </c>
      <c r="B111" s="80">
        <v>42</v>
      </c>
      <c r="C111" s="80">
        <v>8</v>
      </c>
      <c r="D111" s="80">
        <v>3</v>
      </c>
      <c r="E111" s="80">
        <v>2011</v>
      </c>
      <c r="F111" s="80" t="s">
        <v>87</v>
      </c>
      <c r="G111" s="80" t="s">
        <v>1842</v>
      </c>
      <c r="H111" s="80" t="s">
        <v>1843</v>
      </c>
      <c r="I111" s="177"/>
      <c r="J111" s="81">
        <v>1.2886365639506456</v>
      </c>
      <c r="K111" s="81">
        <v>1.3778670189983535</v>
      </c>
      <c r="L111" s="81">
        <v>2.0014073659503904</v>
      </c>
      <c r="M111" s="81">
        <v>32.928605112078124</v>
      </c>
      <c r="N111" s="81">
        <v>15.584057515877177</v>
      </c>
      <c r="O111" s="81">
        <v>11.770894265472981</v>
      </c>
      <c r="P111" s="81">
        <v>14.152588402744138</v>
      </c>
      <c r="Q111" s="81">
        <v>0.63006091899287298</v>
      </c>
      <c r="R111" s="81">
        <v>0</v>
      </c>
      <c r="S111" s="81">
        <v>0.84091814070087623</v>
      </c>
      <c r="T111" s="82"/>
      <c r="U111" s="81">
        <v>226743</v>
      </c>
      <c r="V111" s="81">
        <v>495</v>
      </c>
      <c r="W111" s="81">
        <v>55</v>
      </c>
      <c r="X111" s="81">
        <v>5845</v>
      </c>
      <c r="Y111" s="81">
        <v>3624</v>
      </c>
      <c r="Z111" s="81">
        <v>6108</v>
      </c>
      <c r="AA111" s="81">
        <v>2860</v>
      </c>
      <c r="AB111" s="81">
        <v>8978</v>
      </c>
      <c r="AC111" s="81">
        <v>0</v>
      </c>
      <c r="AD111" s="81">
        <v>0.84091814070087623</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0</v>
      </c>
      <c r="BL111" s="81">
        <v>0</v>
      </c>
      <c r="BM111" s="82"/>
      <c r="BN111" s="81">
        <v>0</v>
      </c>
      <c r="BO111" s="81">
        <v>0</v>
      </c>
      <c r="BP111" s="81">
        <v>0</v>
      </c>
      <c r="BQ111" s="81">
        <v>0</v>
      </c>
      <c r="BR111" s="81">
        <v>0</v>
      </c>
      <c r="BS111" s="81">
        <v>0</v>
      </c>
      <c r="BT111"/>
      <c r="BU111" s="80">
        <v>0</v>
      </c>
      <c r="BV111" s="80">
        <v>0</v>
      </c>
      <c r="BW111" s="80">
        <v>0</v>
      </c>
      <c r="BX111" s="80">
        <v>0</v>
      </c>
      <c r="BY111" s="80">
        <v>0</v>
      </c>
      <c r="BZ111" s="80">
        <v>0</v>
      </c>
      <c r="CA111" s="80">
        <v>0</v>
      </c>
      <c r="CB111" s="80">
        <v>0</v>
      </c>
      <c r="CC111" s="80">
        <v>0</v>
      </c>
    </row>
    <row r="112" spans="1:81">
      <c r="A112" s="80" t="s">
        <v>1851</v>
      </c>
      <c r="B112" s="80">
        <v>43</v>
      </c>
      <c r="C112" s="80">
        <v>9</v>
      </c>
      <c r="D112" s="80">
        <v>3</v>
      </c>
      <c r="E112" s="80">
        <v>2012</v>
      </c>
      <c r="F112" s="80" t="s">
        <v>88</v>
      </c>
      <c r="G112" s="80" t="s">
        <v>1842</v>
      </c>
      <c r="H112" s="80" t="s">
        <v>1843</v>
      </c>
      <c r="I112" s="177"/>
      <c r="J112" s="81">
        <v>1.4370710153807402</v>
      </c>
      <c r="K112" s="81">
        <v>1.2436993092412822</v>
      </c>
      <c r="L112" s="81">
        <v>2.0349564759474252</v>
      </c>
      <c r="M112" s="81">
        <v>29.645914795824691</v>
      </c>
      <c r="N112" s="81">
        <v>15.731978379764289</v>
      </c>
      <c r="O112" s="81">
        <v>11.863727197781159</v>
      </c>
      <c r="P112" s="81">
        <v>13.939491192599206</v>
      </c>
      <c r="Q112" s="81">
        <v>0.69339078810301802</v>
      </c>
      <c r="R112" s="81">
        <v>0</v>
      </c>
      <c r="S112" s="81">
        <v>0.79149635163542442</v>
      </c>
      <c r="T112" s="82"/>
      <c r="U112" s="81">
        <v>259456</v>
      </c>
      <c r="V112" s="81">
        <v>495</v>
      </c>
      <c r="W112" s="81">
        <v>55</v>
      </c>
      <c r="X112" s="81">
        <v>5845</v>
      </c>
      <c r="Y112" s="81">
        <v>3777</v>
      </c>
      <c r="Z112" s="81">
        <v>6205</v>
      </c>
      <c r="AA112" s="81">
        <v>2801</v>
      </c>
      <c r="AB112" s="81">
        <v>9094</v>
      </c>
      <c r="AC112" s="81">
        <v>0</v>
      </c>
      <c r="AD112" s="81">
        <v>0.79149635163542442</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0</v>
      </c>
      <c r="BJ112" s="81">
        <v>0</v>
      </c>
      <c r="BK112" s="81">
        <v>0</v>
      </c>
      <c r="BL112" s="81">
        <v>0</v>
      </c>
      <c r="BM112" s="82"/>
      <c r="BN112" s="81">
        <v>0</v>
      </c>
      <c r="BO112" s="81">
        <v>0</v>
      </c>
      <c r="BP112" s="81">
        <v>0</v>
      </c>
      <c r="BQ112" s="81">
        <v>0</v>
      </c>
      <c r="BR112" s="81">
        <v>0</v>
      </c>
      <c r="BS112" s="81">
        <v>0</v>
      </c>
      <c r="BT112"/>
      <c r="BU112" s="80">
        <v>0</v>
      </c>
      <c r="BV112" s="80">
        <v>0</v>
      </c>
      <c r="BW112" s="80">
        <v>0</v>
      </c>
      <c r="BX112" s="80">
        <v>0</v>
      </c>
      <c r="BY112" s="80">
        <v>0</v>
      </c>
      <c r="BZ112" s="80">
        <v>0</v>
      </c>
      <c r="CA112" s="80">
        <v>0</v>
      </c>
      <c r="CB112" s="80">
        <v>0</v>
      </c>
      <c r="CC112" s="80">
        <v>0</v>
      </c>
    </row>
    <row r="113" spans="1:81">
      <c r="A113" s="80" t="s">
        <v>1852</v>
      </c>
      <c r="B113" s="80">
        <v>44</v>
      </c>
      <c r="C113" s="80">
        <v>10</v>
      </c>
      <c r="D113" s="80">
        <v>3</v>
      </c>
      <c r="E113" s="80">
        <v>2013</v>
      </c>
      <c r="F113" s="80" t="s">
        <v>89</v>
      </c>
      <c r="G113" s="80" t="s">
        <v>1842</v>
      </c>
      <c r="H113" s="80" t="s">
        <v>1843</v>
      </c>
      <c r="I113" s="177"/>
      <c r="J113" s="81">
        <v>1.4123284562762919</v>
      </c>
      <c r="K113" s="81">
        <v>1.0230485732284875</v>
      </c>
      <c r="L113" s="81">
        <v>2.0686071673696373</v>
      </c>
      <c r="M113" s="81">
        <v>28.579215570660107</v>
      </c>
      <c r="N113" s="81">
        <v>17.563992044324749</v>
      </c>
      <c r="O113" s="81">
        <v>11.517734244125002</v>
      </c>
      <c r="P113" s="81">
        <v>14.006999787187874</v>
      </c>
      <c r="Q113" s="81">
        <v>0.7133790205475341</v>
      </c>
      <c r="R113" s="81">
        <v>0</v>
      </c>
      <c r="S113" s="81">
        <v>0.96173515682324917</v>
      </c>
      <c r="T113" s="82"/>
      <c r="U113" s="81">
        <v>253214</v>
      </c>
      <c r="V113" s="81">
        <v>495</v>
      </c>
      <c r="W113" s="81">
        <v>55</v>
      </c>
      <c r="X113" s="81">
        <v>5845</v>
      </c>
      <c r="Y113" s="81">
        <v>3940</v>
      </c>
      <c r="Z113" s="81">
        <v>6293</v>
      </c>
      <c r="AA113" s="81">
        <v>2804</v>
      </c>
      <c r="AB113" s="81">
        <v>9222</v>
      </c>
      <c r="AC113" s="81">
        <v>0</v>
      </c>
      <c r="AD113" s="81">
        <v>0.96173515682324917</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0</v>
      </c>
      <c r="BJ113" s="81">
        <v>0</v>
      </c>
      <c r="BK113" s="81">
        <v>0</v>
      </c>
      <c r="BL113" s="81">
        <v>0</v>
      </c>
      <c r="BM113" s="82"/>
      <c r="BN113" s="81">
        <v>0</v>
      </c>
      <c r="BO113" s="81">
        <v>0</v>
      </c>
      <c r="BP113" s="81">
        <v>0</v>
      </c>
      <c r="BQ113" s="81">
        <v>0</v>
      </c>
      <c r="BR113" s="81">
        <v>0</v>
      </c>
      <c r="BS113" s="81">
        <v>0</v>
      </c>
      <c r="BT113"/>
      <c r="BU113" s="80">
        <v>0</v>
      </c>
      <c r="BV113" s="80">
        <v>0</v>
      </c>
      <c r="BW113" s="80">
        <v>0</v>
      </c>
      <c r="BX113" s="80">
        <v>0</v>
      </c>
      <c r="BY113" s="80">
        <v>0</v>
      </c>
      <c r="BZ113" s="80">
        <v>0</v>
      </c>
      <c r="CA113" s="80">
        <v>0</v>
      </c>
      <c r="CB113" s="80">
        <v>0</v>
      </c>
      <c r="CC113" s="80">
        <v>0</v>
      </c>
    </row>
    <row r="114" spans="1:81">
      <c r="A114" s="80" t="s">
        <v>1853</v>
      </c>
      <c r="B114" s="80">
        <v>45</v>
      </c>
      <c r="C114" s="80">
        <v>11</v>
      </c>
      <c r="D114" s="80">
        <v>3</v>
      </c>
      <c r="E114" s="80">
        <v>2014</v>
      </c>
      <c r="F114" s="80" t="s">
        <v>90</v>
      </c>
      <c r="G114" s="80" t="s">
        <v>1842</v>
      </c>
      <c r="H114" s="80" t="s">
        <v>1843</v>
      </c>
      <c r="I114" s="177"/>
      <c r="J114" s="81">
        <v>1.277280618158432</v>
      </c>
      <c r="K114" s="81">
        <v>1.0290561180709912</v>
      </c>
      <c r="L114" s="81">
        <v>1.8147550348506345</v>
      </c>
      <c r="M114" s="81">
        <v>25.954294794509174</v>
      </c>
      <c r="N114" s="81">
        <v>17.814895802106363</v>
      </c>
      <c r="O114" s="81">
        <v>10.965367806800488</v>
      </c>
      <c r="P114" s="81">
        <v>13.999509861829004</v>
      </c>
      <c r="Q114" s="81">
        <v>0.68601357275053798</v>
      </c>
      <c r="R114" s="81">
        <v>0</v>
      </c>
      <c r="S114" s="81">
        <v>0.68699403771035217</v>
      </c>
      <c r="T114" s="82"/>
      <c r="U114" s="81">
        <v>250679</v>
      </c>
      <c r="V114" s="81">
        <v>424</v>
      </c>
      <c r="W114" s="81">
        <v>67</v>
      </c>
      <c r="X114" s="81">
        <v>5332</v>
      </c>
      <c r="Y114" s="81">
        <v>4031</v>
      </c>
      <c r="Z114" s="81">
        <v>6310</v>
      </c>
      <c r="AA114" s="81">
        <v>2788</v>
      </c>
      <c r="AB114" s="81">
        <v>9243</v>
      </c>
      <c r="AC114" s="81">
        <v>0</v>
      </c>
      <c r="AD114" s="81">
        <v>0.68699403771035217</v>
      </c>
      <c r="AE114" s="82"/>
      <c r="AF114" s="81">
        <v>1780804.3944485979</v>
      </c>
      <c r="AG114" s="81">
        <v>848151.22499882558</v>
      </c>
      <c r="AH114" s="81">
        <v>463997.18418775441</v>
      </c>
      <c r="AI114" s="81">
        <v>32268006.27339026</v>
      </c>
      <c r="AJ114" s="81">
        <v>22127903.098329131</v>
      </c>
      <c r="AK114" s="81">
        <v>0</v>
      </c>
      <c r="AL114" s="81">
        <v>0</v>
      </c>
      <c r="AM114" s="81">
        <v>1268925.7798640549</v>
      </c>
      <c r="AN114" s="81">
        <v>0</v>
      </c>
      <c r="AO114" s="81">
        <v>0</v>
      </c>
      <c r="AP114" s="82"/>
      <c r="AQ114" s="81">
        <v>28</v>
      </c>
      <c r="AR114" s="81">
        <v>1</v>
      </c>
      <c r="AS114" s="81">
        <v>0</v>
      </c>
      <c r="AT114" s="81">
        <v>0</v>
      </c>
      <c r="AU114" s="81">
        <v>0</v>
      </c>
      <c r="AV114" s="81">
        <v>0</v>
      </c>
      <c r="AW114" s="81" t="s">
        <v>564</v>
      </c>
      <c r="AX114" s="82"/>
      <c r="AY114" s="81">
        <v>124.6</v>
      </c>
      <c r="AZ114" s="81">
        <v>10.199999999999999</v>
      </c>
      <c r="BA114" s="81">
        <v>0</v>
      </c>
      <c r="BB114" s="81">
        <v>0</v>
      </c>
      <c r="BC114" s="81">
        <v>0</v>
      </c>
      <c r="BD114" s="81">
        <v>0</v>
      </c>
      <c r="BE114" s="81" t="s">
        <v>564</v>
      </c>
      <c r="BF114" s="82"/>
      <c r="BG114" s="81">
        <v>0</v>
      </c>
      <c r="BH114" s="81">
        <v>0</v>
      </c>
      <c r="BI114" s="81">
        <v>0</v>
      </c>
      <c r="BJ114" s="81">
        <v>0</v>
      </c>
      <c r="BK114" s="81">
        <v>0</v>
      </c>
      <c r="BL114" s="81">
        <v>0</v>
      </c>
      <c r="BM114" s="82"/>
      <c r="BN114" s="81">
        <v>0</v>
      </c>
      <c r="BO114" s="81">
        <v>0</v>
      </c>
      <c r="BP114" s="81">
        <v>0</v>
      </c>
      <c r="BQ114" s="81">
        <v>0</v>
      </c>
      <c r="BR114" s="81">
        <v>0</v>
      </c>
      <c r="BS114" s="81">
        <v>0</v>
      </c>
      <c r="BT114"/>
      <c r="BU114" s="80">
        <v>0</v>
      </c>
      <c r="BV114" s="80">
        <v>0</v>
      </c>
      <c r="BW114" s="80">
        <v>0</v>
      </c>
      <c r="BX114" s="80">
        <v>0</v>
      </c>
      <c r="BY114" s="80">
        <v>0</v>
      </c>
      <c r="BZ114" s="80">
        <v>0</v>
      </c>
      <c r="CA114" s="80">
        <v>0</v>
      </c>
      <c r="CB114" s="80">
        <v>0</v>
      </c>
      <c r="CC114" s="80">
        <v>0</v>
      </c>
    </row>
    <row r="115" spans="1:81">
      <c r="A115" s="80" t="s">
        <v>1854</v>
      </c>
      <c r="B115" s="80">
        <v>46</v>
      </c>
      <c r="C115" s="80">
        <v>12</v>
      </c>
      <c r="D115" s="80">
        <v>3</v>
      </c>
      <c r="E115" s="80">
        <v>2015</v>
      </c>
      <c r="F115" s="80" t="s">
        <v>91</v>
      </c>
      <c r="G115" s="80" t="s">
        <v>1842</v>
      </c>
      <c r="H115" s="80" t="s">
        <v>1843</v>
      </c>
      <c r="I115" s="177"/>
      <c r="J115" s="81">
        <v>1.1020623161048284</v>
      </c>
      <c r="K115" s="81">
        <v>0.95763818314194982</v>
      </c>
      <c r="L115" s="81">
        <v>1.9578458591790273</v>
      </c>
      <c r="M115" s="81">
        <v>27.668551010920069</v>
      </c>
      <c r="N115" s="81">
        <v>15.814450509661839</v>
      </c>
      <c r="O115" s="81">
        <v>11.019077046258763</v>
      </c>
      <c r="P115" s="81">
        <v>13.970322544093614</v>
      </c>
      <c r="Q115" s="81">
        <v>0.67745848878050818</v>
      </c>
      <c r="R115" s="81">
        <v>0</v>
      </c>
      <c r="S115" s="81">
        <v>0.97694243019327442</v>
      </c>
      <c r="T115" s="82"/>
      <c r="U115" s="81">
        <v>233473</v>
      </c>
      <c r="V115" s="81">
        <v>424</v>
      </c>
      <c r="W115" s="81">
        <v>67</v>
      </c>
      <c r="X115" s="81">
        <v>5332</v>
      </c>
      <c r="Y115" s="81">
        <v>4175</v>
      </c>
      <c r="Z115" s="81">
        <v>6402</v>
      </c>
      <c r="AA115" s="81">
        <v>2780</v>
      </c>
      <c r="AB115" s="81">
        <v>9324</v>
      </c>
      <c r="AC115" s="81">
        <v>0</v>
      </c>
      <c r="AD115" s="81">
        <v>0.97694243019327442</v>
      </c>
      <c r="AE115" s="82"/>
      <c r="AF115" s="81">
        <v>1585722.3423985452</v>
      </c>
      <c r="AG115" s="81">
        <v>736250.77747706417</v>
      </c>
      <c r="AH115" s="81">
        <v>411722.64304553223</v>
      </c>
      <c r="AI115" s="81">
        <v>34626152.587520711</v>
      </c>
      <c r="AJ115" s="81">
        <v>19823922.455902617</v>
      </c>
      <c r="AK115" s="81">
        <v>0</v>
      </c>
      <c r="AL115" s="81">
        <v>0</v>
      </c>
      <c r="AM115" s="81">
        <v>1277815.087291057</v>
      </c>
      <c r="AN115" s="81">
        <v>0</v>
      </c>
      <c r="AO115" s="81">
        <v>0</v>
      </c>
      <c r="AP115" s="82"/>
      <c r="AQ115" s="81">
        <v>28</v>
      </c>
      <c r="AR115" s="81">
        <v>1</v>
      </c>
      <c r="AS115" s="81">
        <v>0</v>
      </c>
      <c r="AT115" s="81">
        <v>1</v>
      </c>
      <c r="AU115" s="81">
        <v>0</v>
      </c>
      <c r="AV115" s="81">
        <v>0</v>
      </c>
      <c r="AW115" s="81" t="s">
        <v>564</v>
      </c>
      <c r="AX115" s="82"/>
      <c r="AY115" s="81">
        <v>124.6</v>
      </c>
      <c r="AZ115" s="81">
        <v>10.199999999999999</v>
      </c>
      <c r="BA115" s="81">
        <v>0</v>
      </c>
      <c r="BB115" s="81">
        <v>180.2</v>
      </c>
      <c r="BC115" s="81">
        <v>0</v>
      </c>
      <c r="BD115" s="81">
        <v>0</v>
      </c>
      <c r="BE115" s="81" t="s">
        <v>564</v>
      </c>
      <c r="BF115" s="82"/>
      <c r="BG115" s="81">
        <v>0</v>
      </c>
      <c r="BH115" s="81">
        <v>0</v>
      </c>
      <c r="BI115" s="81">
        <v>0</v>
      </c>
      <c r="BJ115" s="81">
        <v>0</v>
      </c>
      <c r="BK115" s="81">
        <v>0</v>
      </c>
      <c r="BL115" s="81">
        <v>0</v>
      </c>
      <c r="BM115" s="82"/>
      <c r="BN115" s="81">
        <v>0</v>
      </c>
      <c r="BO115" s="81">
        <v>0</v>
      </c>
      <c r="BP115" s="81">
        <v>0</v>
      </c>
      <c r="BQ115" s="81">
        <v>0</v>
      </c>
      <c r="BR115" s="81">
        <v>0</v>
      </c>
      <c r="BS115" s="81">
        <v>0</v>
      </c>
      <c r="BT115"/>
      <c r="BU115" s="80">
        <v>0</v>
      </c>
      <c r="BV115" s="80">
        <v>0</v>
      </c>
      <c r="BW115" s="80">
        <v>0</v>
      </c>
      <c r="BX115" s="80">
        <v>0</v>
      </c>
      <c r="BY115" s="80">
        <v>0</v>
      </c>
      <c r="BZ115" s="80">
        <v>0</v>
      </c>
      <c r="CA115" s="80">
        <v>0</v>
      </c>
      <c r="CB115" s="80">
        <v>0</v>
      </c>
      <c r="CC115" s="80">
        <v>0</v>
      </c>
    </row>
    <row r="116" spans="1:81">
      <c r="A116" s="80" t="s">
        <v>1855</v>
      </c>
      <c r="B116" s="80">
        <v>47</v>
      </c>
      <c r="C116" s="80">
        <v>13</v>
      </c>
      <c r="D116" s="80">
        <v>3</v>
      </c>
      <c r="E116" s="80">
        <v>2016</v>
      </c>
      <c r="F116" s="80" t="s">
        <v>92</v>
      </c>
      <c r="G116" s="80" t="s">
        <v>1842</v>
      </c>
      <c r="H116" s="80" t="s">
        <v>1843</v>
      </c>
      <c r="I116" s="177"/>
      <c r="J116" s="81">
        <v>1.0865430414314579</v>
      </c>
      <c r="K116" s="81">
        <v>0.96339280263119553</v>
      </c>
      <c r="L116" s="81">
        <v>1.8815438703292546</v>
      </c>
      <c r="M116" s="81">
        <v>22.366879270155987</v>
      </c>
      <c r="N116" s="81">
        <v>16.905328535748758</v>
      </c>
      <c r="O116" s="81">
        <v>11.116507141910052</v>
      </c>
      <c r="P116" s="81">
        <v>14.372099480951604</v>
      </c>
      <c r="Q116" s="81">
        <v>0.65186298503970375</v>
      </c>
      <c r="R116" s="81">
        <v>0</v>
      </c>
      <c r="S116" s="81">
        <v>0.77821397367108258</v>
      </c>
      <c r="T116" s="82"/>
      <c r="U116" s="81">
        <v>228434</v>
      </c>
      <c r="V116" s="81">
        <v>424</v>
      </c>
      <c r="W116" s="81">
        <v>67</v>
      </c>
      <c r="X116" s="81">
        <v>5332</v>
      </c>
      <c r="Y116" s="81">
        <v>4192</v>
      </c>
      <c r="Z116" s="81">
        <v>6538</v>
      </c>
      <c r="AA116" s="81">
        <v>2958</v>
      </c>
      <c r="AB116" s="81">
        <v>9229</v>
      </c>
      <c r="AC116" s="81">
        <v>0</v>
      </c>
      <c r="AD116" s="81">
        <v>0.77821397367108258</v>
      </c>
      <c r="AE116" s="82"/>
      <c r="AF116" s="81">
        <v>1596037.644164928</v>
      </c>
      <c r="AG116" s="81">
        <v>711919.95390544739</v>
      </c>
      <c r="AH116" s="81">
        <v>307280.36540990451</v>
      </c>
      <c r="AI116" s="81">
        <v>33685539.777162723</v>
      </c>
      <c r="AJ116" s="81">
        <v>20838357.42795632</v>
      </c>
      <c r="AK116" s="81">
        <v>0</v>
      </c>
      <c r="AL116" s="81">
        <v>0</v>
      </c>
      <c r="AM116" s="81">
        <v>1265778.357987141</v>
      </c>
      <c r="AN116" s="81">
        <v>0</v>
      </c>
      <c r="AO116" s="81">
        <v>0</v>
      </c>
      <c r="AP116" s="82"/>
      <c r="AQ116" s="81">
        <v>29</v>
      </c>
      <c r="AR116" s="81">
        <v>1</v>
      </c>
      <c r="AS116" s="81">
        <v>0</v>
      </c>
      <c r="AT116" s="81">
        <v>1</v>
      </c>
      <c r="AU116" s="81">
        <v>0</v>
      </c>
      <c r="AV116" s="81">
        <v>0</v>
      </c>
      <c r="AW116" s="81" t="s">
        <v>564</v>
      </c>
      <c r="AX116" s="82"/>
      <c r="AY116" s="81">
        <v>130.30000000000001</v>
      </c>
      <c r="AZ116" s="81">
        <v>10.199999999999999</v>
      </c>
      <c r="BA116" s="81">
        <v>0</v>
      </c>
      <c r="BB116" s="81">
        <v>180.2</v>
      </c>
      <c r="BC116" s="81">
        <v>0</v>
      </c>
      <c r="BD116" s="81">
        <v>0</v>
      </c>
      <c r="BE116" s="81" t="s">
        <v>564</v>
      </c>
      <c r="BF116" s="82"/>
      <c r="BG116" s="81">
        <v>0</v>
      </c>
      <c r="BH116" s="81">
        <v>0</v>
      </c>
      <c r="BI116" s="81">
        <v>0</v>
      </c>
      <c r="BJ116" s="81">
        <v>0</v>
      </c>
      <c r="BK116" s="81">
        <v>0</v>
      </c>
      <c r="BL116" s="81">
        <v>0</v>
      </c>
      <c r="BM116" s="82"/>
      <c r="BN116" s="81">
        <v>0</v>
      </c>
      <c r="BO116" s="81">
        <v>0</v>
      </c>
      <c r="BP116" s="81">
        <v>0</v>
      </c>
      <c r="BQ116" s="81">
        <v>0</v>
      </c>
      <c r="BR116" s="81">
        <v>0</v>
      </c>
      <c r="BS116" s="81">
        <v>0</v>
      </c>
      <c r="BT116"/>
      <c r="BU116" s="80">
        <v>0</v>
      </c>
      <c r="BV116" s="80">
        <v>0</v>
      </c>
      <c r="BW116" s="80">
        <v>0</v>
      </c>
      <c r="BX116" s="80">
        <v>0</v>
      </c>
      <c r="BY116" s="80">
        <v>0</v>
      </c>
      <c r="BZ116" s="80">
        <v>0</v>
      </c>
      <c r="CA116" s="80">
        <v>0</v>
      </c>
      <c r="CB116" s="80">
        <v>0</v>
      </c>
      <c r="CC116" s="80">
        <v>0</v>
      </c>
    </row>
    <row r="117" spans="1:81">
      <c r="A117" s="80" t="s">
        <v>1856</v>
      </c>
      <c r="B117" s="80">
        <v>48</v>
      </c>
      <c r="C117" s="80">
        <v>14</v>
      </c>
      <c r="D117" s="80">
        <v>3</v>
      </c>
      <c r="E117" s="80">
        <v>2017</v>
      </c>
      <c r="F117" s="80" t="s">
        <v>71</v>
      </c>
      <c r="G117" s="80" t="s">
        <v>1842</v>
      </c>
      <c r="H117" s="80" t="s">
        <v>1843</v>
      </c>
      <c r="I117" s="177"/>
      <c r="J117" s="81">
        <v>0.94354647083202026</v>
      </c>
      <c r="K117" s="81">
        <v>0.95007678574311627</v>
      </c>
      <c r="L117" s="81">
        <v>1.8502817064885222</v>
      </c>
      <c r="M117" s="81">
        <v>21.248483271975136</v>
      </c>
      <c r="N117" s="81">
        <v>18.023680068574745</v>
      </c>
      <c r="O117" s="81">
        <v>11.01204939477091</v>
      </c>
      <c r="P117" s="81">
        <v>14.363132405146157</v>
      </c>
      <c r="Q117" s="81">
        <v>0.63137129055221697</v>
      </c>
      <c r="R117" s="81">
        <v>0</v>
      </c>
      <c r="S117" s="81">
        <v>0.71966203217383873</v>
      </c>
      <c r="T117" s="82"/>
      <c r="U117" s="81">
        <v>210595</v>
      </c>
      <c r="V117" s="81">
        <v>424</v>
      </c>
      <c r="W117" s="81">
        <v>67</v>
      </c>
      <c r="X117" s="81">
        <v>5332</v>
      </c>
      <c r="Y117" s="81">
        <v>4338</v>
      </c>
      <c r="Z117" s="81">
        <v>6584</v>
      </c>
      <c r="AA117" s="81">
        <v>2975</v>
      </c>
      <c r="AB117" s="81">
        <v>9244</v>
      </c>
      <c r="AC117" s="81">
        <v>0</v>
      </c>
      <c r="AD117" s="81">
        <v>0.71966203217383873</v>
      </c>
      <c r="AE117" s="82"/>
      <c r="AF117" s="81">
        <v>1404879.0084866041</v>
      </c>
      <c r="AG117" s="81">
        <v>710011.30299093307</v>
      </c>
      <c r="AH117" s="81">
        <v>396297.25565477897</v>
      </c>
      <c r="AI117" s="81">
        <v>33365045.716835309</v>
      </c>
      <c r="AJ117" s="81">
        <v>21287342.40643274</v>
      </c>
      <c r="AK117" s="81">
        <v>0</v>
      </c>
      <c r="AL117" s="81">
        <v>0</v>
      </c>
      <c r="AM117" s="81">
        <v>1269819.458829666</v>
      </c>
      <c r="AN117" s="81">
        <v>0</v>
      </c>
      <c r="AO117" s="81">
        <v>0</v>
      </c>
      <c r="AP117" s="82"/>
      <c r="AQ117" s="81">
        <v>29</v>
      </c>
      <c r="AR117" s="81">
        <v>1</v>
      </c>
      <c r="AS117" s="81">
        <v>0</v>
      </c>
      <c r="AT117" s="81">
        <v>1</v>
      </c>
      <c r="AU117" s="81">
        <v>0</v>
      </c>
      <c r="AV117" s="81">
        <v>0</v>
      </c>
      <c r="AW117" s="81" t="s">
        <v>564</v>
      </c>
      <c r="AX117" s="82"/>
      <c r="AY117" s="81">
        <v>130.30000000000001</v>
      </c>
      <c r="AZ117" s="81">
        <v>10.199999999999999</v>
      </c>
      <c r="BA117" s="81">
        <v>0</v>
      </c>
      <c r="BB117" s="81">
        <v>180.2</v>
      </c>
      <c r="BC117" s="81">
        <v>0</v>
      </c>
      <c r="BD117" s="81">
        <v>0</v>
      </c>
      <c r="BE117" s="81" t="s">
        <v>564</v>
      </c>
      <c r="BF117" s="82"/>
      <c r="BG117" s="81">
        <v>0</v>
      </c>
      <c r="BH117" s="81">
        <v>0</v>
      </c>
      <c r="BI117" s="81">
        <v>0</v>
      </c>
      <c r="BJ117" s="81">
        <v>0</v>
      </c>
      <c r="BK117" s="81">
        <v>0</v>
      </c>
      <c r="BL117" s="81">
        <v>0</v>
      </c>
      <c r="BM117" s="82"/>
      <c r="BN117" s="81">
        <v>0</v>
      </c>
      <c r="BO117" s="81">
        <v>0</v>
      </c>
      <c r="BP117" s="81">
        <v>0</v>
      </c>
      <c r="BQ117" s="81">
        <v>0</v>
      </c>
      <c r="BR117" s="81">
        <v>0</v>
      </c>
      <c r="BS117" s="81">
        <v>0</v>
      </c>
      <c r="BT117"/>
      <c r="BU117" s="80">
        <v>0</v>
      </c>
      <c r="BV117" s="80">
        <v>0</v>
      </c>
      <c r="BW117" s="80">
        <v>0</v>
      </c>
      <c r="BX117" s="80">
        <v>0</v>
      </c>
      <c r="BY117" s="80">
        <v>0</v>
      </c>
      <c r="BZ117" s="80">
        <v>0</v>
      </c>
      <c r="CA117" s="80">
        <v>0</v>
      </c>
      <c r="CB117" s="80">
        <v>0</v>
      </c>
      <c r="CC117" s="80">
        <v>0</v>
      </c>
    </row>
    <row r="118" spans="1:81">
      <c r="A118" s="80" t="s">
        <v>1857</v>
      </c>
      <c r="B118" s="80">
        <v>49</v>
      </c>
      <c r="C118" s="80">
        <v>15</v>
      </c>
      <c r="D118" s="80">
        <v>3</v>
      </c>
      <c r="E118" s="80">
        <v>2018</v>
      </c>
      <c r="F118" s="80" t="s">
        <v>93</v>
      </c>
      <c r="G118" s="80" t="s">
        <v>1842</v>
      </c>
      <c r="H118" s="80" t="s">
        <v>1843</v>
      </c>
      <c r="I118" s="177"/>
      <c r="J118" s="81">
        <v>0.89679966044001935</v>
      </c>
      <c r="K118" s="81">
        <v>0.8915108002766724</v>
      </c>
      <c r="L118" s="81">
        <v>1.6587764955091073</v>
      </c>
      <c r="M118" s="81">
        <v>20.679398469092483</v>
      </c>
      <c r="N118" s="81">
        <v>18.668878273804555</v>
      </c>
      <c r="O118" s="81">
        <v>10.93644689855253</v>
      </c>
      <c r="P118" s="81">
        <v>14.153239983639157</v>
      </c>
      <c r="Q118" s="81">
        <v>0.598746746532826</v>
      </c>
      <c r="R118" s="81">
        <v>0</v>
      </c>
      <c r="S118" s="81">
        <v>1.2247064190357151</v>
      </c>
      <c r="T118" s="82"/>
      <c r="U118" s="81">
        <v>215191</v>
      </c>
      <c r="V118" s="81">
        <v>424</v>
      </c>
      <c r="W118" s="81">
        <v>67</v>
      </c>
      <c r="X118" s="81">
        <v>5332</v>
      </c>
      <c r="Y118" s="81">
        <v>4636</v>
      </c>
      <c r="Z118" s="81">
        <v>6664</v>
      </c>
      <c r="AA118" s="81">
        <v>2961</v>
      </c>
      <c r="AB118" s="81">
        <v>9447</v>
      </c>
      <c r="AC118" s="81">
        <v>0</v>
      </c>
      <c r="AD118" s="81">
        <v>1.2247064190357151</v>
      </c>
      <c r="AE118" s="82"/>
      <c r="AF118" s="81">
        <v>1372624.1698727759</v>
      </c>
      <c r="AG118" s="81">
        <v>630698.76580406539</v>
      </c>
      <c r="AH118" s="81">
        <v>374471.95545247098</v>
      </c>
      <c r="AI118" s="81">
        <v>31869629.408206239</v>
      </c>
      <c r="AJ118" s="81">
        <v>22697285.959208321</v>
      </c>
      <c r="AK118" s="81">
        <v>0</v>
      </c>
      <c r="AL118" s="81">
        <v>0</v>
      </c>
      <c r="AM118" s="81">
        <v>1300390.0428929471</v>
      </c>
      <c r="AN118" s="81">
        <v>0</v>
      </c>
      <c r="AO118" s="81">
        <v>0</v>
      </c>
      <c r="AP118" s="82"/>
      <c r="AQ118" s="81">
        <v>30</v>
      </c>
      <c r="AR118" s="81">
        <v>1</v>
      </c>
      <c r="AS118" s="81">
        <v>0</v>
      </c>
      <c r="AT118" s="81">
        <v>1</v>
      </c>
      <c r="AU118" s="81">
        <v>0</v>
      </c>
      <c r="AV118" s="81">
        <v>0</v>
      </c>
      <c r="AW118" s="81" t="s">
        <v>564</v>
      </c>
      <c r="AX118" s="82"/>
      <c r="AY118" s="81">
        <v>133.19999999999999</v>
      </c>
      <c r="AZ118" s="81">
        <v>10</v>
      </c>
      <c r="BA118" s="81">
        <v>0</v>
      </c>
      <c r="BB118" s="81">
        <v>180</v>
      </c>
      <c r="BC118" s="81">
        <v>0</v>
      </c>
      <c r="BD118" s="81">
        <v>0</v>
      </c>
      <c r="BE118" s="81" t="s">
        <v>564</v>
      </c>
      <c r="BF118" s="82"/>
      <c r="BG118" s="81">
        <v>0</v>
      </c>
      <c r="BH118" s="81">
        <v>0</v>
      </c>
      <c r="BI118" s="81">
        <v>0</v>
      </c>
      <c r="BJ118" s="81">
        <v>0</v>
      </c>
      <c r="BK118" s="81">
        <v>0</v>
      </c>
      <c r="BL118" s="81">
        <v>0</v>
      </c>
      <c r="BM118" s="82"/>
      <c r="BN118" s="81">
        <v>0</v>
      </c>
      <c r="BO118" s="81">
        <v>0</v>
      </c>
      <c r="BP118" s="81">
        <v>0</v>
      </c>
      <c r="BQ118" s="81">
        <v>0</v>
      </c>
      <c r="BR118" s="81">
        <v>0</v>
      </c>
      <c r="BS118" s="81">
        <v>0</v>
      </c>
      <c r="BT118"/>
      <c r="BU118" s="80">
        <v>0</v>
      </c>
      <c r="BV118" s="80">
        <v>0</v>
      </c>
      <c r="BW118" s="80">
        <v>0</v>
      </c>
      <c r="BX118" s="80">
        <v>0</v>
      </c>
      <c r="BY118" s="80">
        <v>0</v>
      </c>
      <c r="BZ118" s="80">
        <v>0</v>
      </c>
      <c r="CA118" s="80">
        <v>0</v>
      </c>
      <c r="CB118" s="80">
        <v>0</v>
      </c>
      <c r="CC118" s="80">
        <v>0</v>
      </c>
    </row>
    <row r="119" spans="1:81">
      <c r="A119" s="80" t="s">
        <v>1858</v>
      </c>
      <c r="B119" s="80">
        <v>50</v>
      </c>
      <c r="C119" s="80">
        <v>16</v>
      </c>
      <c r="D119" s="80">
        <v>3</v>
      </c>
      <c r="E119" s="80">
        <v>2019</v>
      </c>
      <c r="F119" s="80" t="s">
        <v>73</v>
      </c>
      <c r="G119" s="80" t="s">
        <v>1842</v>
      </c>
      <c r="H119" s="80" t="s">
        <v>1843</v>
      </c>
      <c r="I119" s="177"/>
      <c r="J119" s="81">
        <v>0.90475394206883675</v>
      </c>
      <c r="K119" s="81">
        <v>0.80924106191157918</v>
      </c>
      <c r="L119" s="81">
        <v>1.6678056040012619</v>
      </c>
      <c r="M119" s="81">
        <v>19.802722558098903</v>
      </c>
      <c r="N119" s="81">
        <v>17.059811914339175</v>
      </c>
      <c r="O119" s="81">
        <v>10.77517837276428</v>
      </c>
      <c r="P119" s="81">
        <v>13.725399776224716</v>
      </c>
      <c r="Q119" s="81">
        <v>0.58524616360878789</v>
      </c>
      <c r="R119" s="81">
        <v>0</v>
      </c>
      <c r="S119" s="81">
        <v>1.17968974547357</v>
      </c>
      <c r="T119" s="82"/>
      <c r="U119" s="81">
        <v>220066</v>
      </c>
      <c r="V119" s="81">
        <v>424</v>
      </c>
      <c r="W119" s="81">
        <v>67</v>
      </c>
      <c r="X119" s="81">
        <v>5332</v>
      </c>
      <c r="Y119" s="81">
        <v>4773</v>
      </c>
      <c r="Z119" s="81">
        <v>6746</v>
      </c>
      <c r="AA119" s="81">
        <v>2850</v>
      </c>
      <c r="AB119" s="81">
        <v>9484</v>
      </c>
      <c r="AC119" s="81">
        <v>0</v>
      </c>
      <c r="AD119" s="81">
        <v>1.17968974547357</v>
      </c>
      <c r="AE119" s="82"/>
      <c r="AF119" s="81">
        <v>1469617.1877351729</v>
      </c>
      <c r="AG119" s="81">
        <v>610683.47325889021</v>
      </c>
      <c r="AH119" s="81">
        <v>395536.87238617602</v>
      </c>
      <c r="AI119" s="81">
        <v>32658390.67391561</v>
      </c>
      <c r="AJ119" s="81">
        <v>21552085.115561362</v>
      </c>
      <c r="AK119" s="81">
        <v>0</v>
      </c>
      <c r="AL119" s="81">
        <v>0</v>
      </c>
      <c r="AM119" s="81">
        <v>1291649.404486225</v>
      </c>
      <c r="AN119" s="81">
        <v>0</v>
      </c>
      <c r="AO119" s="81">
        <v>0</v>
      </c>
      <c r="AP119" s="82"/>
      <c r="AQ119" s="81">
        <v>31</v>
      </c>
      <c r="AR119" s="81">
        <v>2</v>
      </c>
      <c r="AS119" s="81">
        <v>0</v>
      </c>
      <c r="AT119" s="81">
        <v>1</v>
      </c>
      <c r="AU119" s="81">
        <v>0</v>
      </c>
      <c r="AV119" s="81">
        <v>0</v>
      </c>
      <c r="AW119" s="81" t="s">
        <v>564</v>
      </c>
      <c r="AX119" s="82"/>
      <c r="AY119" s="81">
        <v>139.30000000000001</v>
      </c>
      <c r="AZ119" s="81">
        <v>21.2</v>
      </c>
      <c r="BA119" s="81">
        <v>0</v>
      </c>
      <c r="BB119" s="81">
        <v>180.2</v>
      </c>
      <c r="BC119" s="81">
        <v>0</v>
      </c>
      <c r="BD119" s="81">
        <v>0</v>
      </c>
      <c r="BE119" s="81" t="s">
        <v>564</v>
      </c>
      <c r="BF119" s="82"/>
      <c r="BG119" s="81">
        <v>0</v>
      </c>
      <c r="BH119" s="81">
        <v>0</v>
      </c>
      <c r="BI119" s="81">
        <v>0</v>
      </c>
      <c r="BJ119" s="81">
        <v>0</v>
      </c>
      <c r="BK119" s="81">
        <v>0</v>
      </c>
      <c r="BL119" s="81">
        <v>0</v>
      </c>
      <c r="BM119" s="82"/>
      <c r="BN119" s="81">
        <v>0</v>
      </c>
      <c r="BO119" s="81">
        <v>0</v>
      </c>
      <c r="BP119" s="81">
        <v>0</v>
      </c>
      <c r="BQ119" s="81">
        <v>0</v>
      </c>
      <c r="BR119" s="81">
        <v>0</v>
      </c>
      <c r="BS119" s="81">
        <v>0</v>
      </c>
      <c r="BT119"/>
      <c r="BU119" s="80">
        <v>0</v>
      </c>
      <c r="BV119" s="80">
        <v>0</v>
      </c>
      <c r="BW119" s="80">
        <v>0</v>
      </c>
      <c r="BX119" s="80">
        <v>0</v>
      </c>
      <c r="BY119" s="80">
        <v>0</v>
      </c>
      <c r="BZ119" s="80">
        <v>0</v>
      </c>
      <c r="CA119" s="80">
        <v>0</v>
      </c>
      <c r="CB119" s="80">
        <v>0</v>
      </c>
      <c r="CC119" s="80">
        <v>0</v>
      </c>
    </row>
    <row r="120" spans="1:81">
      <c r="A120" s="80" t="s">
        <v>1859</v>
      </c>
      <c r="B120" s="80">
        <v>51</v>
      </c>
      <c r="C120" s="80">
        <v>17</v>
      </c>
      <c r="D120" s="80">
        <v>3</v>
      </c>
      <c r="E120" s="80">
        <v>2020</v>
      </c>
      <c r="F120" s="80" t="s">
        <v>218</v>
      </c>
      <c r="G120" s="80" t="s">
        <v>1842</v>
      </c>
      <c r="H120" s="80" t="s">
        <v>1843</v>
      </c>
      <c r="I120" s="177"/>
      <c r="J120" s="81">
        <v>1.1103413969618789</v>
      </c>
      <c r="K120" s="81">
        <v>0.66315589720966106</v>
      </c>
      <c r="L120" s="81">
        <v>1.556812809143755</v>
      </c>
      <c r="M120" s="81">
        <v>16.12453308333826</v>
      </c>
      <c r="N120" s="81">
        <v>13.812805397340959</v>
      </c>
      <c r="O120" s="81">
        <v>9.2768471945763924</v>
      </c>
      <c r="P120" s="81">
        <v>13.417437904508645</v>
      </c>
      <c r="Q120" s="81">
        <v>0.51032624545677419</v>
      </c>
      <c r="R120" s="81">
        <v>0</v>
      </c>
      <c r="S120" s="81">
        <v>1.0633445025300501</v>
      </c>
      <c r="T120" s="82"/>
      <c r="U120" s="81">
        <v>274773</v>
      </c>
      <c r="V120" s="81">
        <v>304</v>
      </c>
      <c r="W120" s="81">
        <v>70</v>
      </c>
      <c r="X120" s="81">
        <v>4824</v>
      </c>
      <c r="Y120" s="81">
        <v>3942</v>
      </c>
      <c r="Z120" s="81">
        <v>6629</v>
      </c>
      <c r="AA120" s="81">
        <v>3027</v>
      </c>
      <c r="AB120" s="81">
        <v>8655</v>
      </c>
      <c r="AC120" s="81">
        <v>0</v>
      </c>
      <c r="AD120" s="81">
        <v>1.0633445025300501</v>
      </c>
      <c r="AE120" s="82"/>
      <c r="AF120" s="81">
        <v>1852405.758311444</v>
      </c>
      <c r="AG120" s="81">
        <v>478188.0831367622</v>
      </c>
      <c r="AH120" s="81">
        <v>400586.77480803925</v>
      </c>
      <c r="AI120" s="81">
        <v>27874371.217212461</v>
      </c>
      <c r="AJ120" s="81">
        <v>17986392.504309859</v>
      </c>
      <c r="AK120" s="81"/>
      <c r="AL120" s="81"/>
      <c r="AM120" s="81">
        <v>1129573.6590555939</v>
      </c>
      <c r="AN120" s="81"/>
      <c r="AO120" s="81"/>
      <c r="AP120" s="82"/>
      <c r="AQ120" s="81">
        <v>32</v>
      </c>
      <c r="AR120" s="81">
        <v>17</v>
      </c>
      <c r="AS120" s="81">
        <v>0</v>
      </c>
      <c r="AT120" s="81">
        <v>1</v>
      </c>
      <c r="AU120" s="81">
        <v>0</v>
      </c>
      <c r="AV120" s="81">
        <v>0</v>
      </c>
      <c r="AW120" s="81">
        <v>0</v>
      </c>
      <c r="AX120" s="82"/>
      <c r="AY120" s="81">
        <v>144.80000000000001</v>
      </c>
      <c r="AZ120" s="81">
        <v>763.7</v>
      </c>
      <c r="BA120" s="81">
        <v>0</v>
      </c>
      <c r="BB120" s="81">
        <v>180.2</v>
      </c>
      <c r="BC120" s="81">
        <v>0</v>
      </c>
      <c r="BD120" s="81">
        <v>0</v>
      </c>
      <c r="BE120" s="81">
        <v>0</v>
      </c>
      <c r="BF120" s="82"/>
      <c r="BG120" s="81">
        <v>0</v>
      </c>
      <c r="BH120" s="81">
        <v>0</v>
      </c>
      <c r="BI120" s="81">
        <v>0</v>
      </c>
      <c r="BJ120" s="81">
        <v>0</v>
      </c>
      <c r="BK120" s="81">
        <v>0</v>
      </c>
      <c r="BL120" s="81">
        <v>0</v>
      </c>
      <c r="BM120" s="82"/>
      <c r="BN120" s="81">
        <v>0</v>
      </c>
      <c r="BO120" s="81">
        <v>0</v>
      </c>
      <c r="BP120" s="81">
        <v>0</v>
      </c>
      <c r="BQ120" s="81">
        <v>0</v>
      </c>
      <c r="BR120" s="81">
        <v>0</v>
      </c>
      <c r="BS120" s="81">
        <v>0</v>
      </c>
      <c r="BT120"/>
      <c r="BU120" s="80">
        <v>0</v>
      </c>
      <c r="BV120" s="80">
        <v>0</v>
      </c>
      <c r="BW120" s="80">
        <v>0</v>
      </c>
      <c r="BX120" s="80">
        <v>0</v>
      </c>
      <c r="BY120" s="80">
        <v>0</v>
      </c>
      <c r="BZ120" s="80">
        <v>0</v>
      </c>
      <c r="CA120" s="80">
        <v>0</v>
      </c>
      <c r="CB120" s="80">
        <v>0</v>
      </c>
      <c r="CC120" s="80">
        <v>0</v>
      </c>
    </row>
    <row r="121" spans="1:81">
      <c r="A121" s="80" t="s">
        <v>1860</v>
      </c>
      <c r="B121" s="80">
        <v>51</v>
      </c>
      <c r="C121" s="80">
        <v>18</v>
      </c>
      <c r="D121" s="80">
        <v>3</v>
      </c>
      <c r="E121" s="80">
        <v>2021</v>
      </c>
      <c r="F121" s="80" t="s">
        <v>75</v>
      </c>
      <c r="G121" s="174" t="s">
        <v>1842</v>
      </c>
      <c r="H121" s="80" t="s">
        <v>1843</v>
      </c>
      <c r="I121" s="177"/>
      <c r="J121" s="81">
        <v>1.0039748677606897</v>
      </c>
      <c r="K121" s="81">
        <v>0.71111120130022532</v>
      </c>
      <c r="L121" s="81">
        <v>2.0424154360244047</v>
      </c>
      <c r="M121" s="81">
        <v>20.029468287406214</v>
      </c>
      <c r="N121" s="81">
        <v>14.886088409078983</v>
      </c>
      <c r="O121" s="81">
        <v>8.8816461071447215</v>
      </c>
      <c r="P121" s="81">
        <v>13.708600405930337</v>
      </c>
      <c r="Q121" s="81">
        <v>0.50797732390229866</v>
      </c>
      <c r="R121" s="81">
        <v>0</v>
      </c>
      <c r="S121" s="81">
        <v>1.127357308482456</v>
      </c>
      <c r="T121" s="82"/>
      <c r="U121" s="81">
        <v>262787</v>
      </c>
      <c r="V121" s="81">
        <v>304</v>
      </c>
      <c r="W121" s="81">
        <v>70</v>
      </c>
      <c r="X121" s="81">
        <v>4824</v>
      </c>
      <c r="Y121" s="81">
        <v>3994</v>
      </c>
      <c r="Z121" s="81">
        <v>6535</v>
      </c>
      <c r="AA121" s="81">
        <v>3016</v>
      </c>
      <c r="AB121" s="81">
        <v>8513</v>
      </c>
      <c r="AC121" s="81">
        <v>0</v>
      </c>
      <c r="AD121" s="81">
        <v>1.127357308482456</v>
      </c>
      <c r="AE121" s="82"/>
      <c r="AF121" s="81">
        <v>1585723.0233013213</v>
      </c>
      <c r="AG121" s="81">
        <v>492434.78751402174</v>
      </c>
      <c r="AH121" s="81">
        <v>479847.63318044262</v>
      </c>
      <c r="AI121" s="81">
        <v>32497207.642779559</v>
      </c>
      <c r="AJ121" s="81">
        <v>18475799.638454564</v>
      </c>
      <c r="AK121" s="81">
        <v>0</v>
      </c>
      <c r="AL121" s="81">
        <v>0</v>
      </c>
      <c r="AM121" s="81">
        <v>1117449.4769078263</v>
      </c>
      <c r="AN121" s="81">
        <v>0</v>
      </c>
      <c r="AO121" s="81">
        <v>0</v>
      </c>
      <c r="AP121" s="82"/>
      <c r="AQ121" s="81">
        <v>34</v>
      </c>
      <c r="AR121" s="81">
        <v>17</v>
      </c>
      <c r="AS121" s="81">
        <v>0</v>
      </c>
      <c r="AT121" s="81">
        <v>2</v>
      </c>
      <c r="AU121" s="81">
        <v>0</v>
      </c>
      <c r="AV121" s="81">
        <v>0</v>
      </c>
      <c r="AW121" s="81"/>
      <c r="AX121" s="82"/>
      <c r="AY121" s="81">
        <v>158.6</v>
      </c>
      <c r="AZ121" s="81">
        <v>763.7</v>
      </c>
      <c r="BA121" s="81">
        <v>0</v>
      </c>
      <c r="BB121" s="81">
        <v>2632.7</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1861</v>
      </c>
      <c r="B122" s="80">
        <v>51</v>
      </c>
      <c r="C122" s="80">
        <v>19</v>
      </c>
      <c r="D122" s="80">
        <v>3</v>
      </c>
      <c r="E122" s="80">
        <v>2022</v>
      </c>
      <c r="F122" s="80" t="s">
        <v>568</v>
      </c>
      <c r="G122" s="174" t="s">
        <v>1842</v>
      </c>
      <c r="H122" s="80" t="s">
        <v>1843</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35</v>
      </c>
      <c r="AR122" s="81">
        <v>17</v>
      </c>
      <c r="AS122" s="81">
        <v>0</v>
      </c>
      <c r="AT122" s="81">
        <v>2</v>
      </c>
      <c r="AU122" s="81">
        <v>0</v>
      </c>
      <c r="AV122" s="81">
        <v>0</v>
      </c>
      <c r="AW122" s="81"/>
      <c r="AX122" s="82"/>
      <c r="AY122" s="81">
        <v>164.1</v>
      </c>
      <c r="AZ122" s="81">
        <v>763.7</v>
      </c>
      <c r="BA122" s="81">
        <v>0</v>
      </c>
      <c r="BB122" s="81">
        <v>2632.7</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1862</v>
      </c>
      <c r="B123" s="80">
        <v>52</v>
      </c>
      <c r="C123" s="80">
        <v>1</v>
      </c>
      <c r="D123" s="80">
        <v>4</v>
      </c>
      <c r="E123" s="80">
        <v>1990</v>
      </c>
      <c r="F123" s="80" t="s">
        <v>562</v>
      </c>
      <c r="G123" s="80" t="s">
        <v>1863</v>
      </c>
      <c r="H123" s="80" t="s">
        <v>1864</v>
      </c>
      <c r="I123" s="177"/>
      <c r="J123" s="81">
        <v>16.119804564604056</v>
      </c>
      <c r="K123" s="81">
        <v>1.235240437034939</v>
      </c>
      <c r="L123" s="81">
        <v>8.4135460600468921</v>
      </c>
      <c r="M123" s="81">
        <v>2.9084049651357602</v>
      </c>
      <c r="N123" s="81">
        <v>4.8863732325937104</v>
      </c>
      <c r="O123" s="81">
        <v>6.5400523275368219</v>
      </c>
      <c r="P123" s="81">
        <v>11.46982191307141</v>
      </c>
      <c r="Q123" s="81">
        <v>0.50275294036511642</v>
      </c>
      <c r="R123" s="81">
        <v>0</v>
      </c>
      <c r="S123" s="81">
        <v>0.49529351997901205</v>
      </c>
      <c r="T123" s="82"/>
      <c r="U123" s="81">
        <v>1676192</v>
      </c>
      <c r="V123" s="81">
        <v>380</v>
      </c>
      <c r="W123" s="81">
        <v>95</v>
      </c>
      <c r="X123" s="81">
        <v>1003</v>
      </c>
      <c r="Y123" s="81">
        <v>1674</v>
      </c>
      <c r="Z123" s="81">
        <v>2690</v>
      </c>
      <c r="AA123" s="81">
        <v>2785</v>
      </c>
      <c r="AB123" s="81">
        <v>8163</v>
      </c>
      <c r="AC123" s="81">
        <v>0</v>
      </c>
      <c r="AD123" s="81">
        <v>0.49529351997901205</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1865</v>
      </c>
      <c r="B124" s="80">
        <v>53</v>
      </c>
      <c r="C124" s="80">
        <v>2</v>
      </c>
      <c r="D124" s="80">
        <v>4</v>
      </c>
      <c r="E124" s="80">
        <v>2005</v>
      </c>
      <c r="F124" s="80" t="s">
        <v>565</v>
      </c>
      <c r="G124" s="80" t="s">
        <v>1863</v>
      </c>
      <c r="H124" s="80" t="s">
        <v>1864</v>
      </c>
      <c r="I124" s="177"/>
      <c r="J124" s="81">
        <v>13.73897104135116</v>
      </c>
      <c r="K124" s="81">
        <v>0.86852650917900942</v>
      </c>
      <c r="L124" s="81">
        <v>19.766934680997988</v>
      </c>
      <c r="M124" s="81">
        <v>7.1993872530070719</v>
      </c>
      <c r="N124" s="81">
        <v>9.7707078695246103</v>
      </c>
      <c r="O124" s="81">
        <v>10.952461735957247</v>
      </c>
      <c r="P124" s="81">
        <v>12.948808533188119</v>
      </c>
      <c r="Q124" s="81">
        <v>0.50713862330781168</v>
      </c>
      <c r="R124" s="81">
        <v>0</v>
      </c>
      <c r="S124" s="81">
        <v>0.44604000798300397</v>
      </c>
      <c r="T124" s="82"/>
      <c r="U124" s="81">
        <v>1487048</v>
      </c>
      <c r="V124" s="81">
        <v>331</v>
      </c>
      <c r="W124" s="81">
        <v>236</v>
      </c>
      <c r="X124" s="81">
        <v>1165</v>
      </c>
      <c r="Y124" s="81">
        <v>2156</v>
      </c>
      <c r="Z124" s="81">
        <v>5213</v>
      </c>
      <c r="AA124" s="81">
        <v>2575</v>
      </c>
      <c r="AB124" s="81">
        <v>8608</v>
      </c>
      <c r="AC124" s="81">
        <v>0</v>
      </c>
      <c r="AD124" s="81">
        <v>0.44604000798300397</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1866</v>
      </c>
      <c r="B125" s="80">
        <v>54</v>
      </c>
      <c r="C125" s="80">
        <v>3</v>
      </c>
      <c r="D125" s="80">
        <v>4</v>
      </c>
      <c r="E125" s="80">
        <v>2006</v>
      </c>
      <c r="F125" s="80" t="s">
        <v>566</v>
      </c>
      <c r="G125" s="80" t="s">
        <v>1863</v>
      </c>
      <c r="H125" s="80" t="s">
        <v>1864</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1867</v>
      </c>
      <c r="B126" s="80">
        <v>55</v>
      </c>
      <c r="C126" s="80">
        <v>4</v>
      </c>
      <c r="D126" s="80">
        <v>4</v>
      </c>
      <c r="E126" s="80">
        <v>2007</v>
      </c>
      <c r="F126" s="80" t="s">
        <v>567</v>
      </c>
      <c r="G126" s="80" t="s">
        <v>1863</v>
      </c>
      <c r="H126" s="80" t="s">
        <v>1864</v>
      </c>
      <c r="I126" s="177"/>
      <c r="J126" s="81">
        <v>14.944515579155455</v>
      </c>
      <c r="K126" s="81">
        <v>0.7203843209672639</v>
      </c>
      <c r="L126" s="81">
        <v>2.873561647013982</v>
      </c>
      <c r="M126" s="81">
        <v>7.6913814925082331</v>
      </c>
      <c r="N126" s="81">
        <v>10.471350916213161</v>
      </c>
      <c r="O126" s="81">
        <v>10.721692590889157</v>
      </c>
      <c r="P126" s="81">
        <v>13.164560635979708</v>
      </c>
      <c r="Q126" s="81">
        <v>0.53365246253506893</v>
      </c>
      <c r="R126" s="81">
        <v>0</v>
      </c>
      <c r="S126" s="81">
        <v>0.4235641480947252</v>
      </c>
      <c r="T126" s="82"/>
      <c r="U126" s="81">
        <v>1908589</v>
      </c>
      <c r="V126" s="81">
        <v>287</v>
      </c>
      <c r="W126" s="81">
        <v>43</v>
      </c>
      <c r="X126" s="81">
        <v>1676</v>
      </c>
      <c r="Y126" s="81">
        <v>2266</v>
      </c>
      <c r="Z126" s="81">
        <v>5305</v>
      </c>
      <c r="AA126" s="81">
        <v>2578</v>
      </c>
      <c r="AB126" s="81">
        <v>8579</v>
      </c>
      <c r="AC126" s="81">
        <v>0</v>
      </c>
      <c r="AD126" s="81">
        <v>0.4235641480947252</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1868</v>
      </c>
      <c r="B127" s="80">
        <v>56</v>
      </c>
      <c r="C127" s="80">
        <v>5</v>
      </c>
      <c r="D127" s="80">
        <v>4</v>
      </c>
      <c r="E127" s="80">
        <v>2008</v>
      </c>
      <c r="F127" s="80" t="s">
        <v>84</v>
      </c>
      <c r="G127" s="80" t="s">
        <v>1863</v>
      </c>
      <c r="H127" s="80" t="s">
        <v>1864</v>
      </c>
      <c r="I127" s="177"/>
      <c r="J127" s="81">
        <v>10.121895252111566</v>
      </c>
      <c r="K127" s="81">
        <v>0.57072020974273885</v>
      </c>
      <c r="L127" s="81">
        <v>2.807246551337816</v>
      </c>
      <c r="M127" s="81">
        <v>8.6190201001875106</v>
      </c>
      <c r="N127" s="81">
        <v>10.198791749453305</v>
      </c>
      <c r="O127" s="81">
        <v>10.414763225492131</v>
      </c>
      <c r="P127" s="81">
        <v>12.751704490403988</v>
      </c>
      <c r="Q127" s="81">
        <v>0.52502516253473963</v>
      </c>
      <c r="R127" s="81">
        <v>0</v>
      </c>
      <c r="S127" s="81">
        <v>0.41568584160758432</v>
      </c>
      <c r="T127" s="82"/>
      <c r="U127" s="81">
        <v>1347105</v>
      </c>
      <c r="V127" s="81">
        <v>287</v>
      </c>
      <c r="W127" s="81">
        <v>43</v>
      </c>
      <c r="X127" s="81">
        <v>1676</v>
      </c>
      <c r="Y127" s="81">
        <v>2313</v>
      </c>
      <c r="Z127" s="81">
        <v>5334</v>
      </c>
      <c r="AA127" s="81">
        <v>2500</v>
      </c>
      <c r="AB127" s="81">
        <v>8579</v>
      </c>
      <c r="AC127" s="81">
        <v>0</v>
      </c>
      <c r="AD127" s="81">
        <v>0.41568584160758432</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1869</v>
      </c>
      <c r="B128" s="80">
        <v>57</v>
      </c>
      <c r="C128" s="80">
        <v>6</v>
      </c>
      <c r="D128" s="80">
        <v>4</v>
      </c>
      <c r="E128" s="80">
        <v>2009</v>
      </c>
      <c r="F128" s="80" t="s">
        <v>85</v>
      </c>
      <c r="G128" s="80" t="s">
        <v>1863</v>
      </c>
      <c r="H128" s="80" t="s">
        <v>1864</v>
      </c>
      <c r="I128" s="177"/>
      <c r="J128" s="81">
        <v>7.7526077554236208</v>
      </c>
      <c r="K128" s="81">
        <v>0.55369371963785541</v>
      </c>
      <c r="L128" s="81">
        <v>3.2221873179142713</v>
      </c>
      <c r="M128" s="81">
        <v>9.0843918820936498</v>
      </c>
      <c r="N128" s="81">
        <v>9.5099223048972004</v>
      </c>
      <c r="O128" s="81">
        <v>10.755167784048405</v>
      </c>
      <c r="P128" s="81">
        <v>12.172719352028484</v>
      </c>
      <c r="Q128" s="81">
        <v>0.49903274315029139</v>
      </c>
      <c r="R128" s="81">
        <v>0</v>
      </c>
      <c r="S128" s="81">
        <v>0.39288909001031325</v>
      </c>
      <c r="T128" s="82"/>
      <c r="U128" s="81">
        <v>893150</v>
      </c>
      <c r="V128" s="81">
        <v>284</v>
      </c>
      <c r="W128" s="81">
        <v>68</v>
      </c>
      <c r="X128" s="81">
        <v>1750</v>
      </c>
      <c r="Y128" s="81">
        <v>2356</v>
      </c>
      <c r="Z128" s="81">
        <v>5437</v>
      </c>
      <c r="AA128" s="81">
        <v>2450</v>
      </c>
      <c r="AB128" s="81">
        <v>8560</v>
      </c>
      <c r="AC128" s="81">
        <v>0</v>
      </c>
      <c r="AD128" s="81">
        <v>0.39288909001031325</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0</v>
      </c>
      <c r="BJ128" s="81">
        <v>0</v>
      </c>
      <c r="BK128" s="81">
        <v>0</v>
      </c>
      <c r="BL128" s="81">
        <v>0</v>
      </c>
      <c r="BM128" s="82"/>
      <c r="BN128" s="81">
        <v>0</v>
      </c>
      <c r="BO128" s="81">
        <v>0</v>
      </c>
      <c r="BP128" s="81">
        <v>0</v>
      </c>
      <c r="BQ128" s="81">
        <v>0</v>
      </c>
      <c r="BR128" s="81">
        <v>0</v>
      </c>
      <c r="BS128" s="81">
        <v>0</v>
      </c>
      <c r="BT128"/>
      <c r="BU128" s="80"/>
      <c r="BV128" s="80"/>
      <c r="BW128" s="80"/>
      <c r="BX128" s="80"/>
      <c r="BY128" s="80"/>
      <c r="BZ128" s="80"/>
      <c r="CA128" s="80"/>
      <c r="CB128" s="80"/>
      <c r="CC128" s="80"/>
    </row>
    <row r="129" spans="1:81">
      <c r="A129" s="80" t="s">
        <v>1870</v>
      </c>
      <c r="B129" s="80">
        <v>58</v>
      </c>
      <c r="C129" s="80">
        <v>7</v>
      </c>
      <c r="D129" s="80">
        <v>4</v>
      </c>
      <c r="E129" s="80">
        <v>2010</v>
      </c>
      <c r="F129" s="80" t="s">
        <v>86</v>
      </c>
      <c r="G129" s="80" t="s">
        <v>1863</v>
      </c>
      <c r="H129" s="80" t="s">
        <v>1864</v>
      </c>
      <c r="I129" s="177"/>
      <c r="J129" s="81">
        <v>8.2713129795583171</v>
      </c>
      <c r="K129" s="81">
        <v>0.56435597815671545</v>
      </c>
      <c r="L129" s="81">
        <v>3.0505643907785194</v>
      </c>
      <c r="M129" s="81">
        <v>8.8597359131547684</v>
      </c>
      <c r="N129" s="81">
        <v>9.7609837457075646</v>
      </c>
      <c r="O129" s="81">
        <v>10.811747525335592</v>
      </c>
      <c r="P129" s="81">
        <v>12.509982043702932</v>
      </c>
      <c r="Q129" s="81">
        <v>0.52731131812221932</v>
      </c>
      <c r="R129" s="81">
        <v>0</v>
      </c>
      <c r="S129" s="81">
        <v>0.50165893888617386</v>
      </c>
      <c r="T129" s="82"/>
      <c r="U129" s="81">
        <v>1019422</v>
      </c>
      <c r="V129" s="81">
        <v>284</v>
      </c>
      <c r="W129" s="81">
        <v>68</v>
      </c>
      <c r="X129" s="81">
        <v>1750</v>
      </c>
      <c r="Y129" s="81">
        <v>2414</v>
      </c>
      <c r="Z129" s="81">
        <v>5491</v>
      </c>
      <c r="AA129" s="81">
        <v>2455</v>
      </c>
      <c r="AB129" s="81">
        <v>8667</v>
      </c>
      <c r="AC129" s="81">
        <v>0</v>
      </c>
      <c r="AD129" s="81">
        <v>0.50165893888617386</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0</v>
      </c>
      <c r="BJ129" s="81">
        <v>0</v>
      </c>
      <c r="BK129" s="81">
        <v>0</v>
      </c>
      <c r="BL129" s="81">
        <v>0</v>
      </c>
      <c r="BM129" s="82"/>
      <c r="BN129" s="81">
        <v>0</v>
      </c>
      <c r="BO129" s="81">
        <v>0</v>
      </c>
      <c r="BP129" s="81">
        <v>0</v>
      </c>
      <c r="BQ129" s="81">
        <v>0</v>
      </c>
      <c r="BR129" s="81">
        <v>0</v>
      </c>
      <c r="BS129" s="81">
        <v>0</v>
      </c>
      <c r="BT129"/>
      <c r="BU129" s="80">
        <v>0</v>
      </c>
      <c r="BV129" s="80">
        <v>0</v>
      </c>
      <c r="BW129" s="80">
        <v>0</v>
      </c>
      <c r="BX129" s="80">
        <v>0</v>
      </c>
      <c r="BY129" s="80">
        <v>0</v>
      </c>
      <c r="BZ129" s="80">
        <v>0</v>
      </c>
      <c r="CA129" s="80">
        <v>0</v>
      </c>
      <c r="CB129" s="80">
        <v>0</v>
      </c>
      <c r="CC129" s="80">
        <v>0</v>
      </c>
    </row>
    <row r="130" spans="1:81">
      <c r="A130" s="80" t="s">
        <v>1871</v>
      </c>
      <c r="B130" s="80">
        <v>59</v>
      </c>
      <c r="C130" s="80">
        <v>8</v>
      </c>
      <c r="D130" s="80">
        <v>4</v>
      </c>
      <c r="E130" s="80">
        <v>2011</v>
      </c>
      <c r="F130" s="80" t="s">
        <v>87</v>
      </c>
      <c r="G130" s="80" t="s">
        <v>1863</v>
      </c>
      <c r="H130" s="80" t="s">
        <v>1864</v>
      </c>
      <c r="I130" s="177"/>
      <c r="J130" s="81">
        <v>11.646628822549809</v>
      </c>
      <c r="K130" s="81">
        <v>0.75807922362394331</v>
      </c>
      <c r="L130" s="81">
        <v>2.8478536875743075</v>
      </c>
      <c r="M130" s="81">
        <v>10.310989345177866</v>
      </c>
      <c r="N130" s="81">
        <v>11.623981211898469</v>
      </c>
      <c r="O130" s="81">
        <v>10.922958201817428</v>
      </c>
      <c r="P130" s="81">
        <v>12.331556048824613</v>
      </c>
      <c r="Q130" s="81">
        <v>0.60395458552602643</v>
      </c>
      <c r="R130" s="81">
        <v>0</v>
      </c>
      <c r="S130" s="81">
        <v>0.58488088651657977</v>
      </c>
      <c r="T130" s="82"/>
      <c r="U130" s="81">
        <v>1183665</v>
      </c>
      <c r="V130" s="81">
        <v>284</v>
      </c>
      <c r="W130" s="81">
        <v>68</v>
      </c>
      <c r="X130" s="81">
        <v>1750</v>
      </c>
      <c r="Y130" s="81">
        <v>2456</v>
      </c>
      <c r="Z130" s="81">
        <v>5668</v>
      </c>
      <c r="AA130" s="81">
        <v>2492</v>
      </c>
      <c r="AB130" s="81">
        <v>8606</v>
      </c>
      <c r="AC130" s="81">
        <v>0</v>
      </c>
      <c r="AD130" s="81">
        <v>0.58488088651657977</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0</v>
      </c>
      <c r="BJ130" s="81">
        <v>0</v>
      </c>
      <c r="BK130" s="81">
        <v>0</v>
      </c>
      <c r="BL130" s="81">
        <v>0</v>
      </c>
      <c r="BM130" s="82"/>
      <c r="BN130" s="81">
        <v>0</v>
      </c>
      <c r="BO130" s="81">
        <v>0</v>
      </c>
      <c r="BP130" s="81">
        <v>0</v>
      </c>
      <c r="BQ130" s="81">
        <v>0</v>
      </c>
      <c r="BR130" s="81">
        <v>0</v>
      </c>
      <c r="BS130" s="81">
        <v>0</v>
      </c>
      <c r="BT130"/>
      <c r="BU130" s="80">
        <v>0</v>
      </c>
      <c r="BV130" s="80">
        <v>0</v>
      </c>
      <c r="BW130" s="80">
        <v>0</v>
      </c>
      <c r="BX130" s="80">
        <v>0</v>
      </c>
      <c r="BY130" s="80">
        <v>0</v>
      </c>
      <c r="BZ130" s="80">
        <v>0</v>
      </c>
      <c r="CA130" s="80">
        <v>0</v>
      </c>
      <c r="CB130" s="80">
        <v>0</v>
      </c>
      <c r="CC130" s="80">
        <v>0</v>
      </c>
    </row>
    <row r="131" spans="1:81">
      <c r="A131" s="80" t="s">
        <v>1872</v>
      </c>
      <c r="B131" s="80">
        <v>60</v>
      </c>
      <c r="C131" s="80">
        <v>9</v>
      </c>
      <c r="D131" s="80">
        <v>4</v>
      </c>
      <c r="E131" s="80">
        <v>2012</v>
      </c>
      <c r="F131" s="80" t="s">
        <v>88</v>
      </c>
      <c r="G131" s="80" t="s">
        <v>1863</v>
      </c>
      <c r="H131" s="80" t="s">
        <v>1864</v>
      </c>
      <c r="I131" s="177"/>
      <c r="J131" s="81">
        <v>15.510725098491157</v>
      </c>
      <c r="K131" s="81">
        <v>0.71166214646774739</v>
      </c>
      <c r="L131" s="81">
        <v>2.8563591550505976</v>
      </c>
      <c r="M131" s="81">
        <v>11.601109359377888</v>
      </c>
      <c r="N131" s="81">
        <v>12.616573655310917</v>
      </c>
      <c r="O131" s="81">
        <v>11.267194903549456</v>
      </c>
      <c r="P131" s="81">
        <v>12.551016346924383</v>
      </c>
      <c r="Q131" s="81">
        <v>0.65023495062046821</v>
      </c>
      <c r="R131" s="81">
        <v>0</v>
      </c>
      <c r="S131" s="81">
        <v>0.77779220236673285</v>
      </c>
      <c r="T131" s="82"/>
      <c r="U131" s="81">
        <v>1445689</v>
      </c>
      <c r="V131" s="81">
        <v>284</v>
      </c>
      <c r="W131" s="81">
        <v>68</v>
      </c>
      <c r="X131" s="81">
        <v>1750</v>
      </c>
      <c r="Y131" s="81">
        <v>2507</v>
      </c>
      <c r="Z131" s="81">
        <v>5893</v>
      </c>
      <c r="AA131" s="81">
        <v>2522</v>
      </c>
      <c r="AB131" s="81">
        <v>8528</v>
      </c>
      <c r="AC131" s="81">
        <v>0</v>
      </c>
      <c r="AD131" s="81">
        <v>0.77779220236673285</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0</v>
      </c>
      <c r="BJ131" s="81">
        <v>0</v>
      </c>
      <c r="BK131" s="81">
        <v>0</v>
      </c>
      <c r="BL131" s="81">
        <v>0</v>
      </c>
      <c r="BM131" s="82"/>
      <c r="BN131" s="81">
        <v>0</v>
      </c>
      <c r="BO131" s="81">
        <v>0</v>
      </c>
      <c r="BP131" s="81">
        <v>0</v>
      </c>
      <c r="BQ131" s="81">
        <v>0</v>
      </c>
      <c r="BR131" s="81">
        <v>0</v>
      </c>
      <c r="BS131" s="81">
        <v>0</v>
      </c>
      <c r="BT131"/>
      <c r="BU131" s="80">
        <v>0</v>
      </c>
      <c r="BV131" s="80">
        <v>0</v>
      </c>
      <c r="BW131" s="80">
        <v>0</v>
      </c>
      <c r="BX131" s="80">
        <v>0</v>
      </c>
      <c r="BY131" s="80">
        <v>0</v>
      </c>
      <c r="BZ131" s="80">
        <v>0</v>
      </c>
      <c r="CA131" s="80">
        <v>0</v>
      </c>
      <c r="CB131" s="80">
        <v>0</v>
      </c>
      <c r="CC131" s="80">
        <v>0</v>
      </c>
    </row>
    <row r="132" spans="1:81">
      <c r="A132" s="80" t="s">
        <v>1873</v>
      </c>
      <c r="B132" s="80">
        <v>61</v>
      </c>
      <c r="C132" s="80">
        <v>10</v>
      </c>
      <c r="D132" s="80">
        <v>4</v>
      </c>
      <c r="E132" s="80">
        <v>2013</v>
      </c>
      <c r="F132" s="80" t="s">
        <v>89</v>
      </c>
      <c r="G132" s="80" t="s">
        <v>1863</v>
      </c>
      <c r="H132" s="80" t="s">
        <v>1864</v>
      </c>
      <c r="I132" s="177"/>
      <c r="J132" s="81">
        <v>10.667888118639027</v>
      </c>
      <c r="K132" s="81">
        <v>0.60418295410344491</v>
      </c>
      <c r="L132" s="81">
        <v>2.0721376638939679</v>
      </c>
      <c r="M132" s="81">
        <v>10.012489326483427</v>
      </c>
      <c r="N132" s="81">
        <v>12.508490791160838</v>
      </c>
      <c r="O132" s="81">
        <v>11.067493877995215</v>
      </c>
      <c r="P132" s="81">
        <v>12.653256227156522</v>
      </c>
      <c r="Q132" s="81">
        <v>0.65721840799955</v>
      </c>
      <c r="R132" s="81">
        <v>0</v>
      </c>
      <c r="S132" s="81">
        <v>1.0110875149017766</v>
      </c>
      <c r="T132" s="82"/>
      <c r="U132" s="81">
        <v>1093183</v>
      </c>
      <c r="V132" s="81">
        <v>284</v>
      </c>
      <c r="W132" s="81">
        <v>68</v>
      </c>
      <c r="X132" s="81">
        <v>1750</v>
      </c>
      <c r="Y132" s="81">
        <v>2527</v>
      </c>
      <c r="Z132" s="81">
        <v>6047</v>
      </c>
      <c r="AA132" s="81">
        <v>2533</v>
      </c>
      <c r="AB132" s="81">
        <v>8496</v>
      </c>
      <c r="AC132" s="81">
        <v>0</v>
      </c>
      <c r="AD132" s="81">
        <v>1.0110875149017766</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0</v>
      </c>
      <c r="BJ132" s="81">
        <v>0</v>
      </c>
      <c r="BK132" s="81">
        <v>0</v>
      </c>
      <c r="BL132" s="81">
        <v>0</v>
      </c>
      <c r="BM132" s="82"/>
      <c r="BN132" s="81">
        <v>0</v>
      </c>
      <c r="BO132" s="81">
        <v>0</v>
      </c>
      <c r="BP132" s="81">
        <v>0</v>
      </c>
      <c r="BQ132" s="81">
        <v>0</v>
      </c>
      <c r="BR132" s="81">
        <v>0</v>
      </c>
      <c r="BS132" s="81">
        <v>0</v>
      </c>
      <c r="BT132"/>
      <c r="BU132" s="80">
        <v>0</v>
      </c>
      <c r="BV132" s="80">
        <v>0</v>
      </c>
      <c r="BW132" s="80">
        <v>0</v>
      </c>
      <c r="BX132" s="80">
        <v>0</v>
      </c>
      <c r="BY132" s="80">
        <v>0</v>
      </c>
      <c r="BZ132" s="80">
        <v>0</v>
      </c>
      <c r="CA132" s="80">
        <v>0</v>
      </c>
      <c r="CB132" s="80">
        <v>0</v>
      </c>
      <c r="CC132" s="80">
        <v>0</v>
      </c>
    </row>
    <row r="133" spans="1:81">
      <c r="A133" s="80" t="s">
        <v>1874</v>
      </c>
      <c r="B133" s="80">
        <v>62</v>
      </c>
      <c r="C133" s="80">
        <v>11</v>
      </c>
      <c r="D133" s="80">
        <v>4</v>
      </c>
      <c r="E133" s="80">
        <v>2014</v>
      </c>
      <c r="F133" s="80" t="s">
        <v>90</v>
      </c>
      <c r="G133" s="80" t="s">
        <v>1863</v>
      </c>
      <c r="H133" s="80" t="s">
        <v>1864</v>
      </c>
      <c r="I133" s="177"/>
      <c r="J133" s="81">
        <v>11.88620249881853</v>
      </c>
      <c r="K133" s="81">
        <v>0.64242596511115124</v>
      </c>
      <c r="L133" s="81">
        <v>2.9372895509090986</v>
      </c>
      <c r="M133" s="81">
        <v>11.258746771689195</v>
      </c>
      <c r="N133" s="81">
        <v>12.342639800844223</v>
      </c>
      <c r="O133" s="81">
        <v>11.000123330752311</v>
      </c>
      <c r="P133" s="81">
        <v>12.749194956665653</v>
      </c>
      <c r="Q133" s="81">
        <v>0.63131358323229203</v>
      </c>
      <c r="R133" s="81">
        <v>0</v>
      </c>
      <c r="S133" s="81">
        <v>1.1777605431244293</v>
      </c>
      <c r="T133" s="82"/>
      <c r="U133" s="81">
        <v>1310012</v>
      </c>
      <c r="V133" s="81">
        <v>278</v>
      </c>
      <c r="W133" s="81">
        <v>64</v>
      </c>
      <c r="X133" s="81">
        <v>1760</v>
      </c>
      <c r="Y133" s="81">
        <v>2553</v>
      </c>
      <c r="Z133" s="81">
        <v>6330</v>
      </c>
      <c r="AA133" s="81">
        <v>2539</v>
      </c>
      <c r="AB133" s="81">
        <v>8506</v>
      </c>
      <c r="AC133" s="81">
        <v>0</v>
      </c>
      <c r="AD133" s="81">
        <v>1.1777605431244293</v>
      </c>
      <c r="AE133" s="82"/>
      <c r="AF133" s="81">
        <v>12599490.691123219</v>
      </c>
      <c r="AG133" s="81">
        <v>505972.59766069526</v>
      </c>
      <c r="AH133" s="81">
        <v>656226.00848911749</v>
      </c>
      <c r="AI133" s="81">
        <v>12105793.405252354</v>
      </c>
      <c r="AJ133" s="81">
        <v>15304270.273762612</v>
      </c>
      <c r="AK133" s="81">
        <v>0</v>
      </c>
      <c r="AL133" s="81">
        <v>0</v>
      </c>
      <c r="AM133" s="81">
        <v>1167746.6930134862</v>
      </c>
      <c r="AN133" s="81">
        <v>0</v>
      </c>
      <c r="AO133" s="81">
        <v>0</v>
      </c>
      <c r="AP133" s="82"/>
      <c r="AQ133" s="81">
        <v>244</v>
      </c>
      <c r="AR133" s="81">
        <v>49</v>
      </c>
      <c r="AS133" s="81">
        <v>0</v>
      </c>
      <c r="AT133" s="81">
        <v>0</v>
      </c>
      <c r="AU133" s="81">
        <v>0</v>
      </c>
      <c r="AV133" s="81">
        <v>0</v>
      </c>
      <c r="AW133" s="81" t="s">
        <v>564</v>
      </c>
      <c r="AX133" s="82"/>
      <c r="AY133" s="81">
        <v>1045.1999999999998</v>
      </c>
      <c r="AZ133" s="81">
        <v>2601.1</v>
      </c>
      <c r="BA133" s="81">
        <v>0</v>
      </c>
      <c r="BB133" s="81">
        <v>0</v>
      </c>
      <c r="BC133" s="81">
        <v>0</v>
      </c>
      <c r="BD133" s="81">
        <v>0</v>
      </c>
      <c r="BE133" s="81" t="s">
        <v>564</v>
      </c>
      <c r="BF133" s="82"/>
      <c r="BG133" s="81">
        <v>0</v>
      </c>
      <c r="BH133" s="81">
        <v>0</v>
      </c>
      <c r="BI133" s="81">
        <v>0</v>
      </c>
      <c r="BJ133" s="81">
        <v>0</v>
      </c>
      <c r="BK133" s="81">
        <v>0</v>
      </c>
      <c r="BL133" s="81">
        <v>0</v>
      </c>
      <c r="BM133" s="82"/>
      <c r="BN133" s="81">
        <v>0</v>
      </c>
      <c r="BO133" s="81">
        <v>0</v>
      </c>
      <c r="BP133" s="81">
        <v>0</v>
      </c>
      <c r="BQ133" s="81">
        <v>0</v>
      </c>
      <c r="BR133" s="81">
        <v>0</v>
      </c>
      <c r="BS133" s="81">
        <v>0</v>
      </c>
      <c r="BT133"/>
      <c r="BU133" s="80">
        <v>0</v>
      </c>
      <c r="BV133" s="80">
        <v>0</v>
      </c>
      <c r="BW133" s="80">
        <v>0</v>
      </c>
      <c r="BX133" s="80">
        <v>0</v>
      </c>
      <c r="BY133" s="80">
        <v>0</v>
      </c>
      <c r="BZ133" s="80">
        <v>0</v>
      </c>
      <c r="CA133" s="80">
        <v>0</v>
      </c>
      <c r="CB133" s="80">
        <v>0</v>
      </c>
      <c r="CC133" s="80">
        <v>0</v>
      </c>
    </row>
    <row r="134" spans="1:81">
      <c r="A134" s="80" t="s">
        <v>1875</v>
      </c>
      <c r="B134" s="80">
        <v>63</v>
      </c>
      <c r="C134" s="80">
        <v>12</v>
      </c>
      <c r="D134" s="80">
        <v>4</v>
      </c>
      <c r="E134" s="80">
        <v>2015</v>
      </c>
      <c r="F134" s="80" t="s">
        <v>91</v>
      </c>
      <c r="G134" s="80" t="s">
        <v>1863</v>
      </c>
      <c r="H134" s="80" t="s">
        <v>1864</v>
      </c>
      <c r="I134" s="177"/>
      <c r="J134" s="81">
        <v>9.1230855266462854</v>
      </c>
      <c r="K134" s="81">
        <v>0.64924062638615621</v>
      </c>
      <c r="L134" s="81">
        <v>2.9878336574590119</v>
      </c>
      <c r="M134" s="81">
        <v>11.076340139709863</v>
      </c>
      <c r="N134" s="81">
        <v>11.344051332968458</v>
      </c>
      <c r="O134" s="81">
        <v>11.07243402664521</v>
      </c>
      <c r="P134" s="81">
        <v>12.869782746555304</v>
      </c>
      <c r="Q134" s="81">
        <v>0.61940514981272332</v>
      </c>
      <c r="R134" s="81">
        <v>0</v>
      </c>
      <c r="S134" s="81">
        <v>0.87732919851063618</v>
      </c>
      <c r="T134" s="82"/>
      <c r="U134" s="81">
        <v>1113284</v>
      </c>
      <c r="V134" s="81">
        <v>278</v>
      </c>
      <c r="W134" s="81">
        <v>64</v>
      </c>
      <c r="X134" s="81">
        <v>1760</v>
      </c>
      <c r="Y134" s="81">
        <v>2617</v>
      </c>
      <c r="Z134" s="81">
        <v>6433</v>
      </c>
      <c r="AA134" s="81">
        <v>2561</v>
      </c>
      <c r="AB134" s="81">
        <v>8525</v>
      </c>
      <c r="AC134" s="81">
        <v>0</v>
      </c>
      <c r="AD134" s="81">
        <v>0.87732919851063618</v>
      </c>
      <c r="AE134" s="82"/>
      <c r="AF134" s="81">
        <v>9704136.6203329451</v>
      </c>
      <c r="AG134" s="81">
        <v>477422.89287847409</v>
      </c>
      <c r="AH134" s="81">
        <v>519685.15096768807</v>
      </c>
      <c r="AI134" s="81">
        <v>12401171.567924412</v>
      </c>
      <c r="AJ134" s="81">
        <v>14341275.041128943</v>
      </c>
      <c r="AK134" s="81">
        <v>0</v>
      </c>
      <c r="AL134" s="81">
        <v>0</v>
      </c>
      <c r="AM134" s="81">
        <v>1168315.488969998</v>
      </c>
      <c r="AN134" s="81">
        <v>0</v>
      </c>
      <c r="AO134" s="81">
        <v>0</v>
      </c>
      <c r="AP134" s="82"/>
      <c r="AQ134" s="81">
        <v>292</v>
      </c>
      <c r="AR134" s="81">
        <v>61</v>
      </c>
      <c r="AS134" s="81">
        <v>0</v>
      </c>
      <c r="AT134" s="81">
        <v>0</v>
      </c>
      <c r="AU134" s="81">
        <v>0</v>
      </c>
      <c r="AV134" s="81">
        <v>0</v>
      </c>
      <c r="AW134" s="81" t="s">
        <v>564</v>
      </c>
      <c r="AX134" s="82"/>
      <c r="AY134" s="81">
        <v>1282.6999999999998</v>
      </c>
      <c r="AZ134" s="81">
        <v>4153.7</v>
      </c>
      <c r="BA134" s="81">
        <v>0</v>
      </c>
      <c r="BB134" s="81">
        <v>0</v>
      </c>
      <c r="BC134" s="81">
        <v>0</v>
      </c>
      <c r="BD134" s="81">
        <v>0</v>
      </c>
      <c r="BE134" s="81" t="s">
        <v>564</v>
      </c>
      <c r="BF134" s="82"/>
      <c r="BG134" s="81">
        <v>0</v>
      </c>
      <c r="BH134" s="81">
        <v>0</v>
      </c>
      <c r="BI134" s="81">
        <v>0</v>
      </c>
      <c r="BJ134" s="81">
        <v>0</v>
      </c>
      <c r="BK134" s="81">
        <v>0</v>
      </c>
      <c r="BL134" s="81">
        <v>0</v>
      </c>
      <c r="BM134" s="82"/>
      <c r="BN134" s="81">
        <v>0</v>
      </c>
      <c r="BO134" s="81">
        <v>0</v>
      </c>
      <c r="BP134" s="81">
        <v>0</v>
      </c>
      <c r="BQ134" s="81">
        <v>0</v>
      </c>
      <c r="BR134" s="81">
        <v>0</v>
      </c>
      <c r="BS134" s="81">
        <v>0</v>
      </c>
      <c r="BT134"/>
      <c r="BU134" s="80">
        <v>0</v>
      </c>
      <c r="BV134" s="80">
        <v>0</v>
      </c>
      <c r="BW134" s="80">
        <v>0</v>
      </c>
      <c r="BX134" s="80">
        <v>0</v>
      </c>
      <c r="BY134" s="80">
        <v>0</v>
      </c>
      <c r="BZ134" s="80">
        <v>0</v>
      </c>
      <c r="CA134" s="80">
        <v>0</v>
      </c>
      <c r="CB134" s="80">
        <v>0</v>
      </c>
      <c r="CC134" s="80">
        <v>0</v>
      </c>
    </row>
    <row r="135" spans="1:81">
      <c r="A135" s="80" t="s">
        <v>1876</v>
      </c>
      <c r="B135" s="80">
        <v>64</v>
      </c>
      <c r="C135" s="80">
        <v>13</v>
      </c>
      <c r="D135" s="80">
        <v>4</v>
      </c>
      <c r="E135" s="80">
        <v>2016</v>
      </c>
      <c r="F135" s="80" t="s">
        <v>92</v>
      </c>
      <c r="G135" s="80" t="s">
        <v>1863</v>
      </c>
      <c r="H135" s="80" t="s">
        <v>1864</v>
      </c>
      <c r="I135" s="177"/>
      <c r="J135" s="81">
        <v>8.3265329941472803</v>
      </c>
      <c r="K135" s="81">
        <v>0.66691804268356747</v>
      </c>
      <c r="L135" s="81">
        <v>3.2758414614480929</v>
      </c>
      <c r="M135" s="81">
        <v>8.0920907765782122</v>
      </c>
      <c r="N135" s="81">
        <v>10.905456068642893</v>
      </c>
      <c r="O135" s="81">
        <v>11.045094890463092</v>
      </c>
      <c r="P135" s="81">
        <v>12.77843868657969</v>
      </c>
      <c r="Q135" s="81">
        <v>0.60545774274139563</v>
      </c>
      <c r="R135" s="81">
        <v>0</v>
      </c>
      <c r="S135" s="81">
        <v>1.0294614707322867</v>
      </c>
      <c r="T135" s="82"/>
      <c r="U135" s="81">
        <v>1001259</v>
      </c>
      <c r="V135" s="81">
        <v>278</v>
      </c>
      <c r="W135" s="81">
        <v>64</v>
      </c>
      <c r="X135" s="81">
        <v>1760</v>
      </c>
      <c r="Y135" s="81">
        <v>2704</v>
      </c>
      <c r="Z135" s="81">
        <v>6496</v>
      </c>
      <c r="AA135" s="81">
        <v>2630</v>
      </c>
      <c r="AB135" s="81">
        <v>8572</v>
      </c>
      <c r="AC135" s="81">
        <v>0</v>
      </c>
      <c r="AD135" s="81">
        <v>1.0294614707322871</v>
      </c>
      <c r="AE135" s="82"/>
      <c r="AF135" s="81">
        <v>9246761.7077610102</v>
      </c>
      <c r="AG135" s="81">
        <v>470608.22628456837</v>
      </c>
      <c r="AH135" s="81">
        <v>457224.34334722039</v>
      </c>
      <c r="AI135" s="81">
        <v>11045979.179751361</v>
      </c>
      <c r="AJ135" s="81">
        <v>13806024.052137241</v>
      </c>
      <c r="AK135" s="81">
        <v>0</v>
      </c>
      <c r="AL135" s="81">
        <v>0</v>
      </c>
      <c r="AM135" s="81">
        <v>1175669.3124570129</v>
      </c>
      <c r="AN135" s="81">
        <v>0</v>
      </c>
      <c r="AO135" s="81">
        <v>0</v>
      </c>
      <c r="AP135" s="82"/>
      <c r="AQ135" s="81">
        <v>333</v>
      </c>
      <c r="AR135" s="81">
        <v>71</v>
      </c>
      <c r="AS135" s="81">
        <v>0</v>
      </c>
      <c r="AT135" s="81">
        <v>0</v>
      </c>
      <c r="AU135" s="81">
        <v>0</v>
      </c>
      <c r="AV135" s="81">
        <v>0</v>
      </c>
      <c r="AW135" s="81" t="s">
        <v>564</v>
      </c>
      <c r="AX135" s="82"/>
      <c r="AY135" s="81">
        <v>1535.8</v>
      </c>
      <c r="AZ135" s="81">
        <v>4688.2</v>
      </c>
      <c r="BA135" s="81">
        <v>0</v>
      </c>
      <c r="BB135" s="81">
        <v>0</v>
      </c>
      <c r="BC135" s="81">
        <v>0</v>
      </c>
      <c r="BD135" s="81">
        <v>0</v>
      </c>
      <c r="BE135" s="81" t="s">
        <v>564</v>
      </c>
      <c r="BF135" s="82"/>
      <c r="BG135" s="81">
        <v>0</v>
      </c>
      <c r="BH135" s="81">
        <v>0</v>
      </c>
      <c r="BI135" s="81">
        <v>0</v>
      </c>
      <c r="BJ135" s="81">
        <v>0</v>
      </c>
      <c r="BK135" s="81">
        <v>0</v>
      </c>
      <c r="BL135" s="81">
        <v>0</v>
      </c>
      <c r="BM135" s="82"/>
      <c r="BN135" s="81">
        <v>0</v>
      </c>
      <c r="BO135" s="81">
        <v>0</v>
      </c>
      <c r="BP135" s="81">
        <v>0</v>
      </c>
      <c r="BQ135" s="81">
        <v>0</v>
      </c>
      <c r="BR135" s="81">
        <v>0</v>
      </c>
      <c r="BS135" s="81">
        <v>0</v>
      </c>
      <c r="BT135"/>
      <c r="BU135" s="80">
        <v>0</v>
      </c>
      <c r="BV135" s="80">
        <v>0</v>
      </c>
      <c r="BW135" s="80">
        <v>0</v>
      </c>
      <c r="BX135" s="80">
        <v>0</v>
      </c>
      <c r="BY135" s="80">
        <v>0</v>
      </c>
      <c r="BZ135" s="80">
        <v>0</v>
      </c>
      <c r="CA135" s="80">
        <v>0</v>
      </c>
      <c r="CB135" s="80">
        <v>0</v>
      </c>
      <c r="CC135" s="80">
        <v>0</v>
      </c>
    </row>
    <row r="136" spans="1:81">
      <c r="A136" s="80" t="s">
        <v>1877</v>
      </c>
      <c r="B136" s="80">
        <v>65</v>
      </c>
      <c r="C136" s="80">
        <v>14</v>
      </c>
      <c r="D136" s="80">
        <v>4</v>
      </c>
      <c r="E136" s="80">
        <v>2017</v>
      </c>
      <c r="F136" s="80" t="s">
        <v>71</v>
      </c>
      <c r="G136" s="80" t="s">
        <v>1863</v>
      </c>
      <c r="H136" s="80" t="s">
        <v>1864</v>
      </c>
      <c r="I136" s="177"/>
      <c r="J136" s="81">
        <v>9.6322403230217155</v>
      </c>
      <c r="K136" s="81">
        <v>0.68549861063098572</v>
      </c>
      <c r="L136" s="81">
        <v>3.3938737480555119</v>
      </c>
      <c r="M136" s="81">
        <v>7.500416972859492</v>
      </c>
      <c r="N136" s="81">
        <v>11.90639724230671</v>
      </c>
      <c r="O136" s="81">
        <v>10.794618285821912</v>
      </c>
      <c r="P136" s="81">
        <v>12.663696234856593</v>
      </c>
      <c r="Q136" s="81">
        <v>0.59121050313933254</v>
      </c>
      <c r="R136" s="81">
        <v>0</v>
      </c>
      <c r="S136" s="81">
        <v>0.58500836345260065</v>
      </c>
      <c r="T136" s="82"/>
      <c r="U136" s="81">
        <v>1224531</v>
      </c>
      <c r="V136" s="81">
        <v>278</v>
      </c>
      <c r="W136" s="81">
        <v>64</v>
      </c>
      <c r="X136" s="81">
        <v>1760</v>
      </c>
      <c r="Y136" s="81">
        <v>2782</v>
      </c>
      <c r="Z136" s="81">
        <v>6454</v>
      </c>
      <c r="AA136" s="81">
        <v>2623</v>
      </c>
      <c r="AB136" s="81">
        <v>8656</v>
      </c>
      <c r="AC136" s="81">
        <v>0</v>
      </c>
      <c r="AD136" s="81">
        <v>0.58500836345260065</v>
      </c>
      <c r="AE136" s="82"/>
      <c r="AF136" s="81">
        <v>10931894.428003119</v>
      </c>
      <c r="AG136" s="81">
        <v>492970.39550483873</v>
      </c>
      <c r="AH136" s="81">
        <v>640277.00467022858</v>
      </c>
      <c r="AI136" s="81">
        <v>10835504.81892422</v>
      </c>
      <c r="AJ136" s="81">
        <v>15166605.39188092</v>
      </c>
      <c r="AK136" s="81">
        <v>0</v>
      </c>
      <c r="AL136" s="81">
        <v>0</v>
      </c>
      <c r="AM136" s="81">
        <v>1189047.7321105141</v>
      </c>
      <c r="AN136" s="81">
        <v>0</v>
      </c>
      <c r="AO136" s="81">
        <v>0</v>
      </c>
      <c r="AP136" s="82"/>
      <c r="AQ136" s="81">
        <v>361</v>
      </c>
      <c r="AR136" s="81">
        <v>76</v>
      </c>
      <c r="AS136" s="81">
        <v>0</v>
      </c>
      <c r="AT136" s="81">
        <v>0</v>
      </c>
      <c r="AU136" s="81">
        <v>0</v>
      </c>
      <c r="AV136" s="81">
        <v>0</v>
      </c>
      <c r="AW136" s="81" t="s">
        <v>564</v>
      </c>
      <c r="AX136" s="82"/>
      <c r="AY136" s="81">
        <v>1667.9</v>
      </c>
      <c r="AZ136" s="81">
        <v>4792.1000000000004</v>
      </c>
      <c r="BA136" s="81">
        <v>0</v>
      </c>
      <c r="BB136" s="81">
        <v>0</v>
      </c>
      <c r="BC136" s="81">
        <v>0</v>
      </c>
      <c r="BD136" s="81">
        <v>0</v>
      </c>
      <c r="BE136" s="81" t="s">
        <v>564</v>
      </c>
      <c r="BF136" s="82"/>
      <c r="BG136" s="81">
        <v>0</v>
      </c>
      <c r="BH136" s="81">
        <v>0</v>
      </c>
      <c r="BI136" s="81">
        <v>0</v>
      </c>
      <c r="BJ136" s="81">
        <v>0</v>
      </c>
      <c r="BK136" s="81">
        <v>0</v>
      </c>
      <c r="BL136" s="81">
        <v>0</v>
      </c>
      <c r="BM136" s="82"/>
      <c r="BN136" s="81">
        <v>0</v>
      </c>
      <c r="BO136" s="81">
        <v>0</v>
      </c>
      <c r="BP136" s="81">
        <v>0</v>
      </c>
      <c r="BQ136" s="81">
        <v>0</v>
      </c>
      <c r="BR136" s="81">
        <v>0</v>
      </c>
      <c r="BS136" s="81">
        <v>0</v>
      </c>
      <c r="BT136"/>
      <c r="BU136" s="80">
        <v>0</v>
      </c>
      <c r="BV136" s="80">
        <v>0</v>
      </c>
      <c r="BW136" s="80">
        <v>0</v>
      </c>
      <c r="BX136" s="80">
        <v>0</v>
      </c>
      <c r="BY136" s="80">
        <v>0</v>
      </c>
      <c r="BZ136" s="80">
        <v>0</v>
      </c>
      <c r="CA136" s="80">
        <v>0</v>
      </c>
      <c r="CB136" s="80">
        <v>0</v>
      </c>
      <c r="CC136" s="80">
        <v>0</v>
      </c>
    </row>
    <row r="137" spans="1:81">
      <c r="A137" s="80" t="s">
        <v>1878</v>
      </c>
      <c r="B137" s="80">
        <v>66</v>
      </c>
      <c r="C137" s="80">
        <v>15</v>
      </c>
      <c r="D137" s="80">
        <v>4</v>
      </c>
      <c r="E137" s="80">
        <v>2018</v>
      </c>
      <c r="F137" s="80" t="s">
        <v>93</v>
      </c>
      <c r="G137" s="80" t="s">
        <v>1863</v>
      </c>
      <c r="H137" s="80" t="s">
        <v>1864</v>
      </c>
      <c r="I137" s="177"/>
      <c r="J137" s="81">
        <v>11.940202223550553</v>
      </c>
      <c r="K137" s="81">
        <v>0.65156075381422185</v>
      </c>
      <c r="L137" s="81">
        <v>3.077543772665237</v>
      </c>
      <c r="M137" s="81">
        <v>7.9553550923882508</v>
      </c>
      <c r="N137" s="81">
        <v>11.21553894510035</v>
      </c>
      <c r="O137" s="81">
        <v>10.56555299112863</v>
      </c>
      <c r="P137" s="81">
        <v>12.50895948570877</v>
      </c>
      <c r="Q137" s="81">
        <v>0.5552049856703245</v>
      </c>
      <c r="R137" s="81">
        <v>0</v>
      </c>
      <c r="S137" s="81">
        <v>0.71824435327865488</v>
      </c>
      <c r="T137" s="82"/>
      <c r="U137" s="81">
        <v>1463901</v>
      </c>
      <c r="V137" s="81">
        <v>278</v>
      </c>
      <c r="W137" s="81">
        <v>64</v>
      </c>
      <c r="X137" s="81">
        <v>1760</v>
      </c>
      <c r="Y137" s="81">
        <v>2855</v>
      </c>
      <c r="Z137" s="81">
        <v>6438</v>
      </c>
      <c r="AA137" s="81">
        <v>2617</v>
      </c>
      <c r="AB137" s="81">
        <v>8760</v>
      </c>
      <c r="AC137" s="81">
        <v>0</v>
      </c>
      <c r="AD137" s="81">
        <v>0.71824435327865488</v>
      </c>
      <c r="AE137" s="82"/>
      <c r="AF137" s="81">
        <v>13674718.42868665</v>
      </c>
      <c r="AG137" s="81">
        <v>438142.64131721063</v>
      </c>
      <c r="AH137" s="81">
        <v>607067.17519408185</v>
      </c>
      <c r="AI137" s="81">
        <v>10808083.2927969</v>
      </c>
      <c r="AJ137" s="81">
        <v>14235865.052828331</v>
      </c>
      <c r="AK137" s="81">
        <v>0</v>
      </c>
      <c r="AL137" s="81">
        <v>0</v>
      </c>
      <c r="AM137" s="81">
        <v>1205823.7298340439</v>
      </c>
      <c r="AN137" s="81">
        <v>0</v>
      </c>
      <c r="AO137" s="81">
        <v>0</v>
      </c>
      <c r="AP137" s="82"/>
      <c r="AQ137" s="81">
        <v>387</v>
      </c>
      <c r="AR137" s="81">
        <v>79</v>
      </c>
      <c r="AS137" s="81">
        <v>0</v>
      </c>
      <c r="AT137" s="81">
        <v>0</v>
      </c>
      <c r="AU137" s="81">
        <v>0</v>
      </c>
      <c r="AV137" s="81">
        <v>0</v>
      </c>
      <c r="AW137" s="81" t="s">
        <v>564</v>
      </c>
      <c r="AX137" s="82"/>
      <c r="AY137" s="81">
        <v>1802</v>
      </c>
      <c r="AZ137" s="81">
        <v>4911</v>
      </c>
      <c r="BA137" s="81">
        <v>0</v>
      </c>
      <c r="BB137" s="81">
        <v>0</v>
      </c>
      <c r="BC137" s="81">
        <v>0</v>
      </c>
      <c r="BD137" s="81">
        <v>0</v>
      </c>
      <c r="BE137" s="81" t="s">
        <v>564</v>
      </c>
      <c r="BF137" s="82"/>
      <c r="BG137" s="81">
        <v>0</v>
      </c>
      <c r="BH137" s="81">
        <v>0</v>
      </c>
      <c r="BI137" s="81">
        <v>0</v>
      </c>
      <c r="BJ137" s="81">
        <v>0</v>
      </c>
      <c r="BK137" s="81">
        <v>0</v>
      </c>
      <c r="BL137" s="81">
        <v>0</v>
      </c>
      <c r="BM137" s="82"/>
      <c r="BN137" s="81">
        <v>0</v>
      </c>
      <c r="BO137" s="81">
        <v>0</v>
      </c>
      <c r="BP137" s="81">
        <v>0</v>
      </c>
      <c r="BQ137" s="81">
        <v>0</v>
      </c>
      <c r="BR137" s="81">
        <v>0</v>
      </c>
      <c r="BS137" s="81">
        <v>0</v>
      </c>
      <c r="BT137"/>
      <c r="BU137" s="80">
        <v>0</v>
      </c>
      <c r="BV137" s="80">
        <v>0</v>
      </c>
      <c r="BW137" s="80">
        <v>0</v>
      </c>
      <c r="BX137" s="80">
        <v>0</v>
      </c>
      <c r="BY137" s="80">
        <v>0</v>
      </c>
      <c r="BZ137" s="80">
        <v>0</v>
      </c>
      <c r="CA137" s="80">
        <v>0</v>
      </c>
      <c r="CB137" s="80">
        <v>0</v>
      </c>
      <c r="CC137" s="80">
        <v>0</v>
      </c>
    </row>
    <row r="138" spans="1:81">
      <c r="A138" s="80" t="s">
        <v>1879</v>
      </c>
      <c r="B138" s="80">
        <v>67</v>
      </c>
      <c r="C138" s="80">
        <v>16</v>
      </c>
      <c r="D138" s="80">
        <v>4</v>
      </c>
      <c r="E138" s="80">
        <v>2019</v>
      </c>
      <c r="F138" s="80" t="s">
        <v>73</v>
      </c>
      <c r="G138" s="80" t="s">
        <v>1863</v>
      </c>
      <c r="H138" s="80" t="s">
        <v>1864</v>
      </c>
      <c r="I138" s="177"/>
      <c r="J138" s="81">
        <v>10.873269268314784</v>
      </c>
      <c r="K138" s="81">
        <v>0.60313063169673264</v>
      </c>
      <c r="L138" s="81">
        <v>3.1078655543906568</v>
      </c>
      <c r="M138" s="81">
        <v>7.9645067623882557</v>
      </c>
      <c r="N138" s="81">
        <v>11.080819884620952</v>
      </c>
      <c r="O138" s="81">
        <v>10.444543637637953</v>
      </c>
      <c r="P138" s="81">
        <v>12.376939447332463</v>
      </c>
      <c r="Q138" s="81">
        <v>0.54223513703399628</v>
      </c>
      <c r="R138" s="81">
        <v>0</v>
      </c>
      <c r="S138" s="81">
        <v>0.94560470031404564</v>
      </c>
      <c r="T138" s="82"/>
      <c r="U138" s="81">
        <v>1335442</v>
      </c>
      <c r="V138" s="81">
        <v>278</v>
      </c>
      <c r="W138" s="81">
        <v>64</v>
      </c>
      <c r="X138" s="81">
        <v>1760</v>
      </c>
      <c r="Y138" s="81">
        <v>2897</v>
      </c>
      <c r="Z138" s="81">
        <v>6539</v>
      </c>
      <c r="AA138" s="81">
        <v>2570</v>
      </c>
      <c r="AB138" s="81">
        <v>8787</v>
      </c>
      <c r="AC138" s="81">
        <v>0</v>
      </c>
      <c r="AD138" s="81">
        <v>0.94560470031404564</v>
      </c>
      <c r="AE138" s="82"/>
      <c r="AF138" s="81">
        <v>13176220.26744163</v>
      </c>
      <c r="AG138" s="81">
        <v>424251.44992682082</v>
      </c>
      <c r="AH138" s="81">
        <v>637274.46890385973</v>
      </c>
      <c r="AI138" s="81">
        <v>11546695.09792388</v>
      </c>
      <c r="AJ138" s="81">
        <v>14748785.501544226</v>
      </c>
      <c r="AK138" s="81">
        <v>0</v>
      </c>
      <c r="AL138" s="81">
        <v>0</v>
      </c>
      <c r="AM138" s="81">
        <v>1196723.2514994156</v>
      </c>
      <c r="AN138" s="81">
        <v>0</v>
      </c>
      <c r="AO138" s="81">
        <v>0</v>
      </c>
      <c r="AP138" s="82"/>
      <c r="AQ138" s="81">
        <v>411</v>
      </c>
      <c r="AR138" s="81">
        <v>85</v>
      </c>
      <c r="AS138" s="81">
        <v>0</v>
      </c>
      <c r="AT138" s="81">
        <v>1</v>
      </c>
      <c r="AU138" s="81">
        <v>0</v>
      </c>
      <c r="AV138" s="81">
        <v>0</v>
      </c>
      <c r="AW138" s="81" t="s">
        <v>564</v>
      </c>
      <c r="AX138" s="82"/>
      <c r="AY138" s="81">
        <v>1931.200000000001</v>
      </c>
      <c r="AZ138" s="81">
        <v>8050.2000000000007</v>
      </c>
      <c r="BA138" s="81">
        <v>0</v>
      </c>
      <c r="BB138" s="81">
        <v>100</v>
      </c>
      <c r="BC138" s="81">
        <v>0</v>
      </c>
      <c r="BD138" s="81">
        <v>0</v>
      </c>
      <c r="BE138" s="81" t="s">
        <v>564</v>
      </c>
      <c r="BF138" s="82"/>
      <c r="BG138" s="81">
        <v>0</v>
      </c>
      <c r="BH138" s="81">
        <v>0</v>
      </c>
      <c r="BI138" s="81">
        <v>0</v>
      </c>
      <c r="BJ138" s="81">
        <v>0</v>
      </c>
      <c r="BK138" s="81">
        <v>0</v>
      </c>
      <c r="BL138" s="81">
        <v>0</v>
      </c>
      <c r="BM138" s="82"/>
      <c r="BN138" s="81">
        <v>0</v>
      </c>
      <c r="BO138" s="81">
        <v>0</v>
      </c>
      <c r="BP138" s="81">
        <v>0</v>
      </c>
      <c r="BQ138" s="81">
        <v>0</v>
      </c>
      <c r="BR138" s="81">
        <v>0</v>
      </c>
      <c r="BS138" s="81">
        <v>0</v>
      </c>
      <c r="BT138"/>
      <c r="BU138" s="80">
        <v>0</v>
      </c>
      <c r="BV138" s="80">
        <v>0</v>
      </c>
      <c r="BW138" s="80">
        <v>0</v>
      </c>
      <c r="BX138" s="80">
        <v>0</v>
      </c>
      <c r="BY138" s="80">
        <v>0</v>
      </c>
      <c r="BZ138" s="80">
        <v>0</v>
      </c>
      <c r="CA138" s="80">
        <v>0</v>
      </c>
      <c r="CB138" s="80">
        <v>0</v>
      </c>
      <c r="CC138" s="80">
        <v>0</v>
      </c>
    </row>
    <row r="139" spans="1:81">
      <c r="A139" s="80" t="s">
        <v>1880</v>
      </c>
      <c r="B139" s="80">
        <v>68</v>
      </c>
      <c r="C139" s="80">
        <v>17</v>
      </c>
      <c r="D139" s="80">
        <v>4</v>
      </c>
      <c r="E139" s="80">
        <v>2020</v>
      </c>
      <c r="F139" s="80" t="s">
        <v>218</v>
      </c>
      <c r="G139" s="80" t="s">
        <v>1863</v>
      </c>
      <c r="H139" s="80" t="s">
        <v>1864</v>
      </c>
      <c r="I139" s="177"/>
      <c r="J139" s="81">
        <v>6.4214754441725672</v>
      </c>
      <c r="K139" s="81">
        <v>0.57548226141003866</v>
      </c>
      <c r="L139" s="81">
        <v>2.9778632340391287</v>
      </c>
      <c r="M139" s="81">
        <v>7.1105910661713558</v>
      </c>
      <c r="N139" s="81">
        <v>10.083849761633079</v>
      </c>
      <c r="O139" s="81">
        <v>9.1998783311427363</v>
      </c>
      <c r="P139" s="81">
        <v>11.498128154706121</v>
      </c>
      <c r="Q139" s="81">
        <v>0.51722493646988121</v>
      </c>
      <c r="R139" s="81">
        <v>0</v>
      </c>
      <c r="S139" s="81">
        <v>0.51198789175650927</v>
      </c>
      <c r="T139" s="82"/>
      <c r="U139" s="81">
        <v>832604</v>
      </c>
      <c r="V139" s="81">
        <v>263</v>
      </c>
      <c r="W139" s="81">
        <v>75</v>
      </c>
      <c r="X139" s="81">
        <v>1881</v>
      </c>
      <c r="Y139" s="81">
        <v>2956</v>
      </c>
      <c r="Z139" s="81">
        <v>6574</v>
      </c>
      <c r="AA139" s="81">
        <v>2594</v>
      </c>
      <c r="AB139" s="81">
        <v>8772</v>
      </c>
      <c r="AC139" s="81">
        <v>0</v>
      </c>
      <c r="AD139" s="81">
        <v>0.51198789175650927</v>
      </c>
      <c r="AE139" s="82"/>
      <c r="AF139" s="81">
        <v>7801105.4378017886</v>
      </c>
      <c r="AG139" s="81">
        <v>393780.78662859014</v>
      </c>
      <c r="AH139" s="81">
        <v>615276.84368334338</v>
      </c>
      <c r="AI139" s="81">
        <v>10558362.237034202</v>
      </c>
      <c r="AJ139" s="81">
        <v>14295893.030361228</v>
      </c>
      <c r="AK139" s="81"/>
      <c r="AL139" s="81"/>
      <c r="AM139" s="81">
        <v>1144843.4589527058</v>
      </c>
      <c r="AN139" s="81"/>
      <c r="AO139" s="81"/>
      <c r="AP139" s="82"/>
      <c r="AQ139" s="81">
        <v>437</v>
      </c>
      <c r="AR139" s="81">
        <v>85</v>
      </c>
      <c r="AS139" s="81">
        <v>0</v>
      </c>
      <c r="AT139" s="81">
        <v>1</v>
      </c>
      <c r="AU139" s="81">
        <v>0</v>
      </c>
      <c r="AV139" s="81">
        <v>0</v>
      </c>
      <c r="AW139" s="81">
        <v>0</v>
      </c>
      <c r="AX139" s="82"/>
      <c r="AY139" s="81">
        <v>2081.7000000000012</v>
      </c>
      <c r="AZ139" s="81">
        <v>8051.1999999999989</v>
      </c>
      <c r="BA139" s="81">
        <v>0</v>
      </c>
      <c r="BB139" s="81">
        <v>100</v>
      </c>
      <c r="BC139" s="81">
        <v>0</v>
      </c>
      <c r="BD139" s="81">
        <v>0</v>
      </c>
      <c r="BE139" s="81">
        <v>0</v>
      </c>
      <c r="BF139" s="82"/>
      <c r="BG139" s="81">
        <v>0</v>
      </c>
      <c r="BH139" s="81">
        <v>0</v>
      </c>
      <c r="BI139" s="81">
        <v>0</v>
      </c>
      <c r="BJ139" s="81">
        <v>0</v>
      </c>
      <c r="BK139" s="81">
        <v>0</v>
      </c>
      <c r="BL139" s="81">
        <v>0</v>
      </c>
      <c r="BM139" s="82"/>
      <c r="BN139" s="81">
        <v>0</v>
      </c>
      <c r="BO139" s="81">
        <v>0</v>
      </c>
      <c r="BP139" s="81">
        <v>0</v>
      </c>
      <c r="BQ139" s="81">
        <v>0</v>
      </c>
      <c r="BR139" s="81">
        <v>0</v>
      </c>
      <c r="BS139" s="81">
        <v>0</v>
      </c>
      <c r="BT139"/>
      <c r="BU139" s="80">
        <v>0</v>
      </c>
      <c r="BV139" s="80">
        <v>0</v>
      </c>
      <c r="BW139" s="80">
        <v>0</v>
      </c>
      <c r="BX139" s="80">
        <v>0</v>
      </c>
      <c r="BY139" s="80">
        <v>0</v>
      </c>
      <c r="BZ139" s="80">
        <v>0</v>
      </c>
      <c r="CA139" s="80">
        <v>0</v>
      </c>
      <c r="CB139" s="80">
        <v>0</v>
      </c>
      <c r="CC139" s="80">
        <v>0</v>
      </c>
    </row>
    <row r="140" spans="1:81">
      <c r="A140" s="80" t="s">
        <v>1881</v>
      </c>
      <c r="B140" s="80">
        <v>68</v>
      </c>
      <c r="C140" s="80">
        <v>18</v>
      </c>
      <c r="D140" s="80">
        <v>4</v>
      </c>
      <c r="E140" s="80">
        <v>2021</v>
      </c>
      <c r="F140" s="80" t="s">
        <v>75</v>
      </c>
      <c r="G140" s="174" t="s">
        <v>1863</v>
      </c>
      <c r="H140" s="80" t="s">
        <v>1864</v>
      </c>
      <c r="I140" s="177"/>
      <c r="J140" s="81">
        <v>8.3988524325024621</v>
      </c>
      <c r="K140" s="81">
        <v>0.63024597926552994</v>
      </c>
      <c r="L140" s="81">
        <v>2.4522816635174092</v>
      </c>
      <c r="M140" s="81">
        <v>7.75795075846366</v>
      </c>
      <c r="N140" s="81">
        <v>10.917807829651574</v>
      </c>
      <c r="O140" s="81">
        <v>8.9115460634350327</v>
      </c>
      <c r="P140" s="81">
        <v>11.722307840482209</v>
      </c>
      <c r="Q140" s="81">
        <v>0.52122423637807813</v>
      </c>
      <c r="R140" s="81">
        <v>0</v>
      </c>
      <c r="S140" s="81">
        <v>0.76870921667730985</v>
      </c>
      <c r="T140" s="82"/>
      <c r="U140" s="81">
        <v>1129494</v>
      </c>
      <c r="V140" s="81">
        <v>263</v>
      </c>
      <c r="W140" s="81">
        <v>75</v>
      </c>
      <c r="X140" s="81">
        <v>1881</v>
      </c>
      <c r="Y140" s="81">
        <v>3003</v>
      </c>
      <c r="Z140" s="81">
        <v>6557</v>
      </c>
      <c r="AA140" s="81">
        <v>2579</v>
      </c>
      <c r="AB140" s="81">
        <v>8735</v>
      </c>
      <c r="AC140" s="81">
        <v>0</v>
      </c>
      <c r="AD140" s="81">
        <v>0.76870921667730985</v>
      </c>
      <c r="AE140" s="82"/>
      <c r="AF140" s="81">
        <v>10329869.615968032</v>
      </c>
      <c r="AG140" s="81">
        <v>421663.04262267053</v>
      </c>
      <c r="AH140" s="81">
        <v>491303.10974399536</v>
      </c>
      <c r="AI140" s="81">
        <v>11631350.591268415</v>
      </c>
      <c r="AJ140" s="81">
        <v>14660626.720852653</v>
      </c>
      <c r="AK140" s="81">
        <v>0</v>
      </c>
      <c r="AL140" s="81">
        <v>0</v>
      </c>
      <c r="AM140" s="81">
        <v>1146590.0600011584</v>
      </c>
      <c r="AN140" s="81">
        <v>0</v>
      </c>
      <c r="AO140" s="81">
        <v>0</v>
      </c>
      <c r="AP140" s="82"/>
      <c r="AQ140" s="81">
        <v>455</v>
      </c>
      <c r="AR140" s="81">
        <v>87</v>
      </c>
      <c r="AS140" s="81">
        <v>0</v>
      </c>
      <c r="AT140" s="81">
        <v>1</v>
      </c>
      <c r="AU140" s="81">
        <v>0</v>
      </c>
      <c r="AV140" s="81">
        <v>0</v>
      </c>
      <c r="AW140" s="81"/>
      <c r="AX140" s="82"/>
      <c r="AY140" s="81">
        <v>2198.2000000000021</v>
      </c>
      <c r="AZ140" s="81">
        <v>8561.6999999999989</v>
      </c>
      <c r="BA140" s="81">
        <v>0</v>
      </c>
      <c r="BB140" s="81">
        <v>100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1882</v>
      </c>
      <c r="B141" s="80">
        <v>68</v>
      </c>
      <c r="C141" s="80">
        <v>19</v>
      </c>
      <c r="D141" s="80">
        <v>4</v>
      </c>
      <c r="E141" s="80">
        <v>2022</v>
      </c>
      <c r="F141" s="80" t="s">
        <v>568</v>
      </c>
      <c r="G141" s="174" t="s">
        <v>1863</v>
      </c>
      <c r="H141" s="80" t="s">
        <v>1864</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480</v>
      </c>
      <c r="AR141" s="81">
        <v>88</v>
      </c>
      <c r="AS141" s="81">
        <v>0</v>
      </c>
      <c r="AT141" s="81">
        <v>1</v>
      </c>
      <c r="AU141" s="81">
        <v>0</v>
      </c>
      <c r="AV141" s="81">
        <v>0</v>
      </c>
      <c r="AW141" s="81"/>
      <c r="AX141" s="82"/>
      <c r="AY141" s="81">
        <v>2372.3000000000025</v>
      </c>
      <c r="AZ141" s="81">
        <v>8611.1999999999989</v>
      </c>
      <c r="BA141" s="81">
        <v>0</v>
      </c>
      <c r="BB141" s="81">
        <v>100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1883</v>
      </c>
      <c r="B142" s="80">
        <v>443</v>
      </c>
      <c r="C142" s="80">
        <v>1</v>
      </c>
      <c r="D142" s="80">
        <v>27</v>
      </c>
      <c r="E142" s="80">
        <v>1990</v>
      </c>
      <c r="F142" s="80" t="s">
        <v>562</v>
      </c>
      <c r="G142" s="80" t="s">
        <v>1884</v>
      </c>
      <c r="H142" s="80" t="s">
        <v>1885</v>
      </c>
      <c r="I142" s="177"/>
      <c r="J142" s="81">
        <v>57.581391018910146</v>
      </c>
      <c r="K142" s="81">
        <v>4.036698541924773</v>
      </c>
      <c r="L142" s="81">
        <v>5.3082607562775372</v>
      </c>
      <c r="M142" s="81">
        <v>7.081467404431975</v>
      </c>
      <c r="N142" s="81">
        <v>9.4507274188882437</v>
      </c>
      <c r="O142" s="81">
        <v>8.3027058358878243</v>
      </c>
      <c r="P142" s="81">
        <v>17.346818634778021</v>
      </c>
      <c r="Q142" s="81">
        <v>0.79129851498358639</v>
      </c>
      <c r="R142" s="81">
        <v>0</v>
      </c>
      <c r="S142" s="81">
        <v>0.77985781813536914</v>
      </c>
      <c r="T142" s="82"/>
      <c r="U142" s="81">
        <v>451052</v>
      </c>
      <c r="V142" s="81">
        <v>820</v>
      </c>
      <c r="W142" s="81">
        <v>64</v>
      </c>
      <c r="X142" s="81">
        <v>2749</v>
      </c>
      <c r="Y142" s="81">
        <v>3671</v>
      </c>
      <c r="Z142" s="81">
        <v>3415</v>
      </c>
      <c r="AA142" s="81">
        <v>4212</v>
      </c>
      <c r="AB142" s="81">
        <v>12848</v>
      </c>
      <c r="AC142" s="81">
        <v>0</v>
      </c>
      <c r="AD142" s="81">
        <v>0.77985781813536914</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1886</v>
      </c>
      <c r="B143" s="80">
        <v>444</v>
      </c>
      <c r="C143" s="80">
        <v>2</v>
      </c>
      <c r="D143" s="80">
        <v>27</v>
      </c>
      <c r="E143" s="80">
        <v>2005</v>
      </c>
      <c r="F143" s="80" t="s">
        <v>565</v>
      </c>
      <c r="G143" s="80" t="s">
        <v>1884</v>
      </c>
      <c r="H143" s="80" t="s">
        <v>1885</v>
      </c>
      <c r="I143" s="177"/>
      <c r="J143" s="81">
        <v>25.039048108729677</v>
      </c>
      <c r="K143" s="81">
        <v>2.601127419355671</v>
      </c>
      <c r="L143" s="81">
        <v>12.269058788007502</v>
      </c>
      <c r="M143" s="81">
        <v>12.035153902835804</v>
      </c>
      <c r="N143" s="81">
        <v>11.667928821382631</v>
      </c>
      <c r="O143" s="81">
        <v>12.013461769845296</v>
      </c>
      <c r="P143" s="81">
        <v>19.018405387385421</v>
      </c>
      <c r="Q143" s="81">
        <v>0.68017139940621352</v>
      </c>
      <c r="R143" s="81">
        <v>0</v>
      </c>
      <c r="S143" s="81">
        <v>2.3942983437094609</v>
      </c>
      <c r="T143" s="82"/>
      <c r="U143" s="81">
        <v>421919</v>
      </c>
      <c r="V143" s="81">
        <v>745</v>
      </c>
      <c r="W143" s="81">
        <v>134</v>
      </c>
      <c r="X143" s="81">
        <v>2573</v>
      </c>
      <c r="Y143" s="81">
        <v>3924</v>
      </c>
      <c r="Z143" s="81">
        <v>5718</v>
      </c>
      <c r="AA143" s="81">
        <v>3782</v>
      </c>
      <c r="AB143" s="81">
        <v>11545</v>
      </c>
      <c r="AC143" s="81">
        <v>0</v>
      </c>
      <c r="AD143" s="81">
        <v>2.3942983437094609</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1887</v>
      </c>
      <c r="B144" s="80">
        <v>445</v>
      </c>
      <c r="C144" s="80">
        <v>3</v>
      </c>
      <c r="D144" s="80">
        <v>27</v>
      </c>
      <c r="E144" s="80">
        <v>2006</v>
      </c>
      <c r="F144" s="80" t="s">
        <v>566</v>
      </c>
      <c r="G144" s="80" t="s">
        <v>1884</v>
      </c>
      <c r="H144" s="80" t="s">
        <v>1885</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1888</v>
      </c>
      <c r="B145" s="80">
        <v>446</v>
      </c>
      <c r="C145" s="80">
        <v>4</v>
      </c>
      <c r="D145" s="80">
        <v>27</v>
      </c>
      <c r="E145" s="80">
        <v>2007</v>
      </c>
      <c r="F145" s="80" t="s">
        <v>567</v>
      </c>
      <c r="G145" s="80" t="s">
        <v>1884</v>
      </c>
      <c r="H145" s="80" t="s">
        <v>1885</v>
      </c>
      <c r="I145" s="177"/>
      <c r="J145" s="81">
        <v>21.163024676478525</v>
      </c>
      <c r="K145" s="81">
        <v>2.0978346667345629</v>
      </c>
      <c r="L145" s="81">
        <v>8.258953177309138</v>
      </c>
      <c r="M145" s="81">
        <v>11.516076500324031</v>
      </c>
      <c r="N145" s="81">
        <v>11.491402901047831</v>
      </c>
      <c r="O145" s="81">
        <v>11.877735599746575</v>
      </c>
      <c r="P145" s="81">
        <v>18.929800728307516</v>
      </c>
      <c r="Q145" s="81">
        <v>0.70172903949855603</v>
      </c>
      <c r="R145" s="81">
        <v>0</v>
      </c>
      <c r="S145" s="81">
        <v>0.96896457527417024</v>
      </c>
      <c r="T145" s="82"/>
      <c r="U145" s="81">
        <v>411995</v>
      </c>
      <c r="V145" s="81">
        <v>729</v>
      </c>
      <c r="W145" s="81">
        <v>106</v>
      </c>
      <c r="X145" s="81">
        <v>2930</v>
      </c>
      <c r="Y145" s="81">
        <v>3929</v>
      </c>
      <c r="Z145" s="81">
        <v>5877</v>
      </c>
      <c r="AA145" s="81">
        <v>3707</v>
      </c>
      <c r="AB145" s="81">
        <v>11281</v>
      </c>
      <c r="AC145" s="81">
        <v>0</v>
      </c>
      <c r="AD145" s="81">
        <v>0.96896457527417024</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1889</v>
      </c>
      <c r="B146" s="80">
        <v>447</v>
      </c>
      <c r="C146" s="80">
        <v>5</v>
      </c>
      <c r="D146" s="80">
        <v>27</v>
      </c>
      <c r="E146" s="80">
        <v>2008</v>
      </c>
      <c r="F146" s="80" t="s">
        <v>84</v>
      </c>
      <c r="G146" s="80" t="s">
        <v>1884</v>
      </c>
      <c r="H146" s="80" t="s">
        <v>1885</v>
      </c>
      <c r="I146" s="177"/>
      <c r="J146" s="81">
        <v>27.159899341140814</v>
      </c>
      <c r="K146" s="81">
        <v>1.9701636876922901</v>
      </c>
      <c r="L146" s="81">
        <v>7.0996951829541501</v>
      </c>
      <c r="M146" s="81">
        <v>12.315251295082025</v>
      </c>
      <c r="N146" s="81">
        <v>10.471332523887098</v>
      </c>
      <c r="O146" s="81">
        <v>11.486698923054032</v>
      </c>
      <c r="P146" s="81">
        <v>18.627689919582146</v>
      </c>
      <c r="Q146" s="81">
        <v>0.68151069005558462</v>
      </c>
      <c r="R146" s="81">
        <v>0</v>
      </c>
      <c r="S146" s="81">
        <v>1.0654189550421567</v>
      </c>
      <c r="T146" s="82"/>
      <c r="U146" s="81">
        <v>606602</v>
      </c>
      <c r="V146" s="81">
        <v>729</v>
      </c>
      <c r="W146" s="81">
        <v>106</v>
      </c>
      <c r="X146" s="81">
        <v>2930</v>
      </c>
      <c r="Y146" s="81">
        <v>3936</v>
      </c>
      <c r="Z146" s="81">
        <v>5883</v>
      </c>
      <c r="AA146" s="81">
        <v>3652</v>
      </c>
      <c r="AB146" s="81">
        <v>11136</v>
      </c>
      <c r="AC146" s="81">
        <v>0</v>
      </c>
      <c r="AD146" s="81">
        <v>1.0654189550421567</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1890</v>
      </c>
      <c r="B147" s="80">
        <v>448</v>
      </c>
      <c r="C147" s="80">
        <v>6</v>
      </c>
      <c r="D147" s="80">
        <v>27</v>
      </c>
      <c r="E147" s="80">
        <v>2009</v>
      </c>
      <c r="F147" s="80" t="s">
        <v>85</v>
      </c>
      <c r="G147" s="80" t="s">
        <v>1884</v>
      </c>
      <c r="H147" s="80" t="s">
        <v>1885</v>
      </c>
      <c r="I147" s="177"/>
      <c r="J147" s="81">
        <v>32.681058289035285</v>
      </c>
      <c r="K147" s="81">
        <v>1.9707187211429162</v>
      </c>
      <c r="L147" s="81">
        <v>9.33211527098495</v>
      </c>
      <c r="M147" s="81">
        <v>12.78833132894739</v>
      </c>
      <c r="N147" s="81">
        <v>9.9114059858497079</v>
      </c>
      <c r="O147" s="81">
        <v>11.690829796528615</v>
      </c>
      <c r="P147" s="81">
        <v>17.772170253961583</v>
      </c>
      <c r="Q147" s="81">
        <v>0.64139699067050304</v>
      </c>
      <c r="R147" s="81">
        <v>0</v>
      </c>
      <c r="S147" s="81">
        <v>0.94074608254858516</v>
      </c>
      <c r="T147" s="82"/>
      <c r="U147" s="81">
        <v>518479</v>
      </c>
      <c r="V147" s="81">
        <v>634</v>
      </c>
      <c r="W147" s="81">
        <v>248</v>
      </c>
      <c r="X147" s="81">
        <v>3304</v>
      </c>
      <c r="Y147" s="81">
        <v>3948</v>
      </c>
      <c r="Z147" s="81">
        <v>5910</v>
      </c>
      <c r="AA147" s="81">
        <v>3577</v>
      </c>
      <c r="AB147" s="81">
        <v>11002</v>
      </c>
      <c r="AC147" s="81">
        <v>0</v>
      </c>
      <c r="AD147" s="81">
        <v>0.94074608254858516</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0</v>
      </c>
      <c r="BL147" s="81">
        <v>0</v>
      </c>
      <c r="BM147" s="82"/>
      <c r="BN147" s="81">
        <v>0</v>
      </c>
      <c r="BO147" s="81">
        <v>0</v>
      </c>
      <c r="BP147" s="81">
        <v>0</v>
      </c>
      <c r="BQ147" s="81">
        <v>0</v>
      </c>
      <c r="BR147" s="81">
        <v>0</v>
      </c>
      <c r="BS147" s="81">
        <v>0</v>
      </c>
      <c r="BT147"/>
      <c r="BU147" s="80"/>
      <c r="BV147" s="80"/>
      <c r="BW147" s="80"/>
      <c r="BX147" s="80"/>
      <c r="BY147" s="80"/>
      <c r="BZ147" s="80"/>
      <c r="CA147" s="80"/>
      <c r="CB147" s="80"/>
      <c r="CC147" s="80"/>
    </row>
    <row r="148" spans="1:81">
      <c r="A148" s="80" t="s">
        <v>1891</v>
      </c>
      <c r="B148" s="80">
        <v>449</v>
      </c>
      <c r="C148" s="80">
        <v>7</v>
      </c>
      <c r="D148" s="80">
        <v>27</v>
      </c>
      <c r="E148" s="80">
        <v>2010</v>
      </c>
      <c r="F148" s="80" t="s">
        <v>86</v>
      </c>
      <c r="G148" s="80" t="s">
        <v>1884</v>
      </c>
      <c r="H148" s="80" t="s">
        <v>1885</v>
      </c>
      <c r="I148" s="177"/>
      <c r="J148" s="81">
        <v>32.846065702790135</v>
      </c>
      <c r="K148" s="81">
        <v>1.6280085075007269</v>
      </c>
      <c r="L148" s="81">
        <v>8.4004662667798176</v>
      </c>
      <c r="M148" s="81">
        <v>13.746218349777326</v>
      </c>
      <c r="N148" s="81">
        <v>13.022910266519141</v>
      </c>
      <c r="O148" s="81">
        <v>11.701732934450813</v>
      </c>
      <c r="P148" s="81">
        <v>17.972589274191542</v>
      </c>
      <c r="Q148" s="81">
        <v>0.65714659594301272</v>
      </c>
      <c r="R148" s="81">
        <v>0</v>
      </c>
      <c r="S148" s="81">
        <v>1.1910060703505472</v>
      </c>
      <c r="T148" s="82"/>
      <c r="U148" s="81">
        <v>599266</v>
      </c>
      <c r="V148" s="81">
        <v>634</v>
      </c>
      <c r="W148" s="81">
        <v>248</v>
      </c>
      <c r="X148" s="81">
        <v>3304</v>
      </c>
      <c r="Y148" s="81">
        <v>3917</v>
      </c>
      <c r="Z148" s="81">
        <v>5943</v>
      </c>
      <c r="AA148" s="81">
        <v>3527</v>
      </c>
      <c r="AB148" s="81">
        <v>10801</v>
      </c>
      <c r="AC148" s="81">
        <v>0</v>
      </c>
      <c r="AD148" s="81">
        <v>1.1910060703505472</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2.52</v>
      </c>
      <c r="BJ148" s="81">
        <v>0</v>
      </c>
      <c r="BK148" s="81">
        <v>0</v>
      </c>
      <c r="BL148" s="81">
        <v>0</v>
      </c>
      <c r="BM148" s="82"/>
      <c r="BN148" s="81">
        <v>0</v>
      </c>
      <c r="BO148" s="81">
        <v>0</v>
      </c>
      <c r="BP148" s="81">
        <v>1</v>
      </c>
      <c r="BQ148" s="81">
        <v>0</v>
      </c>
      <c r="BR148" s="81">
        <v>0</v>
      </c>
      <c r="BS148" s="81">
        <v>0</v>
      </c>
      <c r="BT148"/>
      <c r="BU148" s="80">
        <v>2.52</v>
      </c>
      <c r="BV148" s="80">
        <v>0</v>
      </c>
      <c r="BW148" s="80">
        <v>0</v>
      </c>
      <c r="BX148" s="80">
        <v>0</v>
      </c>
      <c r="BY148" s="80">
        <v>0</v>
      </c>
      <c r="BZ148" s="80">
        <v>0</v>
      </c>
      <c r="CA148" s="80">
        <v>0</v>
      </c>
      <c r="CB148" s="80">
        <v>0</v>
      </c>
      <c r="CC148" s="80">
        <v>0</v>
      </c>
    </row>
    <row r="149" spans="1:81">
      <c r="A149" s="80" t="s">
        <v>1892</v>
      </c>
      <c r="B149" s="80">
        <v>450</v>
      </c>
      <c r="C149" s="80">
        <v>8</v>
      </c>
      <c r="D149" s="80">
        <v>27</v>
      </c>
      <c r="E149" s="80">
        <v>2011</v>
      </c>
      <c r="F149" s="80" t="s">
        <v>87</v>
      </c>
      <c r="G149" s="80" t="s">
        <v>1884</v>
      </c>
      <c r="H149" s="80" t="s">
        <v>1885</v>
      </c>
      <c r="I149" s="177"/>
      <c r="J149" s="81">
        <v>33.688062132427298</v>
      </c>
      <c r="K149" s="81">
        <v>2.4955505690965611</v>
      </c>
      <c r="L149" s="81">
        <v>11.349872999931465</v>
      </c>
      <c r="M149" s="81">
        <v>17.193258071726824</v>
      </c>
      <c r="N149" s="81">
        <v>15.959157813367455</v>
      </c>
      <c r="O149" s="81">
        <v>11.424011330341164</v>
      </c>
      <c r="P149" s="81">
        <v>17.319601192169401</v>
      </c>
      <c r="Q149" s="81">
        <v>0.7453638918047788</v>
      </c>
      <c r="R149" s="81">
        <v>0</v>
      </c>
      <c r="S149" s="81">
        <v>1.250108282555161</v>
      </c>
      <c r="T149" s="82"/>
      <c r="U149" s="81">
        <v>584108</v>
      </c>
      <c r="V149" s="81">
        <v>634</v>
      </c>
      <c r="W149" s="81">
        <v>248</v>
      </c>
      <c r="X149" s="81">
        <v>3304</v>
      </c>
      <c r="Y149" s="81">
        <v>3892</v>
      </c>
      <c r="Z149" s="81">
        <v>5928</v>
      </c>
      <c r="AA149" s="81">
        <v>3500</v>
      </c>
      <c r="AB149" s="81">
        <v>10621</v>
      </c>
      <c r="AC149" s="81">
        <v>0</v>
      </c>
      <c r="AD149" s="81">
        <v>1.250108282555161</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2.6869999999999998</v>
      </c>
      <c r="BJ149" s="81">
        <v>0</v>
      </c>
      <c r="BK149" s="81">
        <v>0</v>
      </c>
      <c r="BL149" s="81">
        <v>0</v>
      </c>
      <c r="BM149" s="82"/>
      <c r="BN149" s="81">
        <v>0</v>
      </c>
      <c r="BO149" s="81">
        <v>0</v>
      </c>
      <c r="BP149" s="81">
        <v>1</v>
      </c>
      <c r="BQ149" s="81">
        <v>0</v>
      </c>
      <c r="BR149" s="81">
        <v>0</v>
      </c>
      <c r="BS149" s="81">
        <v>0</v>
      </c>
      <c r="BT149"/>
      <c r="BU149" s="80">
        <v>2.6869999999999998</v>
      </c>
      <c r="BV149" s="80">
        <v>0</v>
      </c>
      <c r="BW149" s="80">
        <v>0</v>
      </c>
      <c r="BX149" s="80">
        <v>0</v>
      </c>
      <c r="BY149" s="80">
        <v>0</v>
      </c>
      <c r="BZ149" s="80">
        <v>0</v>
      </c>
      <c r="CA149" s="80">
        <v>0</v>
      </c>
      <c r="CB149" s="80">
        <v>0</v>
      </c>
      <c r="CC149" s="80">
        <v>0</v>
      </c>
    </row>
    <row r="150" spans="1:81">
      <c r="A150" s="80" t="s">
        <v>1893</v>
      </c>
      <c r="B150" s="80">
        <v>451</v>
      </c>
      <c r="C150" s="80">
        <v>9</v>
      </c>
      <c r="D150" s="80">
        <v>27</v>
      </c>
      <c r="E150" s="80">
        <v>2012</v>
      </c>
      <c r="F150" s="80" t="s">
        <v>88</v>
      </c>
      <c r="G150" s="80" t="s">
        <v>1884</v>
      </c>
      <c r="H150" s="80" t="s">
        <v>1885</v>
      </c>
      <c r="I150" s="177"/>
      <c r="J150" s="81">
        <v>35.062262133554107</v>
      </c>
      <c r="K150" s="81">
        <v>2.6522314318493168</v>
      </c>
      <c r="L150" s="81">
        <v>11.176215420921375</v>
      </c>
      <c r="M150" s="81">
        <v>18.292838545155483</v>
      </c>
      <c r="N150" s="81">
        <v>15.757867444039277</v>
      </c>
      <c r="O150" s="81">
        <v>11.429711714477964</v>
      </c>
      <c r="P150" s="81">
        <v>17.34847065241015</v>
      </c>
      <c r="Q150" s="81">
        <v>0.80318655837664299</v>
      </c>
      <c r="R150" s="81">
        <v>0</v>
      </c>
      <c r="S150" s="81">
        <v>1.0700864049581038</v>
      </c>
      <c r="T150" s="82"/>
      <c r="U150" s="81">
        <v>603260</v>
      </c>
      <c r="V150" s="81">
        <v>634</v>
      </c>
      <c r="W150" s="81">
        <v>248</v>
      </c>
      <c r="X150" s="81">
        <v>3304</v>
      </c>
      <c r="Y150" s="81">
        <v>3918</v>
      </c>
      <c r="Z150" s="81">
        <v>5978</v>
      </c>
      <c r="AA150" s="81">
        <v>3486</v>
      </c>
      <c r="AB150" s="81">
        <v>10534</v>
      </c>
      <c r="AC150" s="81">
        <v>0</v>
      </c>
      <c r="AD150" s="81">
        <v>1.0700864049581038</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3.8170000000000002</v>
      </c>
      <c r="BJ150" s="81">
        <v>0</v>
      </c>
      <c r="BK150" s="81">
        <v>0</v>
      </c>
      <c r="BL150" s="81">
        <v>0</v>
      </c>
      <c r="BM150" s="82"/>
      <c r="BN150" s="81">
        <v>0</v>
      </c>
      <c r="BO150" s="81">
        <v>0</v>
      </c>
      <c r="BP150" s="81">
        <v>1</v>
      </c>
      <c r="BQ150" s="81">
        <v>0</v>
      </c>
      <c r="BR150" s="81">
        <v>0</v>
      </c>
      <c r="BS150" s="81">
        <v>0</v>
      </c>
      <c r="BT150"/>
      <c r="BU150" s="80">
        <v>3.8170000000000002</v>
      </c>
      <c r="BV150" s="80">
        <v>0</v>
      </c>
      <c r="BW150" s="80">
        <v>0</v>
      </c>
      <c r="BX150" s="80">
        <v>0</v>
      </c>
      <c r="BY150" s="80">
        <v>0</v>
      </c>
      <c r="BZ150" s="80">
        <v>0</v>
      </c>
      <c r="CA150" s="80">
        <v>0</v>
      </c>
      <c r="CB150" s="80">
        <v>0</v>
      </c>
      <c r="CC150" s="80">
        <v>0</v>
      </c>
    </row>
    <row r="151" spans="1:81">
      <c r="A151" s="80" t="s">
        <v>1894</v>
      </c>
      <c r="B151" s="80">
        <v>452</v>
      </c>
      <c r="C151" s="80">
        <v>10</v>
      </c>
      <c r="D151" s="80">
        <v>27</v>
      </c>
      <c r="E151" s="80">
        <v>2013</v>
      </c>
      <c r="F151" s="80" t="s">
        <v>89</v>
      </c>
      <c r="G151" s="80" t="s">
        <v>1884</v>
      </c>
      <c r="H151" s="80" t="s">
        <v>1885</v>
      </c>
      <c r="I151" s="177"/>
      <c r="J151" s="81">
        <v>35.851516943997787</v>
      </c>
      <c r="K151" s="81">
        <v>1.8958544153611805</v>
      </c>
      <c r="L151" s="81">
        <v>10.381900320303117</v>
      </c>
      <c r="M151" s="81">
        <v>17.79403299135334</v>
      </c>
      <c r="N151" s="81">
        <v>16.473483883782396</v>
      </c>
      <c r="O151" s="81">
        <v>11.062003141822899</v>
      </c>
      <c r="P151" s="81">
        <v>17.383865641731028</v>
      </c>
      <c r="Q151" s="81">
        <v>0.80543291714822429</v>
      </c>
      <c r="R151" s="81">
        <v>0</v>
      </c>
      <c r="S151" s="81">
        <v>1.496631142752092</v>
      </c>
      <c r="T151" s="82"/>
      <c r="U151" s="81">
        <v>618247</v>
      </c>
      <c r="V151" s="81">
        <v>634</v>
      </c>
      <c r="W151" s="81">
        <v>248</v>
      </c>
      <c r="X151" s="81">
        <v>3304</v>
      </c>
      <c r="Y151" s="81">
        <v>3919</v>
      </c>
      <c r="Z151" s="81">
        <v>6044</v>
      </c>
      <c r="AA151" s="81">
        <v>3480</v>
      </c>
      <c r="AB151" s="81">
        <v>10412</v>
      </c>
      <c r="AC151" s="81">
        <v>0</v>
      </c>
      <c r="AD151" s="81">
        <v>1.496631142752092</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5.0279999999999996</v>
      </c>
      <c r="BJ151" s="81">
        <v>0</v>
      </c>
      <c r="BK151" s="81">
        <v>0</v>
      </c>
      <c r="BL151" s="81">
        <v>0</v>
      </c>
      <c r="BM151" s="82"/>
      <c r="BN151" s="81">
        <v>0</v>
      </c>
      <c r="BO151" s="81">
        <v>0</v>
      </c>
      <c r="BP151" s="81">
        <v>1</v>
      </c>
      <c r="BQ151" s="81">
        <v>0</v>
      </c>
      <c r="BR151" s="81">
        <v>0</v>
      </c>
      <c r="BS151" s="81">
        <v>0</v>
      </c>
      <c r="BT151"/>
      <c r="BU151" s="80">
        <v>5.0279999999999996</v>
      </c>
      <c r="BV151" s="80">
        <v>0</v>
      </c>
      <c r="BW151" s="80">
        <v>0</v>
      </c>
      <c r="BX151" s="80">
        <v>0</v>
      </c>
      <c r="BY151" s="80">
        <v>0</v>
      </c>
      <c r="BZ151" s="80">
        <v>0</v>
      </c>
      <c r="CA151" s="80">
        <v>0</v>
      </c>
      <c r="CB151" s="80">
        <v>0</v>
      </c>
      <c r="CC151" s="80">
        <v>0</v>
      </c>
    </row>
    <row r="152" spans="1:81">
      <c r="A152" s="80" t="s">
        <v>1895</v>
      </c>
      <c r="B152" s="80">
        <v>453</v>
      </c>
      <c r="C152" s="80">
        <v>11</v>
      </c>
      <c r="D152" s="80">
        <v>27</v>
      </c>
      <c r="E152" s="80">
        <v>2014</v>
      </c>
      <c r="F152" s="80" t="s">
        <v>90</v>
      </c>
      <c r="G152" s="80" t="s">
        <v>1884</v>
      </c>
      <c r="H152" s="80" t="s">
        <v>1885</v>
      </c>
      <c r="I152" s="177"/>
      <c r="J152" s="81">
        <v>32.785377107222992</v>
      </c>
      <c r="K152" s="81">
        <v>2.4112063434170197</v>
      </c>
      <c r="L152" s="81">
        <v>11.308247063411194</v>
      </c>
      <c r="M152" s="81">
        <v>15.484588042010799</v>
      </c>
      <c r="N152" s="81">
        <v>14.879612480274121</v>
      </c>
      <c r="O152" s="81">
        <v>10.482266023870134</v>
      </c>
      <c r="P152" s="81">
        <v>17.147893177240334</v>
      </c>
      <c r="Q152" s="81">
        <v>0.76290528121851986</v>
      </c>
      <c r="R152" s="81">
        <v>0</v>
      </c>
      <c r="S152" s="81">
        <v>1.7324924386180962</v>
      </c>
      <c r="T152" s="82"/>
      <c r="U152" s="81">
        <v>615020</v>
      </c>
      <c r="V152" s="81">
        <v>613</v>
      </c>
      <c r="W152" s="81">
        <v>274</v>
      </c>
      <c r="X152" s="81">
        <v>2960</v>
      </c>
      <c r="Y152" s="81">
        <v>3926</v>
      </c>
      <c r="Z152" s="81">
        <v>6032</v>
      </c>
      <c r="AA152" s="81">
        <v>3415</v>
      </c>
      <c r="AB152" s="81">
        <v>10279</v>
      </c>
      <c r="AC152" s="81">
        <v>0</v>
      </c>
      <c r="AD152" s="81">
        <v>1.7324924386180962</v>
      </c>
      <c r="AE152" s="82"/>
      <c r="AF152" s="81">
        <v>8722973.8525312506</v>
      </c>
      <c r="AG152" s="81">
        <v>2276116.2584059453</v>
      </c>
      <c r="AH152" s="81">
        <v>2539196.8064263682</v>
      </c>
      <c r="AI152" s="81">
        <v>17918127.1228096</v>
      </c>
      <c r="AJ152" s="81">
        <v>20594452.835027099</v>
      </c>
      <c r="AK152" s="81">
        <v>0</v>
      </c>
      <c r="AL152" s="81">
        <v>0</v>
      </c>
      <c r="AM152" s="81">
        <v>1411153.0986933487</v>
      </c>
      <c r="AN152" s="81">
        <v>0</v>
      </c>
      <c r="AO152" s="81">
        <v>0</v>
      </c>
      <c r="AP152" s="82"/>
      <c r="AQ152" s="81">
        <v>230</v>
      </c>
      <c r="AR152" s="81">
        <v>101</v>
      </c>
      <c r="AS152" s="81">
        <v>0</v>
      </c>
      <c r="AT152" s="81">
        <v>0</v>
      </c>
      <c r="AU152" s="81">
        <v>1</v>
      </c>
      <c r="AV152" s="81">
        <v>0</v>
      </c>
      <c r="AW152" s="81" t="s">
        <v>564</v>
      </c>
      <c r="AX152" s="82"/>
      <c r="AY152" s="81">
        <v>1090.19</v>
      </c>
      <c r="AZ152" s="81">
        <v>3968.94</v>
      </c>
      <c r="BA152" s="81">
        <v>0</v>
      </c>
      <c r="BB152" s="81">
        <v>0</v>
      </c>
      <c r="BC152" s="81">
        <v>990</v>
      </c>
      <c r="BD152" s="81">
        <v>0</v>
      </c>
      <c r="BE152" s="81" t="s">
        <v>564</v>
      </c>
      <c r="BF152" s="82"/>
      <c r="BG152" s="81">
        <v>0</v>
      </c>
      <c r="BH152" s="81">
        <v>0</v>
      </c>
      <c r="BI152" s="81">
        <v>4.8570000000000002</v>
      </c>
      <c r="BJ152" s="81">
        <v>0</v>
      </c>
      <c r="BK152" s="81">
        <v>0</v>
      </c>
      <c r="BL152" s="81">
        <v>0</v>
      </c>
      <c r="BM152" s="82"/>
      <c r="BN152" s="81">
        <v>0</v>
      </c>
      <c r="BO152" s="81">
        <v>0</v>
      </c>
      <c r="BP152" s="81">
        <v>1</v>
      </c>
      <c r="BQ152" s="81">
        <v>0</v>
      </c>
      <c r="BR152" s="81">
        <v>0</v>
      </c>
      <c r="BS152" s="81">
        <v>0</v>
      </c>
      <c r="BT152"/>
      <c r="BU152" s="80">
        <v>4.8570000000000002</v>
      </c>
      <c r="BV152" s="80">
        <v>0</v>
      </c>
      <c r="BW152" s="80">
        <v>0</v>
      </c>
      <c r="BX152" s="80">
        <v>0</v>
      </c>
      <c r="BY152" s="80">
        <v>0</v>
      </c>
      <c r="BZ152" s="80">
        <v>0</v>
      </c>
      <c r="CA152" s="80">
        <v>0</v>
      </c>
      <c r="CB152" s="80">
        <v>0</v>
      </c>
      <c r="CC152" s="80">
        <v>0</v>
      </c>
    </row>
    <row r="153" spans="1:81">
      <c r="A153" s="80" t="s">
        <v>1896</v>
      </c>
      <c r="B153" s="80">
        <v>454</v>
      </c>
      <c r="C153" s="80">
        <v>12</v>
      </c>
      <c r="D153" s="80">
        <v>27</v>
      </c>
      <c r="E153" s="80">
        <v>2015</v>
      </c>
      <c r="F153" s="80" t="s">
        <v>91</v>
      </c>
      <c r="G153" s="80" t="s">
        <v>1884</v>
      </c>
      <c r="H153" s="80" t="s">
        <v>1885</v>
      </c>
      <c r="I153" s="177"/>
      <c r="J153" s="81">
        <v>0</v>
      </c>
      <c r="K153" s="81">
        <v>2.5760219369173734</v>
      </c>
      <c r="L153" s="81">
        <v>12.446904894319468</v>
      </c>
      <c r="M153" s="81">
        <v>16.875789549734659</v>
      </c>
      <c r="N153" s="81">
        <v>12.986980555266012</v>
      </c>
      <c r="O153" s="81">
        <v>10.378793281621423</v>
      </c>
      <c r="P153" s="81">
        <v>16.96539888807915</v>
      </c>
      <c r="Q153" s="81">
        <v>0.73376804785439198</v>
      </c>
      <c r="R153" s="81">
        <v>0</v>
      </c>
      <c r="S153" s="81">
        <v>1.1729622799034753</v>
      </c>
      <c r="T153" s="82"/>
      <c r="U153" s="81">
        <v>0</v>
      </c>
      <c r="V153" s="81">
        <v>613</v>
      </c>
      <c r="W153" s="81">
        <v>274</v>
      </c>
      <c r="X153" s="81">
        <v>2960</v>
      </c>
      <c r="Y153" s="81">
        <v>3925</v>
      </c>
      <c r="Z153" s="81">
        <v>6030</v>
      </c>
      <c r="AA153" s="81">
        <v>3376</v>
      </c>
      <c r="AB153" s="81">
        <v>10099</v>
      </c>
      <c r="AC153" s="81">
        <v>0</v>
      </c>
      <c r="AD153" s="81">
        <v>1.1729622799034753</v>
      </c>
      <c r="AE153" s="82"/>
      <c r="AF153" s="81">
        <v>0</v>
      </c>
      <c r="AG153" s="81">
        <v>2494750.4456974929</v>
      </c>
      <c r="AH153" s="81">
        <v>2283136.1213285062</v>
      </c>
      <c r="AI153" s="81">
        <v>19587989.100073151</v>
      </c>
      <c r="AJ153" s="81">
        <v>19887238.806463543</v>
      </c>
      <c r="AK153" s="81">
        <v>0</v>
      </c>
      <c r="AL153" s="81">
        <v>0</v>
      </c>
      <c r="AM153" s="81">
        <v>1384025.5862883297</v>
      </c>
      <c r="AN153" s="81">
        <v>0</v>
      </c>
      <c r="AO153" s="81">
        <v>0</v>
      </c>
      <c r="AP153" s="82"/>
      <c r="AQ153" s="81">
        <v>243</v>
      </c>
      <c r="AR153" s="81">
        <v>113</v>
      </c>
      <c r="AS153" s="81">
        <v>0</v>
      </c>
      <c r="AT153" s="81">
        <v>0</v>
      </c>
      <c r="AU153" s="81">
        <v>2</v>
      </c>
      <c r="AV153" s="81">
        <v>0</v>
      </c>
      <c r="AW153" s="81" t="s">
        <v>564</v>
      </c>
      <c r="AX153" s="82"/>
      <c r="AY153" s="81">
        <v>1175.9299999999998</v>
      </c>
      <c r="AZ153" s="81">
        <v>20328.940000000002</v>
      </c>
      <c r="BA153" s="81">
        <v>0</v>
      </c>
      <c r="BB153" s="81">
        <v>0</v>
      </c>
      <c r="BC153" s="81">
        <v>5390</v>
      </c>
      <c r="BD153" s="81">
        <v>0</v>
      </c>
      <c r="BE153" s="81" t="s">
        <v>564</v>
      </c>
      <c r="BF153" s="82"/>
      <c r="BG153" s="81">
        <v>0</v>
      </c>
      <c r="BH153" s="81">
        <v>0</v>
      </c>
      <c r="BI153" s="81">
        <v>4.7709999999999999</v>
      </c>
      <c r="BJ153" s="81">
        <v>0</v>
      </c>
      <c r="BK153" s="81">
        <v>0</v>
      </c>
      <c r="BL153" s="81">
        <v>0</v>
      </c>
      <c r="BM153" s="82"/>
      <c r="BN153" s="81">
        <v>0</v>
      </c>
      <c r="BO153" s="81">
        <v>0</v>
      </c>
      <c r="BP153" s="81">
        <v>1</v>
      </c>
      <c r="BQ153" s="81">
        <v>0</v>
      </c>
      <c r="BR153" s="81">
        <v>0</v>
      </c>
      <c r="BS153" s="81">
        <v>0</v>
      </c>
      <c r="BT153"/>
      <c r="BU153" s="80">
        <v>4.7709999999999999</v>
      </c>
      <c r="BV153" s="80">
        <v>0</v>
      </c>
      <c r="BW153" s="80">
        <v>0</v>
      </c>
      <c r="BX153" s="80">
        <v>0</v>
      </c>
      <c r="BY153" s="80">
        <v>0</v>
      </c>
      <c r="BZ153" s="80">
        <v>0</v>
      </c>
      <c r="CA153" s="80">
        <v>0</v>
      </c>
      <c r="CB153" s="80">
        <v>0</v>
      </c>
      <c r="CC153" s="80">
        <v>0</v>
      </c>
    </row>
    <row r="154" spans="1:81">
      <c r="A154" s="80" t="s">
        <v>1897</v>
      </c>
      <c r="B154" s="80">
        <v>455</v>
      </c>
      <c r="C154" s="80">
        <v>13</v>
      </c>
      <c r="D154" s="80">
        <v>27</v>
      </c>
      <c r="E154" s="80">
        <v>2016</v>
      </c>
      <c r="F154" s="80" t="s">
        <v>92</v>
      </c>
      <c r="G154" s="80" t="s">
        <v>1884</v>
      </c>
      <c r="H154" s="80" t="s">
        <v>1885</v>
      </c>
      <c r="I154" s="177"/>
      <c r="J154" s="81">
        <v>38.880072570742307</v>
      </c>
      <c r="K154" s="81">
        <v>2.4472075850649651</v>
      </c>
      <c r="L154" s="81">
        <v>13.044965956925004</v>
      </c>
      <c r="M154" s="81">
        <v>11.510595412086346</v>
      </c>
      <c r="N154" s="81">
        <v>12.392450712242683</v>
      </c>
      <c r="O154" s="81">
        <v>10.281663916661071</v>
      </c>
      <c r="P154" s="81">
        <v>16.223272537828738</v>
      </c>
      <c r="Q154" s="81">
        <v>0.69975149992288932</v>
      </c>
      <c r="R154" s="81">
        <v>0</v>
      </c>
      <c r="S154" s="81">
        <v>1.3210426844580982</v>
      </c>
      <c r="T154" s="82"/>
      <c r="U154" s="81">
        <v>670028</v>
      </c>
      <c r="V154" s="81">
        <v>613</v>
      </c>
      <c r="W154" s="81">
        <v>274</v>
      </c>
      <c r="X154" s="81">
        <v>2960</v>
      </c>
      <c r="Y154" s="81">
        <v>3901</v>
      </c>
      <c r="Z154" s="81">
        <v>6047</v>
      </c>
      <c r="AA154" s="81">
        <v>3339</v>
      </c>
      <c r="AB154" s="81">
        <v>9907</v>
      </c>
      <c r="AC154" s="81">
        <v>0</v>
      </c>
      <c r="AD154" s="81">
        <v>1.321042684458098</v>
      </c>
      <c r="AE154" s="82"/>
      <c r="AF154" s="81">
        <v>11653779.604995601</v>
      </c>
      <c r="AG154" s="81">
        <v>2480251.6213966231</v>
      </c>
      <c r="AH154" s="81">
        <v>2041177.589851937</v>
      </c>
      <c r="AI154" s="81">
        <v>17809203.806869861</v>
      </c>
      <c r="AJ154" s="81">
        <v>20167119.620385248</v>
      </c>
      <c r="AK154" s="81">
        <v>0</v>
      </c>
      <c r="AL154" s="81">
        <v>0</v>
      </c>
      <c r="AM154" s="81">
        <v>1358767.601319602</v>
      </c>
      <c r="AN154" s="81">
        <v>0</v>
      </c>
      <c r="AO154" s="81">
        <v>0</v>
      </c>
      <c r="AP154" s="82"/>
      <c r="AQ154" s="81">
        <v>251</v>
      </c>
      <c r="AR154" s="81">
        <v>119</v>
      </c>
      <c r="AS154" s="81">
        <v>0</v>
      </c>
      <c r="AT154" s="81">
        <v>0</v>
      </c>
      <c r="AU154" s="81">
        <v>3</v>
      </c>
      <c r="AV154" s="81">
        <v>0</v>
      </c>
      <c r="AW154" s="81" t="s">
        <v>564</v>
      </c>
      <c r="AX154" s="82"/>
      <c r="AY154" s="81">
        <v>1224.1300000000001</v>
      </c>
      <c r="AZ154" s="81">
        <v>20576.439999999999</v>
      </c>
      <c r="BA154" s="81">
        <v>0</v>
      </c>
      <c r="BB154" s="81">
        <v>0</v>
      </c>
      <c r="BC154" s="81">
        <v>9720</v>
      </c>
      <c r="BD154" s="81">
        <v>0</v>
      </c>
      <c r="BE154" s="81" t="s">
        <v>564</v>
      </c>
      <c r="BF154" s="82"/>
      <c r="BG154" s="81">
        <v>0</v>
      </c>
      <c r="BH154" s="81">
        <v>0</v>
      </c>
      <c r="BI154" s="81">
        <v>4.5179999999999998</v>
      </c>
      <c r="BJ154" s="81">
        <v>0</v>
      </c>
      <c r="BK154" s="81">
        <v>0</v>
      </c>
      <c r="BL154" s="81">
        <v>0</v>
      </c>
      <c r="BM154" s="82"/>
      <c r="BN154" s="81">
        <v>0</v>
      </c>
      <c r="BO154" s="81">
        <v>0</v>
      </c>
      <c r="BP154" s="81">
        <v>1</v>
      </c>
      <c r="BQ154" s="81">
        <v>0</v>
      </c>
      <c r="BR154" s="81">
        <v>0</v>
      </c>
      <c r="BS154" s="81">
        <v>0</v>
      </c>
      <c r="BT154"/>
      <c r="BU154" s="80">
        <v>4.5179999999999998</v>
      </c>
      <c r="BV154" s="80">
        <v>0</v>
      </c>
      <c r="BW154" s="80">
        <v>0</v>
      </c>
      <c r="BX154" s="80">
        <v>0</v>
      </c>
      <c r="BY154" s="80">
        <v>0</v>
      </c>
      <c r="BZ154" s="80">
        <v>0</v>
      </c>
      <c r="CA154" s="80">
        <v>0</v>
      </c>
      <c r="CB154" s="80">
        <v>0</v>
      </c>
      <c r="CC154" s="80">
        <v>0</v>
      </c>
    </row>
    <row r="155" spans="1:81">
      <c r="A155" s="80" t="s">
        <v>1898</v>
      </c>
      <c r="B155" s="80">
        <v>456</v>
      </c>
      <c r="C155" s="80">
        <v>14</v>
      </c>
      <c r="D155" s="80">
        <v>27</v>
      </c>
      <c r="E155" s="80">
        <v>2017</v>
      </c>
      <c r="F155" s="80" t="s">
        <v>71</v>
      </c>
      <c r="G155" s="80" t="s">
        <v>1884</v>
      </c>
      <c r="H155" s="80" t="s">
        <v>1885</v>
      </c>
      <c r="I155" s="177"/>
      <c r="J155" s="81">
        <v>36.135954346145446</v>
      </c>
      <c r="K155" s="81">
        <v>2.4336031308435309</v>
      </c>
      <c r="L155" s="81">
        <v>11.78333879576611</v>
      </c>
      <c r="M155" s="81">
        <v>11.152684167369955</v>
      </c>
      <c r="N155" s="81">
        <v>12.145760495672331</v>
      </c>
      <c r="O155" s="81">
        <v>10.072077985314463</v>
      </c>
      <c r="P155" s="81">
        <v>16.067396519101315</v>
      </c>
      <c r="Q155" s="81">
        <v>0.66374580285444018</v>
      </c>
      <c r="R155" s="81">
        <v>0</v>
      </c>
      <c r="S155" s="81">
        <v>1.5735153054567648</v>
      </c>
      <c r="T155" s="82"/>
      <c r="U155" s="81">
        <v>706832</v>
      </c>
      <c r="V155" s="81">
        <v>613</v>
      </c>
      <c r="W155" s="81">
        <v>274</v>
      </c>
      <c r="X155" s="81">
        <v>2960</v>
      </c>
      <c r="Y155" s="81">
        <v>3899</v>
      </c>
      <c r="Z155" s="81">
        <v>6022</v>
      </c>
      <c r="AA155" s="81">
        <v>3328</v>
      </c>
      <c r="AB155" s="81">
        <v>9718</v>
      </c>
      <c r="AC155" s="81">
        <v>0</v>
      </c>
      <c r="AD155" s="81">
        <v>1.573515305456765</v>
      </c>
      <c r="AE155" s="82"/>
      <c r="AF155" s="81">
        <v>10785031.823186461</v>
      </c>
      <c r="AG155" s="81">
        <v>2209426.9231230202</v>
      </c>
      <c r="AH155" s="81">
        <v>2354257.387363838</v>
      </c>
      <c r="AI155" s="81">
        <v>18299047.53868778</v>
      </c>
      <c r="AJ155" s="81">
        <v>21590476.30946419</v>
      </c>
      <c r="AK155" s="81">
        <v>0</v>
      </c>
      <c r="AL155" s="81">
        <v>0</v>
      </c>
      <c r="AM155" s="81">
        <v>1334931.3609808199</v>
      </c>
      <c r="AN155" s="81">
        <v>0</v>
      </c>
      <c r="AO155" s="81">
        <v>0</v>
      </c>
      <c r="AP155" s="82"/>
      <c r="AQ155" s="81">
        <v>264</v>
      </c>
      <c r="AR155" s="81">
        <v>126</v>
      </c>
      <c r="AS155" s="81">
        <v>0</v>
      </c>
      <c r="AT155" s="81">
        <v>1</v>
      </c>
      <c r="AU155" s="81">
        <v>5</v>
      </c>
      <c r="AV155" s="81">
        <v>0</v>
      </c>
      <c r="AW155" s="81" t="s">
        <v>564</v>
      </c>
      <c r="AX155" s="82"/>
      <c r="AY155" s="81">
        <v>1309.83</v>
      </c>
      <c r="AZ155" s="81">
        <v>20844.14</v>
      </c>
      <c r="BA155" s="81">
        <v>0</v>
      </c>
      <c r="BB155" s="81">
        <v>49.9</v>
      </c>
      <c r="BC155" s="81">
        <v>9818</v>
      </c>
      <c r="BD155" s="81">
        <v>0</v>
      </c>
      <c r="BE155" s="81" t="s">
        <v>564</v>
      </c>
      <c r="BF155" s="82"/>
      <c r="BG155" s="81">
        <v>0</v>
      </c>
      <c r="BH155" s="81">
        <v>0</v>
      </c>
      <c r="BI155" s="81">
        <v>4.4649999999999999</v>
      </c>
      <c r="BJ155" s="81">
        <v>0</v>
      </c>
      <c r="BK155" s="81">
        <v>0</v>
      </c>
      <c r="BL155" s="81">
        <v>0</v>
      </c>
      <c r="BM155" s="82"/>
      <c r="BN155" s="81">
        <v>0</v>
      </c>
      <c r="BO155" s="81">
        <v>0</v>
      </c>
      <c r="BP155" s="81">
        <v>1</v>
      </c>
      <c r="BQ155" s="81">
        <v>0</v>
      </c>
      <c r="BR155" s="81">
        <v>0</v>
      </c>
      <c r="BS155" s="81">
        <v>0</v>
      </c>
      <c r="BT155"/>
      <c r="BU155" s="80">
        <v>4.4649999999999999</v>
      </c>
      <c r="BV155" s="80">
        <v>0</v>
      </c>
      <c r="BW155" s="80">
        <v>0</v>
      </c>
      <c r="BX155" s="80">
        <v>0</v>
      </c>
      <c r="BY155" s="80">
        <v>0</v>
      </c>
      <c r="BZ155" s="80">
        <v>0</v>
      </c>
      <c r="CA155" s="80">
        <v>0</v>
      </c>
      <c r="CB155" s="80">
        <v>0</v>
      </c>
      <c r="CC155" s="80">
        <v>0</v>
      </c>
    </row>
    <row r="156" spans="1:81">
      <c r="A156" s="80" t="s">
        <v>1899</v>
      </c>
      <c r="B156" s="80">
        <v>457</v>
      </c>
      <c r="C156" s="80">
        <v>15</v>
      </c>
      <c r="D156" s="80">
        <v>27</v>
      </c>
      <c r="E156" s="80">
        <v>2018</v>
      </c>
      <c r="F156" s="80" t="s">
        <v>93</v>
      </c>
      <c r="G156" s="80" t="s">
        <v>1884</v>
      </c>
      <c r="H156" s="80" t="s">
        <v>1885</v>
      </c>
      <c r="I156" s="177"/>
      <c r="J156" s="81">
        <v>32.247843904201368</v>
      </c>
      <c r="K156" s="81">
        <v>2.1883365688527436</v>
      </c>
      <c r="L156" s="81">
        <v>10.481945926909173</v>
      </c>
      <c r="M156" s="81">
        <v>10.155261573296142</v>
      </c>
      <c r="N156" s="81">
        <v>8.7355431776064876</v>
      </c>
      <c r="O156" s="81">
        <v>9.8237651762808298</v>
      </c>
      <c r="P156" s="81">
        <v>15.768841170559128</v>
      </c>
      <c r="Q156" s="81">
        <v>0.60400725039248782</v>
      </c>
      <c r="R156" s="81">
        <v>0</v>
      </c>
      <c r="S156" s="81">
        <v>1.418824566825861</v>
      </c>
      <c r="T156" s="82"/>
      <c r="U156" s="81">
        <v>708131</v>
      </c>
      <c r="V156" s="81">
        <v>613</v>
      </c>
      <c r="W156" s="81">
        <v>274</v>
      </c>
      <c r="X156" s="81">
        <v>2960</v>
      </c>
      <c r="Y156" s="81">
        <v>3900</v>
      </c>
      <c r="Z156" s="81">
        <v>5986</v>
      </c>
      <c r="AA156" s="81">
        <v>3299</v>
      </c>
      <c r="AB156" s="81">
        <v>9530</v>
      </c>
      <c r="AC156" s="81">
        <v>0</v>
      </c>
      <c r="AD156" s="81">
        <v>1.418824566825861</v>
      </c>
      <c r="AE156" s="82"/>
      <c r="AF156" s="81">
        <v>10055385.12537506</v>
      </c>
      <c r="AG156" s="81">
        <v>2379236.2380068731</v>
      </c>
      <c r="AH156" s="81">
        <v>2138147.231498844</v>
      </c>
      <c r="AI156" s="81">
        <v>17578119.80281714</v>
      </c>
      <c r="AJ156" s="81">
        <v>19746831.244705621</v>
      </c>
      <c r="AK156" s="81">
        <v>0</v>
      </c>
      <c r="AL156" s="81">
        <v>0</v>
      </c>
      <c r="AM156" s="81">
        <v>1311815.0850820141</v>
      </c>
      <c r="AN156" s="81">
        <v>0</v>
      </c>
      <c r="AO156" s="81">
        <v>0</v>
      </c>
      <c r="AP156" s="82"/>
      <c r="AQ156" s="81">
        <v>274</v>
      </c>
      <c r="AR156" s="81">
        <v>136</v>
      </c>
      <c r="AS156" s="81">
        <v>0</v>
      </c>
      <c r="AT156" s="81">
        <v>1</v>
      </c>
      <c r="AU156" s="81">
        <v>6</v>
      </c>
      <c r="AV156" s="81">
        <v>0</v>
      </c>
      <c r="AW156" s="81" t="s">
        <v>564</v>
      </c>
      <c r="AX156" s="82"/>
      <c r="AY156" s="81">
        <v>1385.38</v>
      </c>
      <c r="AZ156" s="81">
        <v>21706.04</v>
      </c>
      <c r="BA156" s="81">
        <v>0</v>
      </c>
      <c r="BB156" s="81">
        <v>50</v>
      </c>
      <c r="BC156" s="81">
        <v>9864</v>
      </c>
      <c r="BD156" s="81">
        <v>0</v>
      </c>
      <c r="BE156" s="81" t="s">
        <v>564</v>
      </c>
      <c r="BF156" s="82"/>
      <c r="BG156" s="81">
        <v>0</v>
      </c>
      <c r="BH156" s="81">
        <v>0</v>
      </c>
      <c r="BI156" s="81">
        <v>4.3289999999999997</v>
      </c>
      <c r="BJ156" s="81">
        <v>0</v>
      </c>
      <c r="BK156" s="81">
        <v>0</v>
      </c>
      <c r="BL156" s="81">
        <v>0</v>
      </c>
      <c r="BM156" s="82"/>
      <c r="BN156" s="81">
        <v>0</v>
      </c>
      <c r="BO156" s="81">
        <v>0</v>
      </c>
      <c r="BP156" s="81">
        <v>1</v>
      </c>
      <c r="BQ156" s="81">
        <v>0</v>
      </c>
      <c r="BR156" s="81">
        <v>0</v>
      </c>
      <c r="BS156" s="81">
        <v>0</v>
      </c>
      <c r="BT156"/>
      <c r="BU156" s="80">
        <v>4.3289999999999997</v>
      </c>
      <c r="BV156" s="80">
        <v>0</v>
      </c>
      <c r="BW156" s="80">
        <v>0</v>
      </c>
      <c r="BX156" s="80">
        <v>0</v>
      </c>
      <c r="BY156" s="80">
        <v>0</v>
      </c>
      <c r="BZ156" s="80">
        <v>0</v>
      </c>
      <c r="CA156" s="80">
        <v>0</v>
      </c>
      <c r="CB156" s="80">
        <v>0</v>
      </c>
      <c r="CC156" s="80">
        <v>0</v>
      </c>
    </row>
    <row r="157" spans="1:81">
      <c r="A157" s="80" t="s">
        <v>1900</v>
      </c>
      <c r="B157" s="80">
        <v>458</v>
      </c>
      <c r="C157" s="80">
        <v>16</v>
      </c>
      <c r="D157" s="80">
        <v>27</v>
      </c>
      <c r="E157" s="80">
        <v>2019</v>
      </c>
      <c r="F157" s="80" t="s">
        <v>73</v>
      </c>
      <c r="G157" s="80" t="s">
        <v>1884</v>
      </c>
      <c r="H157" s="80" t="s">
        <v>1885</v>
      </c>
      <c r="I157" s="177"/>
      <c r="J157" s="81">
        <v>30.881941154009748</v>
      </c>
      <c r="K157" s="81">
        <v>2.2202099175673626</v>
      </c>
      <c r="L157" s="81">
        <v>10.671524391440929</v>
      </c>
      <c r="M157" s="81">
        <v>11.583133552645538</v>
      </c>
      <c r="N157" s="81">
        <v>9.7752616753366475</v>
      </c>
      <c r="O157" s="81">
        <v>9.4781957402880579</v>
      </c>
      <c r="P157" s="81">
        <v>15.560269009467387</v>
      </c>
      <c r="Q157" s="81">
        <v>0.57648351544003562</v>
      </c>
      <c r="R157" s="81">
        <v>0</v>
      </c>
      <c r="S157" s="81">
        <v>0.85958075287334257</v>
      </c>
      <c r="T157" s="82"/>
      <c r="U157" s="81">
        <v>647813</v>
      </c>
      <c r="V157" s="81">
        <v>613</v>
      </c>
      <c r="W157" s="81">
        <v>274</v>
      </c>
      <c r="X157" s="81">
        <v>2960</v>
      </c>
      <c r="Y157" s="81">
        <v>3903</v>
      </c>
      <c r="Z157" s="81">
        <v>5934</v>
      </c>
      <c r="AA157" s="81">
        <v>3231</v>
      </c>
      <c r="AB157" s="81">
        <v>9342</v>
      </c>
      <c r="AC157" s="81">
        <v>0</v>
      </c>
      <c r="AD157" s="81">
        <v>0.85958075287334257</v>
      </c>
      <c r="AE157" s="82"/>
      <c r="AF157" s="81">
        <v>9035298.1277457494</v>
      </c>
      <c r="AG157" s="81">
        <v>2358987.907774982</v>
      </c>
      <c r="AH157" s="81">
        <v>2379677.7097856109</v>
      </c>
      <c r="AI157" s="81">
        <v>18080781.658854801</v>
      </c>
      <c r="AJ157" s="81">
        <v>20337682.665930226</v>
      </c>
      <c r="AK157" s="81">
        <v>0</v>
      </c>
      <c r="AL157" s="81">
        <v>0</v>
      </c>
      <c r="AM157" s="81">
        <v>1272310.0734616525</v>
      </c>
      <c r="AN157" s="81">
        <v>0</v>
      </c>
      <c r="AO157" s="81">
        <v>0</v>
      </c>
      <c r="AP157" s="82"/>
      <c r="AQ157" s="81">
        <v>285</v>
      </c>
      <c r="AR157" s="81">
        <v>141</v>
      </c>
      <c r="AS157" s="81">
        <v>0</v>
      </c>
      <c r="AT157" s="81">
        <v>1</v>
      </c>
      <c r="AU157" s="81">
        <v>7</v>
      </c>
      <c r="AV157" s="81">
        <v>0</v>
      </c>
      <c r="AW157" s="81" t="s">
        <v>564</v>
      </c>
      <c r="AX157" s="82"/>
      <c r="AY157" s="81">
        <v>1464.96</v>
      </c>
      <c r="AZ157" s="81">
        <v>21953.040000000001</v>
      </c>
      <c r="BA157" s="81">
        <v>0</v>
      </c>
      <c r="BB157" s="81">
        <v>49.9</v>
      </c>
      <c r="BC157" s="81">
        <v>9896.2999999999993</v>
      </c>
      <c r="BD157" s="81">
        <v>0</v>
      </c>
      <c r="BE157" s="81" t="s">
        <v>564</v>
      </c>
      <c r="BF157" s="82"/>
      <c r="BG157" s="81">
        <v>0</v>
      </c>
      <c r="BH157" s="81">
        <v>0</v>
      </c>
      <c r="BI157" s="81">
        <v>2.875</v>
      </c>
      <c r="BJ157" s="81">
        <v>0</v>
      </c>
      <c r="BK157" s="81">
        <v>0</v>
      </c>
      <c r="BL157" s="81">
        <v>0</v>
      </c>
      <c r="BM157" s="82"/>
      <c r="BN157" s="81">
        <v>0</v>
      </c>
      <c r="BO157" s="81">
        <v>0</v>
      </c>
      <c r="BP157" s="81">
        <v>1</v>
      </c>
      <c r="BQ157" s="81">
        <v>0</v>
      </c>
      <c r="BR157" s="81">
        <v>0</v>
      </c>
      <c r="BS157" s="81">
        <v>0</v>
      </c>
      <c r="BT157"/>
      <c r="BU157" s="80">
        <v>2.875</v>
      </c>
      <c r="BV157" s="80">
        <v>0</v>
      </c>
      <c r="BW157" s="80">
        <v>0</v>
      </c>
      <c r="BX157" s="80">
        <v>0</v>
      </c>
      <c r="BY157" s="80">
        <v>0</v>
      </c>
      <c r="BZ157" s="80">
        <v>0</v>
      </c>
      <c r="CA157" s="80">
        <v>0</v>
      </c>
      <c r="CB157" s="80">
        <v>0</v>
      </c>
      <c r="CC157" s="80">
        <v>0</v>
      </c>
    </row>
    <row r="158" spans="1:81">
      <c r="A158" s="80" t="s">
        <v>1901</v>
      </c>
      <c r="B158" s="80">
        <v>459</v>
      </c>
      <c r="C158" s="80">
        <v>17</v>
      </c>
      <c r="D158" s="80">
        <v>27</v>
      </c>
      <c r="E158" s="80">
        <v>2020</v>
      </c>
      <c r="F158" s="80" t="s">
        <v>218</v>
      </c>
      <c r="G158" s="174" t="s">
        <v>1884</v>
      </c>
      <c r="H158" s="80" t="s">
        <v>1885</v>
      </c>
      <c r="I158" s="177"/>
      <c r="J158" s="81">
        <v>33.377634784476989</v>
      </c>
      <c r="K158" s="81">
        <v>2.0316659370550352</v>
      </c>
      <c r="L158" s="81">
        <v>13.345316099780673</v>
      </c>
      <c r="M158" s="81">
        <v>8.8565672192281664</v>
      </c>
      <c r="N158" s="81">
        <v>9.042720859819747</v>
      </c>
      <c r="O158" s="81">
        <v>8.2160763130725609</v>
      </c>
      <c r="P158" s="81">
        <v>14.445797862832402</v>
      </c>
      <c r="Q158" s="81">
        <v>0.5378620463381506</v>
      </c>
      <c r="R158" s="81">
        <v>0</v>
      </c>
      <c r="S158" s="81">
        <v>1.4484974517763549</v>
      </c>
      <c r="T158" s="82"/>
      <c r="U158" s="81">
        <v>671521</v>
      </c>
      <c r="V158" s="81">
        <v>548</v>
      </c>
      <c r="W158" s="81">
        <v>322</v>
      </c>
      <c r="X158" s="81">
        <v>2417</v>
      </c>
      <c r="Y158" s="81">
        <v>3886</v>
      </c>
      <c r="Z158" s="81">
        <v>5871</v>
      </c>
      <c r="AA158" s="81">
        <v>3259</v>
      </c>
      <c r="AB158" s="81">
        <v>9122</v>
      </c>
      <c r="AC158" s="81">
        <v>0</v>
      </c>
      <c r="AD158" s="81">
        <v>1.4484974517763549</v>
      </c>
      <c r="AE158" s="82"/>
      <c r="AF158" s="81">
        <v>10601471.85600399</v>
      </c>
      <c r="AG158" s="81">
        <v>2064557.8687179079</v>
      </c>
      <c r="AH158" s="81">
        <v>3295043.1701999996</v>
      </c>
      <c r="AI158" s="81">
        <v>13210720.467593968</v>
      </c>
      <c r="AJ158" s="81">
        <v>18546728.910649925</v>
      </c>
      <c r="AK158" s="81"/>
      <c r="AL158" s="81"/>
      <c r="AM158" s="81">
        <v>1190522.3475338102</v>
      </c>
      <c r="AN158" s="81"/>
      <c r="AO158" s="81"/>
      <c r="AP158" s="82"/>
      <c r="AQ158" s="81">
        <v>293</v>
      </c>
      <c r="AR158" s="81">
        <v>147</v>
      </c>
      <c r="AS158" s="81">
        <v>0</v>
      </c>
      <c r="AT158" s="81">
        <v>1</v>
      </c>
      <c r="AU158" s="81">
        <v>8</v>
      </c>
      <c r="AV158" s="81">
        <v>0</v>
      </c>
      <c r="AW158" s="81">
        <v>0</v>
      </c>
      <c r="AX158" s="82"/>
      <c r="AY158" s="81">
        <v>1501.3</v>
      </c>
      <c r="AZ158" s="81">
        <v>24168.54</v>
      </c>
      <c r="BA158" s="81">
        <v>0</v>
      </c>
      <c r="BB158" s="81">
        <v>49.9</v>
      </c>
      <c r="BC158" s="81">
        <v>22396.3</v>
      </c>
      <c r="BD158" s="81">
        <v>0</v>
      </c>
      <c r="BE158" s="81">
        <v>0</v>
      </c>
      <c r="BF158" s="82"/>
      <c r="BG158" s="81">
        <v>0</v>
      </c>
      <c r="BH158" s="81">
        <v>0</v>
      </c>
      <c r="BI158" s="81">
        <v>2.8450000000000002</v>
      </c>
      <c r="BJ158" s="81">
        <v>0</v>
      </c>
      <c r="BK158" s="81">
        <v>0</v>
      </c>
      <c r="BL158" s="81">
        <v>0</v>
      </c>
      <c r="BM158" s="82"/>
      <c r="BN158" s="81">
        <v>0</v>
      </c>
      <c r="BO158" s="81">
        <v>0</v>
      </c>
      <c r="BP158" s="81">
        <v>1</v>
      </c>
      <c r="BQ158" s="81">
        <v>0</v>
      </c>
      <c r="BR158" s="81">
        <v>0</v>
      </c>
      <c r="BS158" s="81">
        <v>0</v>
      </c>
      <c r="BT158"/>
      <c r="BU158" s="80">
        <v>2.8450000000000002</v>
      </c>
      <c r="BV158" s="80">
        <v>0</v>
      </c>
      <c r="BW158" s="80">
        <v>0</v>
      </c>
      <c r="BX158" s="80">
        <v>0</v>
      </c>
      <c r="BY158" s="80">
        <v>0</v>
      </c>
      <c r="BZ158" s="80">
        <v>0</v>
      </c>
      <c r="CA158" s="80">
        <v>0</v>
      </c>
      <c r="CB158" s="80">
        <v>0</v>
      </c>
      <c r="CC158" s="80">
        <v>0</v>
      </c>
    </row>
    <row r="159" spans="1:81">
      <c r="A159" s="80" t="s">
        <v>1902</v>
      </c>
      <c r="B159" s="80">
        <v>459</v>
      </c>
      <c r="C159" s="80">
        <v>18</v>
      </c>
      <c r="D159" s="80">
        <v>27</v>
      </c>
      <c r="E159" s="80">
        <v>2021</v>
      </c>
      <c r="F159" s="80" t="s">
        <v>75</v>
      </c>
      <c r="G159" s="174" t="s">
        <v>1884</v>
      </c>
      <c r="H159" s="80" t="s">
        <v>1885</v>
      </c>
      <c r="I159" s="177"/>
      <c r="J159" s="81">
        <v>30.379897664970503</v>
      </c>
      <c r="K159" s="81">
        <v>2.0984365029374232</v>
      </c>
      <c r="L159" s="81">
        <v>11.905450866943186</v>
      </c>
      <c r="M159" s="81">
        <v>8.4916395970356984</v>
      </c>
      <c r="N159" s="81">
        <v>7.7267348044243995</v>
      </c>
      <c r="O159" s="81">
        <v>7.9207702390879025</v>
      </c>
      <c r="P159" s="81">
        <v>14.899466886816858</v>
      </c>
      <c r="Q159" s="81">
        <v>0.53202464700022256</v>
      </c>
      <c r="R159" s="81">
        <v>0</v>
      </c>
      <c r="S159" s="81">
        <v>1.358956621433679</v>
      </c>
      <c r="T159" s="82"/>
      <c r="U159" s="81">
        <v>699997</v>
      </c>
      <c r="V159" s="81">
        <v>548</v>
      </c>
      <c r="W159" s="81">
        <v>322</v>
      </c>
      <c r="X159" s="81">
        <v>2417</v>
      </c>
      <c r="Y159" s="81">
        <v>3892</v>
      </c>
      <c r="Z159" s="81">
        <v>5828</v>
      </c>
      <c r="AA159" s="81">
        <v>3278</v>
      </c>
      <c r="AB159" s="81">
        <v>8916</v>
      </c>
      <c r="AC159" s="81">
        <v>0</v>
      </c>
      <c r="AD159" s="81">
        <v>1.358956621433679</v>
      </c>
      <c r="AE159" s="82"/>
      <c r="AF159" s="81">
        <v>8985441.3708328176</v>
      </c>
      <c r="AG159" s="81">
        <v>2446137.580238936</v>
      </c>
      <c r="AH159" s="81">
        <v>3062760.9670295259</v>
      </c>
      <c r="AI159" s="81">
        <v>15303189.270601686</v>
      </c>
      <c r="AJ159" s="81">
        <v>18678571.245939359</v>
      </c>
      <c r="AK159" s="81">
        <v>0</v>
      </c>
      <c r="AL159" s="81">
        <v>0</v>
      </c>
      <c r="AM159" s="81">
        <v>1170348.8236943709</v>
      </c>
      <c r="AN159" s="81">
        <v>0</v>
      </c>
      <c r="AO159" s="81">
        <v>0</v>
      </c>
      <c r="AP159" s="82"/>
      <c r="AQ159" s="81">
        <v>301</v>
      </c>
      <c r="AR159" s="81">
        <v>154</v>
      </c>
      <c r="AS159" s="81">
        <v>0</v>
      </c>
      <c r="AT159" s="81">
        <v>1</v>
      </c>
      <c r="AU159" s="81">
        <v>9</v>
      </c>
      <c r="AV159" s="81">
        <v>0</v>
      </c>
      <c r="AW159" s="81"/>
      <c r="AX159" s="82"/>
      <c r="AY159" s="81">
        <v>1550.9</v>
      </c>
      <c r="AZ159" s="81">
        <v>24501.94000000001</v>
      </c>
      <c r="BA159" s="81">
        <v>0</v>
      </c>
      <c r="BB159" s="81">
        <v>49.9</v>
      </c>
      <c r="BC159" s="81">
        <v>23711.3</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1903</v>
      </c>
      <c r="B160" s="80">
        <v>459</v>
      </c>
      <c r="C160" s="80">
        <v>19</v>
      </c>
      <c r="D160" s="80">
        <v>27</v>
      </c>
      <c r="E160" s="80">
        <v>2022</v>
      </c>
      <c r="F160" s="80" t="s">
        <v>568</v>
      </c>
      <c r="G160" s="80" t="s">
        <v>1884</v>
      </c>
      <c r="H160" s="80" t="s">
        <v>1885</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309</v>
      </c>
      <c r="AR160" s="81">
        <v>155</v>
      </c>
      <c r="AS160" s="81">
        <v>0</v>
      </c>
      <c r="AT160" s="81">
        <v>3</v>
      </c>
      <c r="AU160" s="81">
        <v>9</v>
      </c>
      <c r="AV160" s="81">
        <v>0</v>
      </c>
      <c r="AW160" s="81"/>
      <c r="AX160" s="82"/>
      <c r="AY160" s="81">
        <v>1598.0699999999997</v>
      </c>
      <c r="AZ160" s="81">
        <v>24551.440000000006</v>
      </c>
      <c r="BA160" s="81">
        <v>0</v>
      </c>
      <c r="BB160" s="81">
        <v>3177.9</v>
      </c>
      <c r="BC160" s="81">
        <v>23711.3</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1904</v>
      </c>
      <c r="B161" s="80">
        <v>137</v>
      </c>
      <c r="C161" s="80">
        <v>1</v>
      </c>
      <c r="D161" s="80">
        <v>9</v>
      </c>
      <c r="E161" s="80">
        <v>1990</v>
      </c>
      <c r="F161" s="80" t="s">
        <v>562</v>
      </c>
      <c r="G161" s="80" t="s">
        <v>1905</v>
      </c>
      <c r="H161" s="80" t="s">
        <v>1906</v>
      </c>
      <c r="I161" s="177"/>
      <c r="J161" s="81">
        <v>19.231245400489573</v>
      </c>
      <c r="K161" s="81">
        <v>2.3432860594278218</v>
      </c>
      <c r="L161" s="81">
        <v>11.785277936922972</v>
      </c>
      <c r="M161" s="81">
        <v>6.5920775110711833</v>
      </c>
      <c r="N161" s="81">
        <v>10.48386734509563</v>
      </c>
      <c r="O161" s="81">
        <v>9.3797479106457473</v>
      </c>
      <c r="P161" s="81">
        <v>19.088913668612562</v>
      </c>
      <c r="Q161" s="81">
        <v>0.85307251953904528</v>
      </c>
      <c r="R161" s="81">
        <v>0</v>
      </c>
      <c r="S161" s="81">
        <v>0.68145170504454267</v>
      </c>
      <c r="T161" s="82"/>
      <c r="U161" s="81">
        <v>2009813</v>
      </c>
      <c r="V161" s="81">
        <v>583</v>
      </c>
      <c r="W161" s="81">
        <v>130</v>
      </c>
      <c r="X161" s="81">
        <v>2462</v>
      </c>
      <c r="Y161" s="81">
        <v>4968</v>
      </c>
      <c r="Z161" s="81">
        <v>3858</v>
      </c>
      <c r="AA161" s="81">
        <v>4635</v>
      </c>
      <c r="AB161" s="81">
        <v>13851</v>
      </c>
      <c r="AC161" s="81">
        <v>0</v>
      </c>
      <c r="AD161" s="81">
        <v>0.68145170504454267</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1907</v>
      </c>
      <c r="B162" s="80">
        <v>138</v>
      </c>
      <c r="C162" s="80">
        <v>2</v>
      </c>
      <c r="D162" s="80">
        <v>9</v>
      </c>
      <c r="E162" s="80">
        <v>2005</v>
      </c>
      <c r="F162" s="80" t="s">
        <v>565</v>
      </c>
      <c r="G162" s="80" t="s">
        <v>1905</v>
      </c>
      <c r="H162" s="80" t="s">
        <v>1906</v>
      </c>
      <c r="I162" s="177"/>
      <c r="J162" s="81">
        <v>31.128232726211639</v>
      </c>
      <c r="K162" s="81">
        <v>1.2864576623812438</v>
      </c>
      <c r="L162" s="81">
        <v>6.9576214156896885</v>
      </c>
      <c r="M162" s="81">
        <v>9.968655793119666</v>
      </c>
      <c r="N162" s="81">
        <v>13.034626516872541</v>
      </c>
      <c r="O162" s="81">
        <v>13.484154886125763</v>
      </c>
      <c r="P162" s="81">
        <v>19.631902335365599</v>
      </c>
      <c r="Q162" s="81">
        <v>0.71080709691086752</v>
      </c>
      <c r="R162" s="81">
        <v>0</v>
      </c>
      <c r="S162" s="81">
        <v>1.7584046984127288</v>
      </c>
      <c r="T162" s="82"/>
      <c r="U162" s="81">
        <v>3361281</v>
      </c>
      <c r="V162" s="81">
        <v>478</v>
      </c>
      <c r="W162" s="81">
        <v>74</v>
      </c>
      <c r="X162" s="81">
        <v>2137</v>
      </c>
      <c r="Y162" s="81">
        <v>5221</v>
      </c>
      <c r="Z162" s="81">
        <v>6418</v>
      </c>
      <c r="AA162" s="81">
        <v>3904</v>
      </c>
      <c r="AB162" s="81">
        <v>12065</v>
      </c>
      <c r="AC162" s="81">
        <v>0</v>
      </c>
      <c r="AD162" s="81">
        <v>1.7584046984127288</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1908</v>
      </c>
      <c r="B163" s="80">
        <v>139</v>
      </c>
      <c r="C163" s="80">
        <v>3</v>
      </c>
      <c r="D163" s="80">
        <v>9</v>
      </c>
      <c r="E163" s="80">
        <v>2006</v>
      </c>
      <c r="F163" s="80" t="s">
        <v>566</v>
      </c>
      <c r="G163" s="80" t="s">
        <v>1905</v>
      </c>
      <c r="H163" s="80" t="s">
        <v>1906</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1909</v>
      </c>
      <c r="B164" s="80">
        <v>140</v>
      </c>
      <c r="C164" s="80">
        <v>4</v>
      </c>
      <c r="D164" s="80">
        <v>9</v>
      </c>
      <c r="E164" s="80">
        <v>2007</v>
      </c>
      <c r="F164" s="80" t="s">
        <v>567</v>
      </c>
      <c r="G164" s="80" t="s">
        <v>1905</v>
      </c>
      <c r="H164" s="80" t="s">
        <v>1906</v>
      </c>
      <c r="I164" s="177"/>
      <c r="J164" s="81">
        <v>23.288907924462709</v>
      </c>
      <c r="K164" s="81">
        <v>1.0509367291895162</v>
      </c>
      <c r="L164" s="81">
        <v>5.1073182702510671</v>
      </c>
      <c r="M164" s="81">
        <v>11.526368432373502</v>
      </c>
      <c r="N164" s="81">
        <v>12.831738621297855</v>
      </c>
      <c r="O164" s="81">
        <v>13.163126078126501</v>
      </c>
      <c r="P164" s="81">
        <v>18.980865742411392</v>
      </c>
      <c r="Q164" s="81">
        <v>0.72455809343845234</v>
      </c>
      <c r="R164" s="81">
        <v>0</v>
      </c>
      <c r="S164" s="81">
        <v>1.5850548683298402</v>
      </c>
      <c r="T164" s="82"/>
      <c r="U164" s="81">
        <v>3141636</v>
      </c>
      <c r="V164" s="81">
        <v>403</v>
      </c>
      <c r="W164" s="81">
        <v>73</v>
      </c>
      <c r="X164" s="81">
        <v>2893</v>
      </c>
      <c r="Y164" s="81">
        <v>5173</v>
      </c>
      <c r="Z164" s="81">
        <v>6513</v>
      </c>
      <c r="AA164" s="81">
        <v>3717</v>
      </c>
      <c r="AB164" s="81">
        <v>11648</v>
      </c>
      <c r="AC164" s="81">
        <v>0</v>
      </c>
      <c r="AD164" s="81">
        <v>1.5850548683298402</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1910</v>
      </c>
      <c r="B165" s="80">
        <v>141</v>
      </c>
      <c r="C165" s="80">
        <v>5</v>
      </c>
      <c r="D165" s="80">
        <v>9</v>
      </c>
      <c r="E165" s="80">
        <v>2008</v>
      </c>
      <c r="F165" s="80" t="s">
        <v>84</v>
      </c>
      <c r="G165" s="80" t="s">
        <v>1905</v>
      </c>
      <c r="H165" s="80" t="s">
        <v>1906</v>
      </c>
      <c r="I165" s="177"/>
      <c r="J165" s="81">
        <v>17.559591069736054</v>
      </c>
      <c r="K165" s="81">
        <v>0.81977899132640619</v>
      </c>
      <c r="L165" s="81">
        <v>4.4146978210413836</v>
      </c>
      <c r="M165" s="81">
        <v>12.270116829703653</v>
      </c>
      <c r="N165" s="81">
        <v>11.601588921303913</v>
      </c>
      <c r="O165" s="81">
        <v>12.656260822579677</v>
      </c>
      <c r="P165" s="81">
        <v>18.688898101136083</v>
      </c>
      <c r="Q165" s="81">
        <v>0.70299149574968578</v>
      </c>
      <c r="R165" s="81">
        <v>0</v>
      </c>
      <c r="S165" s="81">
        <v>1.1765394000573224</v>
      </c>
      <c r="T165" s="82"/>
      <c r="U165" s="81">
        <v>2561930</v>
      </c>
      <c r="V165" s="81">
        <v>403</v>
      </c>
      <c r="W165" s="81">
        <v>73</v>
      </c>
      <c r="X165" s="81">
        <v>2893</v>
      </c>
      <c r="Y165" s="81">
        <v>5195</v>
      </c>
      <c r="Z165" s="81">
        <v>6482</v>
      </c>
      <c r="AA165" s="81">
        <v>3664</v>
      </c>
      <c r="AB165" s="81">
        <v>11487</v>
      </c>
      <c r="AC165" s="81">
        <v>0</v>
      </c>
      <c r="AD165" s="81">
        <v>1.1765394000573224</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1911</v>
      </c>
      <c r="B166" s="80">
        <v>142</v>
      </c>
      <c r="C166" s="80">
        <v>6</v>
      </c>
      <c r="D166" s="80">
        <v>9</v>
      </c>
      <c r="E166" s="80">
        <v>2009</v>
      </c>
      <c r="F166" s="80" t="s">
        <v>85</v>
      </c>
      <c r="G166" s="80" t="s">
        <v>1905</v>
      </c>
      <c r="H166" s="80" t="s">
        <v>1906</v>
      </c>
      <c r="I166" s="177"/>
      <c r="J166" s="81">
        <v>12.109879069145506</v>
      </c>
      <c r="K166" s="81">
        <v>0.95748999279986657</v>
      </c>
      <c r="L166" s="81">
        <v>9.7762126204712345</v>
      </c>
      <c r="M166" s="81">
        <v>12.010065786182345</v>
      </c>
      <c r="N166" s="81">
        <v>10.877325279807147</v>
      </c>
      <c r="O166" s="81">
        <v>12.941016671555024</v>
      </c>
      <c r="P166" s="81">
        <v>17.911287046556197</v>
      </c>
      <c r="Q166" s="81">
        <v>0.65853666666187982</v>
      </c>
      <c r="R166" s="81">
        <v>0</v>
      </c>
      <c r="S166" s="81">
        <v>1.1683035249240825</v>
      </c>
      <c r="T166" s="82"/>
      <c r="U166" s="81">
        <v>1679518</v>
      </c>
      <c r="V166" s="81">
        <v>444</v>
      </c>
      <c r="W166" s="81">
        <v>239</v>
      </c>
      <c r="X166" s="81">
        <v>3156</v>
      </c>
      <c r="Y166" s="81">
        <v>5186</v>
      </c>
      <c r="Z166" s="81">
        <v>6542</v>
      </c>
      <c r="AA166" s="81">
        <v>3605</v>
      </c>
      <c r="AB166" s="81">
        <v>11296</v>
      </c>
      <c r="AC166" s="81">
        <v>0</v>
      </c>
      <c r="AD166" s="81">
        <v>1.1683035249240825</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30.748000000000001</v>
      </c>
      <c r="BJ166" s="81">
        <v>0</v>
      </c>
      <c r="BK166" s="81">
        <v>0</v>
      </c>
      <c r="BL166" s="81">
        <v>0</v>
      </c>
      <c r="BM166" s="82"/>
      <c r="BN166" s="81">
        <v>0</v>
      </c>
      <c r="BO166" s="81">
        <v>0</v>
      </c>
      <c r="BP166" s="81">
        <v>1</v>
      </c>
      <c r="BQ166" s="81">
        <v>0</v>
      </c>
      <c r="BR166" s="81">
        <v>0</v>
      </c>
      <c r="BS166" s="81">
        <v>0</v>
      </c>
      <c r="BT166"/>
      <c r="BU166" s="80"/>
      <c r="BV166" s="80"/>
      <c r="BW166" s="80"/>
      <c r="BX166" s="80"/>
      <c r="BY166" s="80"/>
      <c r="BZ166" s="80"/>
      <c r="CA166" s="80"/>
      <c r="CB166" s="80"/>
      <c r="CC166" s="80"/>
    </row>
    <row r="167" spans="1:81">
      <c r="A167" s="80" t="s">
        <v>1912</v>
      </c>
      <c r="B167" s="80">
        <v>143</v>
      </c>
      <c r="C167" s="80">
        <v>7</v>
      </c>
      <c r="D167" s="80">
        <v>9</v>
      </c>
      <c r="E167" s="80">
        <v>2010</v>
      </c>
      <c r="F167" s="80" t="s">
        <v>86</v>
      </c>
      <c r="G167" s="80" t="s">
        <v>1905</v>
      </c>
      <c r="H167" s="80" t="s">
        <v>1906</v>
      </c>
      <c r="I167" s="177"/>
      <c r="J167" s="81">
        <v>12.234892644644397</v>
      </c>
      <c r="K167" s="81">
        <v>1.0174115431443544</v>
      </c>
      <c r="L167" s="81">
        <v>9.0002879440923511</v>
      </c>
      <c r="M167" s="81">
        <v>12.944333374954979</v>
      </c>
      <c r="N167" s="81">
        <v>12.648886534577063</v>
      </c>
      <c r="O167" s="81">
        <v>12.90085044363482</v>
      </c>
      <c r="P167" s="81">
        <v>18.110173598093777</v>
      </c>
      <c r="Q167" s="81">
        <v>0.67126177141368937</v>
      </c>
      <c r="R167" s="81">
        <v>0</v>
      </c>
      <c r="S167" s="81">
        <v>1.4259819645097824</v>
      </c>
      <c r="T167" s="82"/>
      <c r="U167" s="81">
        <v>1785897</v>
      </c>
      <c r="V167" s="81">
        <v>444</v>
      </c>
      <c r="W167" s="81">
        <v>239</v>
      </c>
      <c r="X167" s="81">
        <v>3156</v>
      </c>
      <c r="Y167" s="81">
        <v>5117</v>
      </c>
      <c r="Z167" s="81">
        <v>6552</v>
      </c>
      <c r="AA167" s="81">
        <v>3554</v>
      </c>
      <c r="AB167" s="81">
        <v>11033</v>
      </c>
      <c r="AC167" s="81">
        <v>0</v>
      </c>
      <c r="AD167" s="81">
        <v>1.4259819645097824</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28.225999999999999</v>
      </c>
      <c r="BJ167" s="81">
        <v>0</v>
      </c>
      <c r="BK167" s="81">
        <v>0</v>
      </c>
      <c r="BL167" s="81">
        <v>0</v>
      </c>
      <c r="BM167" s="82"/>
      <c r="BN167" s="81">
        <v>0</v>
      </c>
      <c r="BO167" s="81">
        <v>0</v>
      </c>
      <c r="BP167" s="81">
        <v>1</v>
      </c>
      <c r="BQ167" s="81">
        <v>0</v>
      </c>
      <c r="BR167" s="81">
        <v>0</v>
      </c>
      <c r="BS167" s="81">
        <v>0</v>
      </c>
      <c r="BT167"/>
      <c r="BU167" s="80">
        <v>21.326000000000001</v>
      </c>
      <c r="BV167" s="80">
        <v>0</v>
      </c>
      <c r="BW167" s="80">
        <v>0</v>
      </c>
      <c r="BX167" s="80">
        <v>0</v>
      </c>
      <c r="BY167" s="80">
        <v>0</v>
      </c>
      <c r="BZ167" s="80">
        <v>0</v>
      </c>
      <c r="CA167" s="80">
        <v>3</v>
      </c>
      <c r="CB167" s="80">
        <v>3.9</v>
      </c>
      <c r="CC167" s="80">
        <v>0</v>
      </c>
    </row>
    <row r="168" spans="1:81">
      <c r="A168" s="80" t="s">
        <v>1913</v>
      </c>
      <c r="B168" s="80">
        <v>144</v>
      </c>
      <c r="C168" s="80">
        <v>8</v>
      </c>
      <c r="D168" s="80">
        <v>9</v>
      </c>
      <c r="E168" s="80">
        <v>2011</v>
      </c>
      <c r="F168" s="80" t="s">
        <v>87</v>
      </c>
      <c r="G168" s="80" t="s">
        <v>1905</v>
      </c>
      <c r="H168" s="80" t="s">
        <v>1906</v>
      </c>
      <c r="I168" s="177"/>
      <c r="J168" s="81">
        <v>12.732479837760321</v>
      </c>
      <c r="K168" s="81">
        <v>1.34594550537672</v>
      </c>
      <c r="L168" s="81">
        <v>12.10998226504514</v>
      </c>
      <c r="M168" s="81">
        <v>15.407487380606113</v>
      </c>
      <c r="N168" s="81">
        <v>15.544436484704077</v>
      </c>
      <c r="O168" s="81">
        <v>12.626538838798128</v>
      </c>
      <c r="P168" s="81">
        <v>17.334446564619832</v>
      </c>
      <c r="Q168" s="81">
        <v>0.76361025390526305</v>
      </c>
      <c r="R168" s="81">
        <v>0</v>
      </c>
      <c r="S168" s="81">
        <v>1.0877516911358245</v>
      </c>
      <c r="T168" s="82"/>
      <c r="U168" s="81">
        <v>1566292</v>
      </c>
      <c r="V168" s="81">
        <v>444</v>
      </c>
      <c r="W168" s="81">
        <v>239</v>
      </c>
      <c r="X168" s="81">
        <v>3156</v>
      </c>
      <c r="Y168" s="81">
        <v>5107</v>
      </c>
      <c r="Z168" s="81">
        <v>6552</v>
      </c>
      <c r="AA168" s="81">
        <v>3503</v>
      </c>
      <c r="AB168" s="81">
        <v>10881</v>
      </c>
      <c r="AC168" s="81">
        <v>0</v>
      </c>
      <c r="AD168" s="81">
        <v>1.0877516911358245</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24.744</v>
      </c>
      <c r="BJ168" s="81">
        <v>0</v>
      </c>
      <c r="BK168" s="81">
        <v>0</v>
      </c>
      <c r="BL168" s="81">
        <v>0</v>
      </c>
      <c r="BM168" s="82"/>
      <c r="BN168" s="81">
        <v>0</v>
      </c>
      <c r="BO168" s="81">
        <v>0</v>
      </c>
      <c r="BP168" s="81">
        <v>1</v>
      </c>
      <c r="BQ168" s="81">
        <v>0</v>
      </c>
      <c r="BR168" s="81">
        <v>0</v>
      </c>
      <c r="BS168" s="81">
        <v>0</v>
      </c>
      <c r="BT168"/>
      <c r="BU168" s="80">
        <v>21.744</v>
      </c>
      <c r="BV168" s="80">
        <v>0</v>
      </c>
      <c r="BW168" s="80">
        <v>0</v>
      </c>
      <c r="BX168" s="80">
        <v>0</v>
      </c>
      <c r="BY168" s="80">
        <v>0</v>
      </c>
      <c r="BZ168" s="80">
        <v>0</v>
      </c>
      <c r="CA168" s="80">
        <v>3</v>
      </c>
      <c r="CB168" s="80">
        <v>0</v>
      </c>
      <c r="CC168" s="80">
        <v>0</v>
      </c>
    </row>
    <row r="169" spans="1:81">
      <c r="A169" s="80" t="s">
        <v>1914</v>
      </c>
      <c r="B169" s="80">
        <v>145</v>
      </c>
      <c r="C169" s="80">
        <v>9</v>
      </c>
      <c r="D169" s="80">
        <v>9</v>
      </c>
      <c r="E169" s="80">
        <v>2012</v>
      </c>
      <c r="F169" s="80" t="s">
        <v>88</v>
      </c>
      <c r="G169" s="80" t="s">
        <v>1905</v>
      </c>
      <c r="H169" s="80" t="s">
        <v>1906</v>
      </c>
      <c r="I169" s="177"/>
      <c r="J169" s="81">
        <v>15.191859620029501</v>
      </c>
      <c r="K169" s="81">
        <v>1.3784320038418074</v>
      </c>
      <c r="L169" s="81">
        <v>12.272291144551813</v>
      </c>
      <c r="M169" s="81">
        <v>17.234295629636453</v>
      </c>
      <c r="N169" s="81">
        <v>16.003407642988734</v>
      </c>
      <c r="O169" s="81">
        <v>12.42584416734565</v>
      </c>
      <c r="P169" s="81">
        <v>17.194195669557395</v>
      </c>
      <c r="Q169" s="81">
        <v>0.81187872352330492</v>
      </c>
      <c r="R169" s="81">
        <v>0</v>
      </c>
      <c r="S169" s="81">
        <v>1.2117690796637879</v>
      </c>
      <c r="T169" s="82"/>
      <c r="U169" s="81">
        <v>1814174</v>
      </c>
      <c r="V169" s="81">
        <v>444</v>
      </c>
      <c r="W169" s="81">
        <v>239</v>
      </c>
      <c r="X169" s="81">
        <v>3156</v>
      </c>
      <c r="Y169" s="81">
        <v>5101</v>
      </c>
      <c r="Z169" s="81">
        <v>6499</v>
      </c>
      <c r="AA169" s="81">
        <v>3455</v>
      </c>
      <c r="AB169" s="81">
        <v>10648</v>
      </c>
      <c r="AC169" s="81">
        <v>0</v>
      </c>
      <c r="AD169" s="81">
        <v>1.2117690796637879</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28.588999999999999</v>
      </c>
      <c r="BJ169" s="81">
        <v>0</v>
      </c>
      <c r="BK169" s="81">
        <v>0</v>
      </c>
      <c r="BL169" s="81">
        <v>0</v>
      </c>
      <c r="BM169" s="82"/>
      <c r="BN169" s="81">
        <v>0</v>
      </c>
      <c r="BO169" s="81">
        <v>0</v>
      </c>
      <c r="BP169" s="81">
        <v>1</v>
      </c>
      <c r="BQ169" s="81">
        <v>0</v>
      </c>
      <c r="BR169" s="81">
        <v>0</v>
      </c>
      <c r="BS169" s="81">
        <v>0</v>
      </c>
      <c r="BT169"/>
      <c r="BU169" s="80">
        <v>28.588999999999999</v>
      </c>
      <c r="BV169" s="80">
        <v>0</v>
      </c>
      <c r="BW169" s="80">
        <v>0</v>
      </c>
      <c r="BX169" s="80">
        <v>0</v>
      </c>
      <c r="BY169" s="80">
        <v>0</v>
      </c>
      <c r="BZ169" s="80">
        <v>0</v>
      </c>
      <c r="CA169" s="80">
        <v>0</v>
      </c>
      <c r="CB169" s="80">
        <v>0</v>
      </c>
      <c r="CC169" s="80">
        <v>0</v>
      </c>
    </row>
    <row r="170" spans="1:81">
      <c r="A170" s="80" t="s">
        <v>1915</v>
      </c>
      <c r="B170" s="80">
        <v>146</v>
      </c>
      <c r="C170" s="80">
        <v>10</v>
      </c>
      <c r="D170" s="80">
        <v>9</v>
      </c>
      <c r="E170" s="80">
        <v>2013</v>
      </c>
      <c r="F170" s="80" t="s">
        <v>89</v>
      </c>
      <c r="G170" s="80" t="s">
        <v>1905</v>
      </c>
      <c r="H170" s="80" t="s">
        <v>1906</v>
      </c>
      <c r="I170" s="177"/>
      <c r="J170" s="81">
        <v>12.571278277000298</v>
      </c>
      <c r="K170" s="81">
        <v>1.2137869104426813</v>
      </c>
      <c r="L170" s="81">
        <v>11.232623183372169</v>
      </c>
      <c r="M170" s="81">
        <v>17.262254701725396</v>
      </c>
      <c r="N170" s="81">
        <v>17.120173547428454</v>
      </c>
      <c r="O170" s="81">
        <v>11.925878966267044</v>
      </c>
      <c r="P170" s="81">
        <v>17.109120638772637</v>
      </c>
      <c r="Q170" s="81">
        <v>0.81231762033936838</v>
      </c>
      <c r="R170" s="81">
        <v>0</v>
      </c>
      <c r="S170" s="81">
        <v>1.3754152100495394</v>
      </c>
      <c r="T170" s="82"/>
      <c r="U170" s="81">
        <v>1349101</v>
      </c>
      <c r="V170" s="81">
        <v>444</v>
      </c>
      <c r="W170" s="81">
        <v>239</v>
      </c>
      <c r="X170" s="81">
        <v>3156</v>
      </c>
      <c r="Y170" s="81">
        <v>5085</v>
      </c>
      <c r="Z170" s="81">
        <v>6516</v>
      </c>
      <c r="AA170" s="81">
        <v>3425</v>
      </c>
      <c r="AB170" s="81">
        <v>10501</v>
      </c>
      <c r="AC170" s="81">
        <v>0</v>
      </c>
      <c r="AD170" s="81">
        <v>1.3754152100495394</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36.530999999999999</v>
      </c>
      <c r="BJ170" s="81">
        <v>0</v>
      </c>
      <c r="BK170" s="81">
        <v>0</v>
      </c>
      <c r="BL170" s="81">
        <v>0</v>
      </c>
      <c r="BM170" s="82"/>
      <c r="BN170" s="81">
        <v>0</v>
      </c>
      <c r="BO170" s="81">
        <v>0</v>
      </c>
      <c r="BP170" s="81">
        <v>1</v>
      </c>
      <c r="BQ170" s="81">
        <v>0</v>
      </c>
      <c r="BR170" s="81">
        <v>0</v>
      </c>
      <c r="BS170" s="81">
        <v>0</v>
      </c>
      <c r="BT170"/>
      <c r="BU170" s="80">
        <v>32.444000000000003</v>
      </c>
      <c r="BV170" s="80">
        <v>0</v>
      </c>
      <c r="BW170" s="80">
        <v>0</v>
      </c>
      <c r="BX170" s="80">
        <v>0</v>
      </c>
      <c r="BY170" s="80">
        <v>0</v>
      </c>
      <c r="BZ170" s="80">
        <v>0</v>
      </c>
      <c r="CA170" s="80">
        <v>0</v>
      </c>
      <c r="CB170" s="80">
        <v>4.0869999999999997</v>
      </c>
      <c r="CC170" s="80">
        <v>0</v>
      </c>
    </row>
    <row r="171" spans="1:81">
      <c r="A171" s="80" t="s">
        <v>1916</v>
      </c>
      <c r="B171" s="80">
        <v>147</v>
      </c>
      <c r="C171" s="80">
        <v>11</v>
      </c>
      <c r="D171" s="80">
        <v>9</v>
      </c>
      <c r="E171" s="80">
        <v>2014</v>
      </c>
      <c r="F171" s="80" t="s">
        <v>90</v>
      </c>
      <c r="G171" s="80" t="s">
        <v>1905</v>
      </c>
      <c r="H171" s="80" t="s">
        <v>1906</v>
      </c>
      <c r="I171" s="177"/>
      <c r="J171" s="81">
        <v>9.0779434545762427</v>
      </c>
      <c r="K171" s="81">
        <v>0.98632568058328751</v>
      </c>
      <c r="L171" s="81">
        <v>7.7082714135307997</v>
      </c>
      <c r="M171" s="81">
        <v>14.484605470000114</v>
      </c>
      <c r="N171" s="81">
        <v>16.160155682373102</v>
      </c>
      <c r="O171" s="81">
        <v>11.248625327007854</v>
      </c>
      <c r="P171" s="81">
        <v>16.821505752197691</v>
      </c>
      <c r="Q171" s="81">
        <v>0.76438967713489026</v>
      </c>
      <c r="R171" s="81">
        <v>0</v>
      </c>
      <c r="S171" s="81">
        <v>1.2347100755270612</v>
      </c>
      <c r="T171" s="82"/>
      <c r="U171" s="81">
        <v>1131107</v>
      </c>
      <c r="V171" s="81">
        <v>315</v>
      </c>
      <c r="W171" s="81">
        <v>165</v>
      </c>
      <c r="X171" s="81">
        <v>2853</v>
      </c>
      <c r="Y171" s="81">
        <v>5008</v>
      </c>
      <c r="Z171" s="81">
        <v>6473</v>
      </c>
      <c r="AA171" s="81">
        <v>3350</v>
      </c>
      <c r="AB171" s="81">
        <v>10299</v>
      </c>
      <c r="AC171" s="81">
        <v>0</v>
      </c>
      <c r="AD171" s="81">
        <v>1.2347100755270612</v>
      </c>
      <c r="AE171" s="82"/>
      <c r="AF171" s="81">
        <v>10905357.553354861</v>
      </c>
      <c r="AG171" s="81">
        <v>805388.45342912758</v>
      </c>
      <c r="AH171" s="81">
        <v>1622158.9628196361</v>
      </c>
      <c r="AI171" s="81">
        <v>16898299.041222814</v>
      </c>
      <c r="AJ171" s="81">
        <v>22359360.889397457</v>
      </c>
      <c r="AK171" s="81">
        <v>0</v>
      </c>
      <c r="AL171" s="81">
        <v>0</v>
      </c>
      <c r="AM171" s="81">
        <v>1413898.7998290493</v>
      </c>
      <c r="AN171" s="81">
        <v>0</v>
      </c>
      <c r="AO171" s="81">
        <v>0</v>
      </c>
      <c r="AP171" s="82"/>
      <c r="AQ171" s="81">
        <v>271</v>
      </c>
      <c r="AR171" s="81">
        <v>64</v>
      </c>
      <c r="AS171" s="81">
        <v>0</v>
      </c>
      <c r="AT171" s="81">
        <v>0</v>
      </c>
      <c r="AU171" s="81">
        <v>0</v>
      </c>
      <c r="AV171" s="81">
        <v>0</v>
      </c>
      <c r="AW171" s="81" t="s">
        <v>564</v>
      </c>
      <c r="AX171" s="82"/>
      <c r="AY171" s="81">
        <v>1202.18</v>
      </c>
      <c r="AZ171" s="81">
        <v>26099.200000000001</v>
      </c>
      <c r="BA171" s="81">
        <v>0</v>
      </c>
      <c r="BB171" s="81">
        <v>0</v>
      </c>
      <c r="BC171" s="81">
        <v>0</v>
      </c>
      <c r="BD171" s="81">
        <v>0</v>
      </c>
      <c r="BE171" s="81" t="s">
        <v>564</v>
      </c>
      <c r="BF171" s="82"/>
      <c r="BG171" s="81">
        <v>0</v>
      </c>
      <c r="BH171" s="81">
        <v>0</v>
      </c>
      <c r="BI171" s="81">
        <v>0</v>
      </c>
      <c r="BJ171" s="81">
        <v>0</v>
      </c>
      <c r="BK171" s="81">
        <v>0</v>
      </c>
      <c r="BL171" s="81">
        <v>0</v>
      </c>
      <c r="BM171" s="82"/>
      <c r="BN171" s="81">
        <v>0</v>
      </c>
      <c r="BO171" s="81">
        <v>0</v>
      </c>
      <c r="BP171" s="81">
        <v>0</v>
      </c>
      <c r="BQ171" s="81">
        <v>0</v>
      </c>
      <c r="BR171" s="81">
        <v>0</v>
      </c>
      <c r="BS171" s="81">
        <v>0</v>
      </c>
      <c r="BT171"/>
      <c r="BU171" s="80">
        <v>0</v>
      </c>
      <c r="BV171" s="80">
        <v>0</v>
      </c>
      <c r="BW171" s="80">
        <v>0</v>
      </c>
      <c r="BX171" s="80">
        <v>0</v>
      </c>
      <c r="BY171" s="80">
        <v>0</v>
      </c>
      <c r="BZ171" s="80">
        <v>0</v>
      </c>
      <c r="CA171" s="80">
        <v>0</v>
      </c>
      <c r="CB171" s="80">
        <v>0</v>
      </c>
      <c r="CC171" s="80">
        <v>0</v>
      </c>
    </row>
    <row r="172" spans="1:81">
      <c r="A172" s="80" t="s">
        <v>1917</v>
      </c>
      <c r="B172" s="80">
        <v>148</v>
      </c>
      <c r="C172" s="80">
        <v>12</v>
      </c>
      <c r="D172" s="80">
        <v>9</v>
      </c>
      <c r="E172" s="80">
        <v>2015</v>
      </c>
      <c r="F172" s="80" t="s">
        <v>91</v>
      </c>
      <c r="G172" s="80" t="s">
        <v>1905</v>
      </c>
      <c r="H172" s="80" t="s">
        <v>1906</v>
      </c>
      <c r="I172" s="177"/>
      <c r="J172" s="81">
        <v>2.9544531911788292</v>
      </c>
      <c r="K172" s="81">
        <v>0.82472394857475451</v>
      </c>
      <c r="L172" s="81">
        <v>8.2774830137967701</v>
      </c>
      <c r="M172" s="81">
        <v>14.498034963494797</v>
      </c>
      <c r="N172" s="81">
        <v>13.850393036219295</v>
      </c>
      <c r="O172" s="81">
        <v>10.943344557968327</v>
      </c>
      <c r="P172" s="81">
        <v>16.523172850712157</v>
      </c>
      <c r="Q172" s="81">
        <v>0.73100706302238228</v>
      </c>
      <c r="R172" s="81">
        <v>0</v>
      </c>
      <c r="S172" s="81">
        <v>1.099928228972431</v>
      </c>
      <c r="T172" s="82"/>
      <c r="U172" s="81">
        <v>423029</v>
      </c>
      <c r="V172" s="81">
        <v>315</v>
      </c>
      <c r="W172" s="81">
        <v>165</v>
      </c>
      <c r="X172" s="81">
        <v>2853</v>
      </c>
      <c r="Y172" s="81">
        <v>4919</v>
      </c>
      <c r="Z172" s="81">
        <v>6358</v>
      </c>
      <c r="AA172" s="81">
        <v>3288</v>
      </c>
      <c r="AB172" s="81">
        <v>10061</v>
      </c>
      <c r="AC172" s="81">
        <v>0</v>
      </c>
      <c r="AD172" s="81">
        <v>1.099928228972431</v>
      </c>
      <c r="AE172" s="82"/>
      <c r="AF172" s="81">
        <v>3998696.5992382751</v>
      </c>
      <c r="AG172" s="81">
        <v>707904.07546777092</v>
      </c>
      <c r="AH172" s="81">
        <v>1384312.6867954596</v>
      </c>
      <c r="AI172" s="81">
        <v>17524556.093631018</v>
      </c>
      <c r="AJ172" s="81">
        <v>20300278.974819496</v>
      </c>
      <c r="AK172" s="81">
        <v>0</v>
      </c>
      <c r="AL172" s="81">
        <v>0</v>
      </c>
      <c r="AM172" s="81">
        <v>1378817.8456923342</v>
      </c>
      <c r="AN172" s="81">
        <v>0</v>
      </c>
      <c r="AO172" s="81">
        <v>0</v>
      </c>
      <c r="AP172" s="82"/>
      <c r="AQ172" s="81">
        <v>282</v>
      </c>
      <c r="AR172" s="81">
        <v>106</v>
      </c>
      <c r="AS172" s="81">
        <v>0</v>
      </c>
      <c r="AT172" s="81">
        <v>1</v>
      </c>
      <c r="AU172" s="81">
        <v>0</v>
      </c>
      <c r="AV172" s="81">
        <v>0</v>
      </c>
      <c r="AW172" s="81" t="s">
        <v>564</v>
      </c>
      <c r="AX172" s="82"/>
      <c r="AY172" s="81">
        <v>1264.08</v>
      </c>
      <c r="AZ172" s="81">
        <v>30606.6</v>
      </c>
      <c r="BA172" s="81">
        <v>0</v>
      </c>
      <c r="BB172" s="81">
        <v>2425.3000000000002</v>
      </c>
      <c r="BC172" s="81">
        <v>0</v>
      </c>
      <c r="BD172" s="81">
        <v>0</v>
      </c>
      <c r="BE172" s="81" t="s">
        <v>564</v>
      </c>
      <c r="BF172" s="82"/>
      <c r="BG172" s="81">
        <v>0</v>
      </c>
      <c r="BH172" s="81">
        <v>0</v>
      </c>
      <c r="BI172" s="81">
        <v>0</v>
      </c>
      <c r="BJ172" s="81">
        <v>0</v>
      </c>
      <c r="BK172" s="81">
        <v>0</v>
      </c>
      <c r="BL172" s="81">
        <v>0</v>
      </c>
      <c r="BM172" s="82"/>
      <c r="BN172" s="81">
        <v>0</v>
      </c>
      <c r="BO172" s="81">
        <v>0</v>
      </c>
      <c r="BP172" s="81">
        <v>0</v>
      </c>
      <c r="BQ172" s="81">
        <v>0</v>
      </c>
      <c r="BR172" s="81">
        <v>0</v>
      </c>
      <c r="BS172" s="81">
        <v>0</v>
      </c>
      <c r="BT172"/>
      <c r="BU172" s="80">
        <v>0</v>
      </c>
      <c r="BV172" s="80">
        <v>0</v>
      </c>
      <c r="BW172" s="80">
        <v>0</v>
      </c>
      <c r="BX172" s="80">
        <v>0</v>
      </c>
      <c r="BY172" s="80">
        <v>0</v>
      </c>
      <c r="BZ172" s="80">
        <v>0</v>
      </c>
      <c r="CA172" s="80">
        <v>0</v>
      </c>
      <c r="CB172" s="80">
        <v>0</v>
      </c>
      <c r="CC172" s="80">
        <v>0</v>
      </c>
    </row>
    <row r="173" spans="1:81">
      <c r="A173" s="80" t="s">
        <v>1918</v>
      </c>
      <c r="B173" s="80">
        <v>149</v>
      </c>
      <c r="C173" s="80">
        <v>13</v>
      </c>
      <c r="D173" s="80">
        <v>9</v>
      </c>
      <c r="E173" s="80">
        <v>2016</v>
      </c>
      <c r="F173" s="80" t="s">
        <v>92</v>
      </c>
      <c r="G173" s="80" t="s">
        <v>1905</v>
      </c>
      <c r="H173" s="80" t="s">
        <v>1906</v>
      </c>
      <c r="I173" s="177"/>
      <c r="J173" s="81">
        <v>3.1078321649055547</v>
      </c>
      <c r="K173" s="81">
        <v>0.79781922979485642</v>
      </c>
      <c r="L173" s="81">
        <v>7.3076550329768786</v>
      </c>
      <c r="M173" s="81">
        <v>11.267205507673234</v>
      </c>
      <c r="N173" s="81">
        <v>12.628632194789569</v>
      </c>
      <c r="O173" s="81">
        <v>10.813855219111034</v>
      </c>
      <c r="P173" s="81">
        <v>15.89773816824667</v>
      </c>
      <c r="Q173" s="81">
        <v>0.69459536188974391</v>
      </c>
      <c r="R173" s="81">
        <v>0</v>
      </c>
      <c r="S173" s="81">
        <v>1.0896912980481523</v>
      </c>
      <c r="T173" s="82"/>
      <c r="U173" s="81">
        <v>476981.00000000012</v>
      </c>
      <c r="V173" s="81">
        <v>315</v>
      </c>
      <c r="W173" s="81">
        <v>165</v>
      </c>
      <c r="X173" s="81">
        <v>2853</v>
      </c>
      <c r="Y173" s="81">
        <v>4879</v>
      </c>
      <c r="Z173" s="81">
        <v>6360</v>
      </c>
      <c r="AA173" s="81">
        <v>3272</v>
      </c>
      <c r="AB173" s="81">
        <v>9834</v>
      </c>
      <c r="AC173" s="81">
        <v>0</v>
      </c>
      <c r="AD173" s="81">
        <v>1.0896912980481519</v>
      </c>
      <c r="AE173" s="82"/>
      <c r="AF173" s="81">
        <v>4337361.1461751489</v>
      </c>
      <c r="AG173" s="81">
        <v>682186.82868775295</v>
      </c>
      <c r="AH173" s="81">
        <v>1166609.752731632</v>
      </c>
      <c r="AI173" s="81">
        <v>17638320.63119163</v>
      </c>
      <c r="AJ173" s="81">
        <v>20480341.416855279</v>
      </c>
      <c r="AK173" s="81">
        <v>0</v>
      </c>
      <c r="AL173" s="81">
        <v>0</v>
      </c>
      <c r="AM173" s="81">
        <v>1348755.485149588</v>
      </c>
      <c r="AN173" s="81">
        <v>0</v>
      </c>
      <c r="AO173" s="81">
        <v>0</v>
      </c>
      <c r="AP173" s="82"/>
      <c r="AQ173" s="81">
        <v>292</v>
      </c>
      <c r="AR173" s="81">
        <v>215</v>
      </c>
      <c r="AS173" s="81">
        <v>0</v>
      </c>
      <c r="AT173" s="81">
        <v>1</v>
      </c>
      <c r="AU173" s="81">
        <v>0</v>
      </c>
      <c r="AV173" s="81">
        <v>0</v>
      </c>
      <c r="AW173" s="81" t="s">
        <v>564</v>
      </c>
      <c r="AX173" s="82"/>
      <c r="AY173" s="81">
        <v>1333.34</v>
      </c>
      <c r="AZ173" s="81">
        <v>36633.800000000003</v>
      </c>
      <c r="BA173" s="81">
        <v>0</v>
      </c>
      <c r="BB173" s="81">
        <v>2425.3000000000002</v>
      </c>
      <c r="BC173" s="81">
        <v>0</v>
      </c>
      <c r="BD173" s="81">
        <v>0</v>
      </c>
      <c r="BE173" s="81" t="s">
        <v>564</v>
      </c>
      <c r="BF173" s="82"/>
      <c r="BG173" s="81">
        <v>0</v>
      </c>
      <c r="BH173" s="81">
        <v>0</v>
      </c>
      <c r="BI173" s="81">
        <v>19.466999999999999</v>
      </c>
      <c r="BJ173" s="81">
        <v>0</v>
      </c>
      <c r="BK173" s="81">
        <v>0</v>
      </c>
      <c r="BL173" s="81">
        <v>0</v>
      </c>
      <c r="BM173" s="82"/>
      <c r="BN173" s="81">
        <v>0</v>
      </c>
      <c r="BO173" s="81">
        <v>0</v>
      </c>
      <c r="BP173" s="81">
        <v>1</v>
      </c>
      <c r="BQ173" s="81">
        <v>0</v>
      </c>
      <c r="BR173" s="81">
        <v>0</v>
      </c>
      <c r="BS173" s="81">
        <v>0</v>
      </c>
      <c r="BT173"/>
      <c r="BU173" s="80">
        <v>13.067</v>
      </c>
      <c r="BV173" s="80">
        <v>0</v>
      </c>
      <c r="BW173" s="80">
        <v>0</v>
      </c>
      <c r="BX173" s="80">
        <v>0</v>
      </c>
      <c r="BY173" s="80">
        <v>0</v>
      </c>
      <c r="BZ173" s="80">
        <v>0</v>
      </c>
      <c r="CA173" s="80">
        <v>6.4</v>
      </c>
      <c r="CB173" s="80">
        <v>0</v>
      </c>
      <c r="CC173" s="80">
        <v>0</v>
      </c>
    </row>
    <row r="174" spans="1:81">
      <c r="A174" s="80" t="s">
        <v>1919</v>
      </c>
      <c r="B174" s="80">
        <v>150</v>
      </c>
      <c r="C174" s="80">
        <v>14</v>
      </c>
      <c r="D174" s="80">
        <v>9</v>
      </c>
      <c r="E174" s="80">
        <v>2017</v>
      </c>
      <c r="F174" s="80" t="s">
        <v>71</v>
      </c>
      <c r="G174" s="80" t="s">
        <v>1905</v>
      </c>
      <c r="H174" s="80" t="s">
        <v>1906</v>
      </c>
      <c r="I174" s="177"/>
      <c r="J174" s="81">
        <v>2.5752221649148281</v>
      </c>
      <c r="K174" s="81">
        <v>0.82773778681883925</v>
      </c>
      <c r="L174" s="81">
        <v>6.667854970881578</v>
      </c>
      <c r="M174" s="81">
        <v>10.205165629440673</v>
      </c>
      <c r="N174" s="81">
        <v>13.010672208363291</v>
      </c>
      <c r="O174" s="81">
        <v>10.583877364840571</v>
      </c>
      <c r="P174" s="81">
        <v>15.473559448233086</v>
      </c>
      <c r="Q174" s="81">
        <v>0.65889645607499325</v>
      </c>
      <c r="R174" s="81">
        <v>0</v>
      </c>
      <c r="S174" s="81">
        <v>1.1088363165410122</v>
      </c>
      <c r="T174" s="82"/>
      <c r="U174" s="81">
        <v>455697.99999999988</v>
      </c>
      <c r="V174" s="81">
        <v>315</v>
      </c>
      <c r="W174" s="81">
        <v>165</v>
      </c>
      <c r="X174" s="81">
        <v>2853</v>
      </c>
      <c r="Y174" s="81">
        <v>4874</v>
      </c>
      <c r="Z174" s="81">
        <v>6328</v>
      </c>
      <c r="AA174" s="81">
        <v>3205</v>
      </c>
      <c r="AB174" s="81">
        <v>9647</v>
      </c>
      <c r="AC174" s="81">
        <v>0</v>
      </c>
      <c r="AD174" s="81">
        <v>1.108836316541012</v>
      </c>
      <c r="AE174" s="82"/>
      <c r="AF174" s="81">
        <v>3854951.5146505861</v>
      </c>
      <c r="AG174" s="81">
        <v>709391.66430901131</v>
      </c>
      <c r="AH174" s="81">
        <v>1372070.928442498</v>
      </c>
      <c r="AI174" s="81">
        <v>16856343.981290739</v>
      </c>
      <c r="AJ174" s="81">
        <v>22879684.828150131</v>
      </c>
      <c r="AK174" s="81">
        <v>0</v>
      </c>
      <c r="AL174" s="81">
        <v>0</v>
      </c>
      <c r="AM174" s="81">
        <v>1325178.3123463651</v>
      </c>
      <c r="AN174" s="81">
        <v>0</v>
      </c>
      <c r="AO174" s="81">
        <v>0</v>
      </c>
      <c r="AP174" s="82"/>
      <c r="AQ174" s="81">
        <v>299</v>
      </c>
      <c r="AR174" s="81">
        <v>243</v>
      </c>
      <c r="AS174" s="81">
        <v>0</v>
      </c>
      <c r="AT174" s="81">
        <v>1</v>
      </c>
      <c r="AU174" s="81">
        <v>0</v>
      </c>
      <c r="AV174" s="81">
        <v>0</v>
      </c>
      <c r="AW174" s="81" t="s">
        <v>564</v>
      </c>
      <c r="AX174" s="82"/>
      <c r="AY174" s="81">
        <v>1382.04</v>
      </c>
      <c r="AZ174" s="81">
        <v>60839.900000000009</v>
      </c>
      <c r="BA174" s="81">
        <v>0</v>
      </c>
      <c r="BB174" s="81">
        <v>2425.3000000000002</v>
      </c>
      <c r="BC174" s="81">
        <v>0</v>
      </c>
      <c r="BD174" s="81">
        <v>0</v>
      </c>
      <c r="BE174" s="81" t="s">
        <v>564</v>
      </c>
      <c r="BF174" s="82"/>
      <c r="BG174" s="81">
        <v>0</v>
      </c>
      <c r="BH174" s="81">
        <v>0</v>
      </c>
      <c r="BI174" s="81">
        <v>20.753</v>
      </c>
      <c r="BJ174" s="81">
        <v>0</v>
      </c>
      <c r="BK174" s="81">
        <v>0</v>
      </c>
      <c r="BL174" s="81">
        <v>0</v>
      </c>
      <c r="BM174" s="82"/>
      <c r="BN174" s="81">
        <v>0</v>
      </c>
      <c r="BO174" s="81">
        <v>0</v>
      </c>
      <c r="BP174" s="81">
        <v>1</v>
      </c>
      <c r="BQ174" s="81">
        <v>0</v>
      </c>
      <c r="BR174" s="81">
        <v>0</v>
      </c>
      <c r="BS174" s="81">
        <v>0</v>
      </c>
      <c r="BT174"/>
      <c r="BU174" s="80">
        <v>13.037000000000001</v>
      </c>
      <c r="BV174" s="80">
        <v>0</v>
      </c>
      <c r="BW174" s="80">
        <v>0</v>
      </c>
      <c r="BX174" s="80">
        <v>0</v>
      </c>
      <c r="BY174" s="80">
        <v>0</v>
      </c>
      <c r="BZ174" s="80">
        <v>0</v>
      </c>
      <c r="CA174" s="80">
        <v>7.7160000000000002</v>
      </c>
      <c r="CB174" s="80">
        <v>0</v>
      </c>
      <c r="CC174" s="80">
        <v>0</v>
      </c>
    </row>
    <row r="175" spans="1:81">
      <c r="A175" s="80" t="s">
        <v>1920</v>
      </c>
      <c r="B175" s="80">
        <v>151</v>
      </c>
      <c r="C175" s="80">
        <v>15</v>
      </c>
      <c r="D175" s="80">
        <v>9</v>
      </c>
      <c r="E175" s="80">
        <v>2018</v>
      </c>
      <c r="F175" s="80" t="s">
        <v>93</v>
      </c>
      <c r="G175" s="80" t="s">
        <v>1905</v>
      </c>
      <c r="H175" s="80" t="s">
        <v>1906</v>
      </c>
      <c r="I175" s="177"/>
      <c r="J175" s="81">
        <v>2.2666208222475244</v>
      </c>
      <c r="K175" s="81">
        <v>0.71879322671540347</v>
      </c>
      <c r="L175" s="81">
        <v>5.9286211873226851</v>
      </c>
      <c r="M175" s="81">
        <v>9.1229296985194228</v>
      </c>
      <c r="N175" s="81">
        <v>9.0693661145844331</v>
      </c>
      <c r="O175" s="81">
        <v>10.284920875334441</v>
      </c>
      <c r="P175" s="81">
        <v>15.161795754172037</v>
      </c>
      <c r="Q175" s="81">
        <v>0.59570452743326263</v>
      </c>
      <c r="R175" s="81">
        <v>0</v>
      </c>
      <c r="S175" s="81">
        <v>1.2276994898466616</v>
      </c>
      <c r="T175" s="82"/>
      <c r="U175" s="81">
        <v>467151</v>
      </c>
      <c r="V175" s="81">
        <v>315</v>
      </c>
      <c r="W175" s="81">
        <v>165</v>
      </c>
      <c r="X175" s="81">
        <v>2853</v>
      </c>
      <c r="Y175" s="81">
        <v>4809</v>
      </c>
      <c r="Z175" s="81">
        <v>6267</v>
      </c>
      <c r="AA175" s="81">
        <v>3172</v>
      </c>
      <c r="AB175" s="81">
        <v>9399</v>
      </c>
      <c r="AC175" s="81">
        <v>0</v>
      </c>
      <c r="AD175" s="81">
        <v>1.227699489846662</v>
      </c>
      <c r="AE175" s="82"/>
      <c r="AF175" s="81">
        <v>4028552.8698074641</v>
      </c>
      <c r="AG175" s="81">
        <v>650341.98230347771</v>
      </c>
      <c r="AH175" s="81">
        <v>1217771.6086172869</v>
      </c>
      <c r="AI175" s="81">
        <v>16133189.96203614</v>
      </c>
      <c r="AJ175" s="81">
        <v>21537801.994971469</v>
      </c>
      <c r="AK175" s="81">
        <v>0</v>
      </c>
      <c r="AL175" s="81">
        <v>0</v>
      </c>
      <c r="AM175" s="81">
        <v>1293782.789578788</v>
      </c>
      <c r="AN175" s="81">
        <v>0</v>
      </c>
      <c r="AO175" s="81">
        <v>0</v>
      </c>
      <c r="AP175" s="82"/>
      <c r="AQ175" s="81">
        <v>309</v>
      </c>
      <c r="AR175" s="81">
        <v>285</v>
      </c>
      <c r="AS175" s="81">
        <v>0</v>
      </c>
      <c r="AT175" s="81">
        <v>2</v>
      </c>
      <c r="AU175" s="81">
        <v>0</v>
      </c>
      <c r="AV175" s="81">
        <v>0</v>
      </c>
      <c r="AW175" s="81" t="s">
        <v>564</v>
      </c>
      <c r="AX175" s="82"/>
      <c r="AY175" s="81">
        <v>1459.14</v>
      </c>
      <c r="AZ175" s="81">
        <v>66725</v>
      </c>
      <c r="BA175" s="81">
        <v>0</v>
      </c>
      <c r="BB175" s="81">
        <v>2455</v>
      </c>
      <c r="BC175" s="81">
        <v>0</v>
      </c>
      <c r="BD175" s="81">
        <v>0</v>
      </c>
      <c r="BE175" s="81" t="s">
        <v>564</v>
      </c>
      <c r="BF175" s="82"/>
      <c r="BG175" s="81">
        <v>0</v>
      </c>
      <c r="BH175" s="81">
        <v>0</v>
      </c>
      <c r="BI175" s="81">
        <v>21.858000000000001</v>
      </c>
      <c r="BJ175" s="81">
        <v>0</v>
      </c>
      <c r="BK175" s="81">
        <v>0</v>
      </c>
      <c r="BL175" s="81">
        <v>0</v>
      </c>
      <c r="BM175" s="82"/>
      <c r="BN175" s="81">
        <v>0</v>
      </c>
      <c r="BO175" s="81">
        <v>0</v>
      </c>
      <c r="BP175" s="81">
        <v>1</v>
      </c>
      <c r="BQ175" s="81">
        <v>0</v>
      </c>
      <c r="BR175" s="81">
        <v>0</v>
      </c>
      <c r="BS175" s="81">
        <v>0</v>
      </c>
      <c r="BT175"/>
      <c r="BU175" s="80">
        <v>13.087999999999999</v>
      </c>
      <c r="BV175" s="80">
        <v>0</v>
      </c>
      <c r="BW175" s="80">
        <v>0</v>
      </c>
      <c r="BX175" s="80">
        <v>0</v>
      </c>
      <c r="BY175" s="80">
        <v>0</v>
      </c>
      <c r="BZ175" s="80">
        <v>0</v>
      </c>
      <c r="CA175" s="80">
        <v>8.77</v>
      </c>
      <c r="CB175" s="80">
        <v>0</v>
      </c>
      <c r="CC175" s="80">
        <v>0</v>
      </c>
    </row>
    <row r="176" spans="1:81">
      <c r="A176" s="80" t="s">
        <v>1921</v>
      </c>
      <c r="B176" s="80">
        <v>152</v>
      </c>
      <c r="C176" s="80">
        <v>16</v>
      </c>
      <c r="D176" s="80">
        <v>9</v>
      </c>
      <c r="E176" s="80">
        <v>2019</v>
      </c>
      <c r="F176" s="80" t="s">
        <v>73</v>
      </c>
      <c r="G176" s="80" t="s">
        <v>1905</v>
      </c>
      <c r="H176" s="80" t="s">
        <v>1906</v>
      </c>
      <c r="I176" s="177"/>
      <c r="J176" s="81">
        <v>2.5956870126618314</v>
      </c>
      <c r="K176" s="81">
        <v>0.68685304214307974</v>
      </c>
      <c r="L176" s="81">
        <v>6.055439313561477</v>
      </c>
      <c r="M176" s="81">
        <v>9.8505922281993676</v>
      </c>
      <c r="N176" s="81">
        <v>9.9089095998023851</v>
      </c>
      <c r="O176" s="81">
        <v>9.8823048609980138</v>
      </c>
      <c r="P176" s="81">
        <v>14.934198142481698</v>
      </c>
      <c r="Q176" s="81">
        <v>0.56722719695191681</v>
      </c>
      <c r="R176" s="81">
        <v>0</v>
      </c>
      <c r="S176" s="81">
        <v>1.1244152997043237</v>
      </c>
      <c r="T176" s="82"/>
      <c r="U176" s="81">
        <v>502600</v>
      </c>
      <c r="V176" s="81">
        <v>315</v>
      </c>
      <c r="W176" s="81">
        <v>165</v>
      </c>
      <c r="X176" s="81">
        <v>2853</v>
      </c>
      <c r="Y176" s="81">
        <v>4773</v>
      </c>
      <c r="Z176" s="81">
        <v>6187</v>
      </c>
      <c r="AA176" s="81">
        <v>3101</v>
      </c>
      <c r="AB176" s="81">
        <v>9192</v>
      </c>
      <c r="AC176" s="81">
        <v>0</v>
      </c>
      <c r="AD176" s="81">
        <v>1.124415299704324</v>
      </c>
      <c r="AE176" s="82"/>
      <c r="AF176" s="81">
        <v>4503082.2865885776</v>
      </c>
      <c r="AG176" s="81">
        <v>634113.61586288468</v>
      </c>
      <c r="AH176" s="81">
        <v>1408588.4807259061</v>
      </c>
      <c r="AI176" s="81">
        <v>16299374.109374311</v>
      </c>
      <c r="AJ176" s="81">
        <v>21562739.791149374</v>
      </c>
      <c r="AK176" s="81">
        <v>0</v>
      </c>
      <c r="AL176" s="81">
        <v>0</v>
      </c>
      <c r="AM176" s="81">
        <v>1251881.2026610479</v>
      </c>
      <c r="AN176" s="81">
        <v>0</v>
      </c>
      <c r="AO176" s="81">
        <v>0</v>
      </c>
      <c r="AP176" s="82"/>
      <c r="AQ176" s="81">
        <v>316</v>
      </c>
      <c r="AR176" s="81">
        <v>317</v>
      </c>
      <c r="AS176" s="81">
        <v>0</v>
      </c>
      <c r="AT176" s="81">
        <v>2</v>
      </c>
      <c r="AU176" s="81">
        <v>0</v>
      </c>
      <c r="AV176" s="81">
        <v>0</v>
      </c>
      <c r="AW176" s="81" t="s">
        <v>564</v>
      </c>
      <c r="AX176" s="82"/>
      <c r="AY176" s="81">
        <v>1510.27</v>
      </c>
      <c r="AZ176" s="81">
        <v>68213.600000000006</v>
      </c>
      <c r="BA176" s="81">
        <v>0</v>
      </c>
      <c r="BB176" s="81">
        <v>2455.3000000000002</v>
      </c>
      <c r="BC176" s="81">
        <v>0</v>
      </c>
      <c r="BD176" s="81">
        <v>0</v>
      </c>
      <c r="BE176" s="81" t="s">
        <v>564</v>
      </c>
      <c r="BF176" s="82"/>
      <c r="BG176" s="81">
        <v>0</v>
      </c>
      <c r="BH176" s="81">
        <v>0</v>
      </c>
      <c r="BI176" s="81">
        <v>26.637</v>
      </c>
      <c r="BJ176" s="81">
        <v>0</v>
      </c>
      <c r="BK176" s="81">
        <v>0</v>
      </c>
      <c r="BL176" s="81">
        <v>0</v>
      </c>
      <c r="BM176" s="82"/>
      <c r="BN176" s="81">
        <v>0</v>
      </c>
      <c r="BO176" s="81">
        <v>0</v>
      </c>
      <c r="BP176" s="81">
        <v>1</v>
      </c>
      <c r="BQ176" s="81">
        <v>0</v>
      </c>
      <c r="BR176" s="81">
        <v>0</v>
      </c>
      <c r="BS176" s="81">
        <v>0</v>
      </c>
      <c r="BT176"/>
      <c r="BU176" s="80">
        <v>11.025</v>
      </c>
      <c r="BV176" s="80">
        <v>0</v>
      </c>
      <c r="BW176" s="80">
        <v>0</v>
      </c>
      <c r="BX176" s="80">
        <v>0</v>
      </c>
      <c r="BY176" s="80">
        <v>0</v>
      </c>
      <c r="BZ176" s="80">
        <v>0</v>
      </c>
      <c r="CA176" s="80">
        <v>12.432</v>
      </c>
      <c r="CB176" s="80">
        <v>3.18</v>
      </c>
      <c r="CC176" s="80">
        <v>0</v>
      </c>
    </row>
    <row r="177" spans="1:81">
      <c r="A177" s="80" t="s">
        <v>1922</v>
      </c>
      <c r="B177" s="80">
        <v>153</v>
      </c>
      <c r="C177" s="80">
        <v>17</v>
      </c>
      <c r="D177" s="80">
        <v>9</v>
      </c>
      <c r="E177" s="80">
        <v>2020</v>
      </c>
      <c r="F177" s="80" t="s">
        <v>218</v>
      </c>
      <c r="G177" s="80" t="s">
        <v>1905</v>
      </c>
      <c r="H177" s="80" t="s">
        <v>1906</v>
      </c>
      <c r="I177" s="177"/>
      <c r="J177" s="81">
        <v>3.579328601895857</v>
      </c>
      <c r="K177" s="81">
        <v>0.80145550926757403</v>
      </c>
      <c r="L177" s="81">
        <v>8.5768269282808554</v>
      </c>
      <c r="M177" s="81">
        <v>9.3523639389381152</v>
      </c>
      <c r="N177" s="81">
        <v>9.6155209938866228</v>
      </c>
      <c r="O177" s="81">
        <v>8.5757308203898237</v>
      </c>
      <c r="P177" s="81">
        <v>13.896157195452464</v>
      </c>
      <c r="Q177" s="81">
        <v>0.53096335532504346</v>
      </c>
      <c r="R177" s="81">
        <v>0</v>
      </c>
      <c r="S177" s="81">
        <v>1.0365849736231161</v>
      </c>
      <c r="T177" s="82"/>
      <c r="U177" s="81">
        <v>710291</v>
      </c>
      <c r="V177" s="81">
        <v>326</v>
      </c>
      <c r="W177" s="81">
        <v>204</v>
      </c>
      <c r="X177" s="81">
        <v>2769</v>
      </c>
      <c r="Y177" s="81">
        <v>4747</v>
      </c>
      <c r="Z177" s="81">
        <v>6128</v>
      </c>
      <c r="AA177" s="81">
        <v>3135</v>
      </c>
      <c r="AB177" s="81">
        <v>9005</v>
      </c>
      <c r="AC177" s="81">
        <v>0</v>
      </c>
      <c r="AD177" s="81">
        <v>1.0365849736231161</v>
      </c>
      <c r="AE177" s="82"/>
      <c r="AF177" s="81">
        <v>6004103.6933792885</v>
      </c>
      <c r="AG177" s="81">
        <v>687666.11440923973</v>
      </c>
      <c r="AH177" s="81">
        <v>2311450.8136019884</v>
      </c>
      <c r="AI177" s="81">
        <v>14906703.739297764</v>
      </c>
      <c r="AJ177" s="81">
        <v>19776687.847348809</v>
      </c>
      <c r="AK177" s="81"/>
      <c r="AL177" s="81"/>
      <c r="AM177" s="81">
        <v>1175252.5476366982</v>
      </c>
      <c r="AN177" s="81"/>
      <c r="AO177" s="81"/>
      <c r="AP177" s="82"/>
      <c r="AQ177" s="81">
        <v>329</v>
      </c>
      <c r="AR177" s="81">
        <v>420</v>
      </c>
      <c r="AS177" s="81">
        <v>0</v>
      </c>
      <c r="AT177" s="81">
        <v>2</v>
      </c>
      <c r="AU177" s="81">
        <v>0</v>
      </c>
      <c r="AV177" s="81">
        <v>0</v>
      </c>
      <c r="AW177" s="81">
        <v>0</v>
      </c>
      <c r="AX177" s="82"/>
      <c r="AY177" s="81">
        <v>1585.42</v>
      </c>
      <c r="AZ177" s="81">
        <v>73244.200000000026</v>
      </c>
      <c r="BA177" s="81">
        <v>0</v>
      </c>
      <c r="BB177" s="81">
        <v>2455.3000000000002</v>
      </c>
      <c r="BC177" s="81">
        <v>0</v>
      </c>
      <c r="BD177" s="81">
        <v>0</v>
      </c>
      <c r="BE177" s="81">
        <v>0</v>
      </c>
      <c r="BF177" s="82"/>
      <c r="BG177" s="81">
        <v>0</v>
      </c>
      <c r="BH177" s="81">
        <v>0</v>
      </c>
      <c r="BI177" s="81">
        <v>33.039000000000001</v>
      </c>
      <c r="BJ177" s="81">
        <v>0</v>
      </c>
      <c r="BK177" s="81">
        <v>0</v>
      </c>
      <c r="BL177" s="81">
        <v>0</v>
      </c>
      <c r="BM177" s="82"/>
      <c r="BN177" s="81">
        <v>0</v>
      </c>
      <c r="BO177" s="81">
        <v>0</v>
      </c>
      <c r="BP177" s="81">
        <v>1</v>
      </c>
      <c r="BQ177" s="81">
        <v>0</v>
      </c>
      <c r="BR177" s="81">
        <v>0</v>
      </c>
      <c r="BS177" s="81">
        <v>0</v>
      </c>
      <c r="BT177"/>
      <c r="BU177" s="80">
        <v>12.797000000000001</v>
      </c>
      <c r="BV177" s="80">
        <v>0</v>
      </c>
      <c r="BW177" s="80">
        <v>0</v>
      </c>
      <c r="BX177" s="80">
        <v>0</v>
      </c>
      <c r="BY177" s="80">
        <v>0</v>
      </c>
      <c r="BZ177" s="80">
        <v>0</v>
      </c>
      <c r="CA177" s="80">
        <v>16.036000000000001</v>
      </c>
      <c r="CB177" s="80">
        <v>4.2060000000000004</v>
      </c>
      <c r="CC177" s="80">
        <v>0</v>
      </c>
    </row>
    <row r="178" spans="1:81">
      <c r="A178" s="80" t="s">
        <v>1923</v>
      </c>
      <c r="B178" s="80">
        <v>153</v>
      </c>
      <c r="C178" s="80">
        <v>18</v>
      </c>
      <c r="D178" s="80">
        <v>9</v>
      </c>
      <c r="E178" s="80">
        <v>2021</v>
      </c>
      <c r="F178" s="80" t="s">
        <v>75</v>
      </c>
      <c r="G178" s="174" t="s">
        <v>1905</v>
      </c>
      <c r="H178" s="80" t="s">
        <v>1906</v>
      </c>
      <c r="I178" s="177"/>
      <c r="J178" s="81">
        <v>2.7313173834604738</v>
      </c>
      <c r="K178" s="81">
        <v>0.81333130115933416</v>
      </c>
      <c r="L178" s="81">
        <v>7.5059128037305847</v>
      </c>
      <c r="M178" s="81">
        <v>8.7559855741291273</v>
      </c>
      <c r="N178" s="81">
        <v>7.9092737061405129</v>
      </c>
      <c r="O178" s="81">
        <v>8.2877242481053575</v>
      </c>
      <c r="P178" s="81">
        <v>14.058587883137445</v>
      </c>
      <c r="Q178" s="81">
        <v>0.52922012048508005</v>
      </c>
      <c r="R178" s="81">
        <v>0</v>
      </c>
      <c r="S178" s="81">
        <v>0.9267629691910263</v>
      </c>
      <c r="T178" s="82"/>
      <c r="U178" s="81">
        <v>703646</v>
      </c>
      <c r="V178" s="81">
        <v>326</v>
      </c>
      <c r="W178" s="81">
        <v>204</v>
      </c>
      <c r="X178" s="81">
        <v>2769</v>
      </c>
      <c r="Y178" s="81">
        <v>4694</v>
      </c>
      <c r="Z178" s="81">
        <v>6098</v>
      </c>
      <c r="AA178" s="81">
        <v>3093</v>
      </c>
      <c r="AB178" s="81">
        <v>8869</v>
      </c>
      <c r="AC178" s="81">
        <v>0</v>
      </c>
      <c r="AD178" s="81">
        <v>0.9267629691910263</v>
      </c>
      <c r="AE178" s="82"/>
      <c r="AF178" s="81">
        <v>5235091.8715166831</v>
      </c>
      <c r="AG178" s="81">
        <v>697627.71186153428</v>
      </c>
      <c r="AH178" s="81">
        <v>2132860.5956509756</v>
      </c>
      <c r="AI178" s="81">
        <v>16624670.498777032</v>
      </c>
      <c r="AJ178" s="81">
        <v>19870263.721798651</v>
      </c>
      <c r="AK178" s="81">
        <v>0</v>
      </c>
      <c r="AL178" s="81">
        <v>0</v>
      </c>
      <c r="AM178" s="81">
        <v>1164179.420967404</v>
      </c>
      <c r="AN178" s="81">
        <v>0</v>
      </c>
      <c r="AO178" s="81">
        <v>0</v>
      </c>
      <c r="AP178" s="82"/>
      <c r="AQ178" s="81">
        <v>336</v>
      </c>
      <c r="AR178" s="81">
        <v>460</v>
      </c>
      <c r="AS178" s="81">
        <v>0</v>
      </c>
      <c r="AT178" s="81">
        <v>2</v>
      </c>
      <c r="AU178" s="81">
        <v>0</v>
      </c>
      <c r="AV178" s="81">
        <v>0</v>
      </c>
      <c r="AW178" s="81"/>
      <c r="AX178" s="82"/>
      <c r="AY178" s="81">
        <v>1626.08</v>
      </c>
      <c r="AZ178" s="81">
        <v>76344.700000000026</v>
      </c>
      <c r="BA178" s="81">
        <v>0</v>
      </c>
      <c r="BB178" s="81">
        <v>2455.3000000000002</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1924</v>
      </c>
      <c r="B179" s="80">
        <v>153</v>
      </c>
      <c r="C179" s="80">
        <v>19</v>
      </c>
      <c r="D179" s="80">
        <v>9</v>
      </c>
      <c r="E179" s="80">
        <v>2022</v>
      </c>
      <c r="F179" s="80" t="s">
        <v>568</v>
      </c>
      <c r="G179" s="174" t="s">
        <v>1905</v>
      </c>
      <c r="H179" s="80" t="s">
        <v>1906</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344</v>
      </c>
      <c r="AR179" s="81">
        <v>501</v>
      </c>
      <c r="AS179" s="81">
        <v>0</v>
      </c>
      <c r="AT179" s="81">
        <v>2</v>
      </c>
      <c r="AU179" s="81">
        <v>0</v>
      </c>
      <c r="AV179" s="81">
        <v>0</v>
      </c>
      <c r="AW179" s="81"/>
      <c r="AX179" s="82"/>
      <c r="AY179" s="81">
        <v>1664.08</v>
      </c>
      <c r="AZ179" s="81">
        <v>78374.200000000026</v>
      </c>
      <c r="BA179" s="81">
        <v>0</v>
      </c>
      <c r="BB179" s="81">
        <v>2455.3000000000002</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1925</v>
      </c>
      <c r="B180" s="80">
        <v>358</v>
      </c>
      <c r="C180" s="80">
        <v>1</v>
      </c>
      <c r="D180" s="80">
        <v>22</v>
      </c>
      <c r="E180" s="80">
        <v>1990</v>
      </c>
      <c r="F180" s="80" t="s">
        <v>562</v>
      </c>
      <c r="G180" s="80" t="s">
        <v>1641</v>
      </c>
      <c r="H180" s="80" t="s">
        <v>1642</v>
      </c>
      <c r="I180" s="177"/>
      <c r="J180" s="81">
        <v>28.49831758646517</v>
      </c>
      <c r="K180" s="81">
        <v>1.3432814738595267</v>
      </c>
      <c r="L180" s="81">
        <v>9.7966586825277222</v>
      </c>
      <c r="M180" s="81">
        <v>7.7581564862356176</v>
      </c>
      <c r="N180" s="81">
        <v>18.510866845049978</v>
      </c>
      <c r="O180" s="81">
        <v>8.3172933131983147</v>
      </c>
      <c r="P180" s="81">
        <v>12.305862792192954</v>
      </c>
      <c r="Q180" s="81">
        <v>0.90850283269947707</v>
      </c>
      <c r="R180" s="81">
        <v>0</v>
      </c>
      <c r="S180" s="81">
        <v>1.0443005859908436</v>
      </c>
      <c r="T180" s="82"/>
      <c r="U180" s="81">
        <v>604714</v>
      </c>
      <c r="V180" s="81">
        <v>414</v>
      </c>
      <c r="W180" s="81">
        <v>129</v>
      </c>
      <c r="X180" s="81">
        <v>3225</v>
      </c>
      <c r="Y180" s="81">
        <v>4065</v>
      </c>
      <c r="Z180" s="81">
        <v>3421</v>
      </c>
      <c r="AA180" s="81">
        <v>2988</v>
      </c>
      <c r="AB180" s="81">
        <v>14751</v>
      </c>
      <c r="AC180" s="81">
        <v>0</v>
      </c>
      <c r="AD180" s="81">
        <v>1.0443005859908436</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1926</v>
      </c>
      <c r="B181" s="80">
        <v>359</v>
      </c>
      <c r="C181" s="80">
        <v>2</v>
      </c>
      <c r="D181" s="80">
        <v>22</v>
      </c>
      <c r="E181" s="80">
        <v>2005</v>
      </c>
      <c r="F181" s="80" t="s">
        <v>565</v>
      </c>
      <c r="G181" s="80" t="s">
        <v>1641</v>
      </c>
      <c r="H181" s="80" t="s">
        <v>1642</v>
      </c>
      <c r="I181" s="177"/>
      <c r="J181" s="81">
        <v>12.864293580576087</v>
      </c>
      <c r="K181" s="81">
        <v>0.91093380308612049</v>
      </c>
      <c r="L181" s="81">
        <v>2.1490366134246695</v>
      </c>
      <c r="M181" s="81">
        <v>11.146558015581153</v>
      </c>
      <c r="N181" s="81">
        <v>28.301188316874512</v>
      </c>
      <c r="O181" s="81">
        <v>11.500820169313249</v>
      </c>
      <c r="P181" s="81">
        <v>11.822387907388453</v>
      </c>
      <c r="Q181" s="81">
        <v>0.73879162828531109</v>
      </c>
      <c r="R181" s="81">
        <v>0</v>
      </c>
      <c r="S181" s="81">
        <v>0.98566598355478263</v>
      </c>
      <c r="T181" s="82"/>
      <c r="U181" s="81">
        <v>321258</v>
      </c>
      <c r="V181" s="81">
        <v>307</v>
      </c>
      <c r="W181" s="81">
        <v>22</v>
      </c>
      <c r="X181" s="81">
        <v>1853</v>
      </c>
      <c r="Y181" s="81">
        <v>4318</v>
      </c>
      <c r="Z181" s="81">
        <v>5474</v>
      </c>
      <c r="AA181" s="81">
        <v>2351</v>
      </c>
      <c r="AB181" s="81">
        <v>12540</v>
      </c>
      <c r="AC181" s="81">
        <v>0</v>
      </c>
      <c r="AD181" s="81">
        <v>0.98566598355478263</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1927</v>
      </c>
      <c r="B182" s="80">
        <v>360</v>
      </c>
      <c r="C182" s="80">
        <v>3</v>
      </c>
      <c r="D182" s="80">
        <v>22</v>
      </c>
      <c r="E182" s="80">
        <v>2006</v>
      </c>
      <c r="F182" s="80" t="s">
        <v>566</v>
      </c>
      <c r="G182" s="80" t="s">
        <v>1641</v>
      </c>
      <c r="H182" s="80" t="s">
        <v>1642</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1928</v>
      </c>
      <c r="B183" s="80">
        <v>361</v>
      </c>
      <c r="C183" s="80">
        <v>4</v>
      </c>
      <c r="D183" s="80">
        <v>22</v>
      </c>
      <c r="E183" s="80">
        <v>2007</v>
      </c>
      <c r="F183" s="80" t="s">
        <v>567</v>
      </c>
      <c r="G183" s="80" t="s">
        <v>1641</v>
      </c>
      <c r="H183" s="80" t="s">
        <v>1642</v>
      </c>
      <c r="I183" s="177"/>
      <c r="J183" s="81">
        <v>8.384456476253165</v>
      </c>
      <c r="K183" s="81">
        <v>0.89355248172867052</v>
      </c>
      <c r="L183" s="81">
        <v>3.6237530048601947</v>
      </c>
      <c r="M183" s="81">
        <v>11.12139462333746</v>
      </c>
      <c r="N183" s="81">
        <v>24.235384459559913</v>
      </c>
      <c r="O183" s="81">
        <v>10.909650632539053</v>
      </c>
      <c r="P183" s="81">
        <v>11.489628173372514</v>
      </c>
      <c r="Q183" s="81">
        <v>0.75360759804317046</v>
      </c>
      <c r="R183" s="81">
        <v>0</v>
      </c>
      <c r="S183" s="81">
        <v>0.99372201935658777</v>
      </c>
      <c r="T183" s="82"/>
      <c r="U183" s="81">
        <v>325376</v>
      </c>
      <c r="V183" s="81">
        <v>281</v>
      </c>
      <c r="W183" s="81">
        <v>43</v>
      </c>
      <c r="X183" s="81">
        <v>2407</v>
      </c>
      <c r="Y183" s="81">
        <v>4295</v>
      </c>
      <c r="Z183" s="81">
        <v>5398</v>
      </c>
      <c r="AA183" s="81">
        <v>2250</v>
      </c>
      <c r="AB183" s="81">
        <v>12115</v>
      </c>
      <c r="AC183" s="81">
        <v>0</v>
      </c>
      <c r="AD183" s="81">
        <v>0.99372201935658777</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1929</v>
      </c>
      <c r="B184" s="80">
        <v>362</v>
      </c>
      <c r="C184" s="80">
        <v>5</v>
      </c>
      <c r="D184" s="80">
        <v>22</v>
      </c>
      <c r="E184" s="80">
        <v>2008</v>
      </c>
      <c r="F184" s="80" t="s">
        <v>84</v>
      </c>
      <c r="G184" s="80" t="s">
        <v>1641</v>
      </c>
      <c r="H184" s="80" t="s">
        <v>1642</v>
      </c>
      <c r="I184" s="177"/>
      <c r="J184" s="81">
        <v>7.3003799849669466</v>
      </c>
      <c r="K184" s="81">
        <v>0.64415981502341924</v>
      </c>
      <c r="L184" s="81">
        <v>3.222824469173077</v>
      </c>
      <c r="M184" s="81">
        <v>11.721967757411669</v>
      </c>
      <c r="N184" s="81">
        <v>22.968572449880757</v>
      </c>
      <c r="O184" s="81">
        <v>10.553392432280646</v>
      </c>
      <c r="P184" s="81">
        <v>11.160291770001571</v>
      </c>
      <c r="Q184" s="81">
        <v>0.72783823965796224</v>
      </c>
      <c r="R184" s="81">
        <v>0</v>
      </c>
      <c r="S184" s="81">
        <v>1.0548085125066213</v>
      </c>
      <c r="T184" s="82"/>
      <c r="U184" s="81">
        <v>310663</v>
      </c>
      <c r="V184" s="81">
        <v>281</v>
      </c>
      <c r="W184" s="81">
        <v>43</v>
      </c>
      <c r="X184" s="81">
        <v>2407</v>
      </c>
      <c r="Y184" s="81">
        <v>4280</v>
      </c>
      <c r="Z184" s="81">
        <v>5405</v>
      </c>
      <c r="AA184" s="81">
        <v>2188</v>
      </c>
      <c r="AB184" s="81">
        <v>11893</v>
      </c>
      <c r="AC184" s="81">
        <v>0</v>
      </c>
      <c r="AD184" s="81">
        <v>1.0548085125066213</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1930</v>
      </c>
      <c r="B185" s="80">
        <v>363</v>
      </c>
      <c r="C185" s="80">
        <v>6</v>
      </c>
      <c r="D185" s="80">
        <v>22</v>
      </c>
      <c r="E185" s="80">
        <v>2009</v>
      </c>
      <c r="F185" s="80" t="s">
        <v>85</v>
      </c>
      <c r="G185" s="80" t="s">
        <v>1641</v>
      </c>
      <c r="H185" s="80" t="s">
        <v>1642</v>
      </c>
      <c r="I185" s="177"/>
      <c r="J185" s="81">
        <v>7.5038607200066849</v>
      </c>
      <c r="K185" s="81">
        <v>0.595485713882692</v>
      </c>
      <c r="L185" s="81">
        <v>4.956858822008769</v>
      </c>
      <c r="M185" s="81">
        <v>11.494295802014703</v>
      </c>
      <c r="N185" s="81">
        <v>23.537449634952097</v>
      </c>
      <c r="O185" s="81">
        <v>10.58900370572211</v>
      </c>
      <c r="P185" s="81">
        <v>10.577844694068833</v>
      </c>
      <c r="Q185" s="81">
        <v>0.68173935728966206</v>
      </c>
      <c r="R185" s="81">
        <v>0</v>
      </c>
      <c r="S185" s="81">
        <v>1.0019363267119334</v>
      </c>
      <c r="T185" s="82"/>
      <c r="U185" s="81">
        <v>301611</v>
      </c>
      <c r="V185" s="81">
        <v>270</v>
      </c>
      <c r="W185" s="81">
        <v>83</v>
      </c>
      <c r="X185" s="81">
        <v>2414</v>
      </c>
      <c r="Y185" s="81">
        <v>4295</v>
      </c>
      <c r="Z185" s="81">
        <v>5353</v>
      </c>
      <c r="AA185" s="81">
        <v>2129</v>
      </c>
      <c r="AB185" s="81">
        <v>11694</v>
      </c>
      <c r="AC185" s="81">
        <v>0</v>
      </c>
      <c r="AD185" s="81">
        <v>1.0019363267119334</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1931</v>
      </c>
      <c r="B186" s="80">
        <v>364</v>
      </c>
      <c r="C186" s="80">
        <v>7</v>
      </c>
      <c r="D186" s="80">
        <v>22</v>
      </c>
      <c r="E186" s="80">
        <v>2010</v>
      </c>
      <c r="F186" s="80" t="s">
        <v>86</v>
      </c>
      <c r="G186" s="80" t="s">
        <v>1641</v>
      </c>
      <c r="H186" s="80" t="s">
        <v>1642</v>
      </c>
      <c r="I186" s="177"/>
      <c r="J186" s="81">
        <v>7.1835167576449779</v>
      </c>
      <c r="K186" s="81">
        <v>0.69181270824931873</v>
      </c>
      <c r="L186" s="81">
        <v>4.5757567851646259</v>
      </c>
      <c r="M186" s="81">
        <v>10.922478385984741</v>
      </c>
      <c r="N186" s="81">
        <v>24.066060629790904</v>
      </c>
      <c r="O186" s="81">
        <v>10.55184028196566</v>
      </c>
      <c r="P186" s="81">
        <v>10.588897224771769</v>
      </c>
      <c r="Q186" s="81">
        <v>0.70156072565677985</v>
      </c>
      <c r="R186" s="81">
        <v>0</v>
      </c>
      <c r="S186" s="81">
        <v>0.95253757747727208</v>
      </c>
      <c r="T186" s="82"/>
      <c r="U186" s="81">
        <v>284665</v>
      </c>
      <c r="V186" s="81">
        <v>270</v>
      </c>
      <c r="W186" s="81">
        <v>83</v>
      </c>
      <c r="X186" s="81">
        <v>2414</v>
      </c>
      <c r="Y186" s="81">
        <v>4304</v>
      </c>
      <c r="Z186" s="81">
        <v>5359</v>
      </c>
      <c r="AA186" s="81">
        <v>2078</v>
      </c>
      <c r="AB186" s="81">
        <v>11531</v>
      </c>
      <c r="AC186" s="81">
        <v>0</v>
      </c>
      <c r="AD186" s="81">
        <v>0.95253757747727208</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1932</v>
      </c>
      <c r="B187" s="80">
        <v>365</v>
      </c>
      <c r="C187" s="80">
        <v>8</v>
      </c>
      <c r="D187" s="80">
        <v>22</v>
      </c>
      <c r="E187" s="80">
        <v>2011</v>
      </c>
      <c r="F187" s="80" t="s">
        <v>87</v>
      </c>
      <c r="G187" s="80" t="s">
        <v>1641</v>
      </c>
      <c r="H187" s="80" t="s">
        <v>1642</v>
      </c>
      <c r="I187" s="177"/>
      <c r="J187" s="81">
        <v>5.9863760365964049</v>
      </c>
      <c r="K187" s="81">
        <v>0.80445152310833878</v>
      </c>
      <c r="L187" s="81">
        <v>4.1430359488240365</v>
      </c>
      <c r="M187" s="81">
        <v>12.86639100048329</v>
      </c>
      <c r="N187" s="81">
        <v>27.41934902415769</v>
      </c>
      <c r="O187" s="81">
        <v>10.271589134736573</v>
      </c>
      <c r="P187" s="81">
        <v>10.149286298611267</v>
      </c>
      <c r="Q187" s="81">
        <v>0.78887444758285641</v>
      </c>
      <c r="R187" s="81">
        <v>0</v>
      </c>
      <c r="S187" s="81">
        <v>0.89880506289827333</v>
      </c>
      <c r="T187" s="82"/>
      <c r="U187" s="81">
        <v>224683</v>
      </c>
      <c r="V187" s="81">
        <v>270</v>
      </c>
      <c r="W187" s="81">
        <v>83</v>
      </c>
      <c r="X187" s="81">
        <v>2414</v>
      </c>
      <c r="Y187" s="81">
        <v>4306</v>
      </c>
      <c r="Z187" s="81">
        <v>5330</v>
      </c>
      <c r="AA187" s="81">
        <v>2051</v>
      </c>
      <c r="AB187" s="81">
        <v>11241</v>
      </c>
      <c r="AC187" s="81">
        <v>0</v>
      </c>
      <c r="AD187" s="81">
        <v>0.89880506289827333</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1933</v>
      </c>
      <c r="B188" s="80">
        <v>366</v>
      </c>
      <c r="C188" s="80">
        <v>9</v>
      </c>
      <c r="D188" s="80">
        <v>22</v>
      </c>
      <c r="E188" s="80">
        <v>2012</v>
      </c>
      <c r="F188" s="80" t="s">
        <v>88</v>
      </c>
      <c r="G188" s="80" t="s">
        <v>1641</v>
      </c>
      <c r="H188" s="80" t="s">
        <v>1642</v>
      </c>
      <c r="I188" s="177"/>
      <c r="J188" s="81">
        <v>7.9829272714959183</v>
      </c>
      <c r="K188" s="81">
        <v>0.88471790840938191</v>
      </c>
      <c r="L188" s="81">
        <v>4.0372019927708935</v>
      </c>
      <c r="M188" s="81">
        <v>13.951817752854403</v>
      </c>
      <c r="N188" s="81">
        <v>27.403560200612965</v>
      </c>
      <c r="O188" s="81">
        <v>10.248118900903627</v>
      </c>
      <c r="P188" s="81">
        <v>9.9084351890271414</v>
      </c>
      <c r="Q188" s="81">
        <v>0.83772647777522091</v>
      </c>
      <c r="R188" s="81">
        <v>0</v>
      </c>
      <c r="S188" s="81">
        <v>0.93099052748389111</v>
      </c>
      <c r="T188" s="82"/>
      <c r="U188" s="81">
        <v>265260</v>
      </c>
      <c r="V188" s="81">
        <v>270</v>
      </c>
      <c r="W188" s="81">
        <v>83</v>
      </c>
      <c r="X188" s="81">
        <v>2414</v>
      </c>
      <c r="Y188" s="81">
        <v>4296</v>
      </c>
      <c r="Z188" s="81">
        <v>5360</v>
      </c>
      <c r="AA188" s="81">
        <v>1991</v>
      </c>
      <c r="AB188" s="81">
        <v>10987</v>
      </c>
      <c r="AC188" s="81">
        <v>0</v>
      </c>
      <c r="AD188" s="81">
        <v>0.93099052748389111</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0</v>
      </c>
      <c r="BL188" s="81">
        <v>0</v>
      </c>
      <c r="BM188" s="82"/>
      <c r="BN188" s="81">
        <v>0</v>
      </c>
      <c r="BO188" s="81">
        <v>0</v>
      </c>
      <c r="BP188" s="81">
        <v>0</v>
      </c>
      <c r="BQ188" s="81">
        <v>0</v>
      </c>
      <c r="BR188" s="81">
        <v>0</v>
      </c>
      <c r="BS188" s="81">
        <v>0</v>
      </c>
      <c r="BT188"/>
      <c r="BU188" s="80">
        <v>0</v>
      </c>
      <c r="BV188" s="80">
        <v>0</v>
      </c>
      <c r="BW188" s="80">
        <v>0</v>
      </c>
      <c r="BX188" s="80">
        <v>0</v>
      </c>
      <c r="BY188" s="80">
        <v>0</v>
      </c>
      <c r="BZ188" s="80">
        <v>0</v>
      </c>
      <c r="CA188" s="80">
        <v>0</v>
      </c>
      <c r="CB188" s="80">
        <v>0</v>
      </c>
      <c r="CC188" s="80">
        <v>0</v>
      </c>
    </row>
    <row r="189" spans="1:81">
      <c r="A189" s="80" t="s">
        <v>1934</v>
      </c>
      <c r="B189" s="80">
        <v>367</v>
      </c>
      <c r="C189" s="80">
        <v>10</v>
      </c>
      <c r="D189" s="80">
        <v>22</v>
      </c>
      <c r="E189" s="80">
        <v>2013</v>
      </c>
      <c r="F189" s="80" t="s">
        <v>89</v>
      </c>
      <c r="G189" s="80" t="s">
        <v>1641</v>
      </c>
      <c r="H189" s="80" t="s">
        <v>1642</v>
      </c>
      <c r="I189" s="177"/>
      <c r="J189" s="81">
        <v>7.461345035583931</v>
      </c>
      <c r="K189" s="81">
        <v>0.81761116658201094</v>
      </c>
      <c r="L189" s="81">
        <v>3.4845147249964117</v>
      </c>
      <c r="M189" s="81">
        <v>13.004148270155181</v>
      </c>
      <c r="N189" s="81">
        <v>26.686110375357398</v>
      </c>
      <c r="O189" s="81">
        <v>9.7918128406274842</v>
      </c>
      <c r="P189" s="81">
        <v>9.8258803785301527</v>
      </c>
      <c r="Q189" s="81">
        <v>0.8333585109909547</v>
      </c>
      <c r="R189" s="81">
        <v>0</v>
      </c>
      <c r="S189" s="81">
        <v>1.0470216086184994</v>
      </c>
      <c r="T189" s="82"/>
      <c r="U189" s="81">
        <v>248350</v>
      </c>
      <c r="V189" s="81">
        <v>270</v>
      </c>
      <c r="W189" s="81">
        <v>83</v>
      </c>
      <c r="X189" s="81">
        <v>2414</v>
      </c>
      <c r="Y189" s="81">
        <v>4260</v>
      </c>
      <c r="Z189" s="81">
        <v>5350</v>
      </c>
      <c r="AA189" s="81">
        <v>1967</v>
      </c>
      <c r="AB189" s="81">
        <v>10773</v>
      </c>
      <c r="AC189" s="81">
        <v>0</v>
      </c>
      <c r="AD189" s="81">
        <v>1.0470216086184994</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0</v>
      </c>
      <c r="BL189" s="81">
        <v>0</v>
      </c>
      <c r="BM189" s="82"/>
      <c r="BN189" s="81">
        <v>0</v>
      </c>
      <c r="BO189" s="81">
        <v>0</v>
      </c>
      <c r="BP189" s="81">
        <v>0</v>
      </c>
      <c r="BQ189" s="81">
        <v>0</v>
      </c>
      <c r="BR189" s="81">
        <v>0</v>
      </c>
      <c r="BS189" s="81">
        <v>0</v>
      </c>
      <c r="BT189"/>
      <c r="BU189" s="80">
        <v>0</v>
      </c>
      <c r="BV189" s="80">
        <v>0</v>
      </c>
      <c r="BW189" s="80">
        <v>0</v>
      </c>
      <c r="BX189" s="80">
        <v>0</v>
      </c>
      <c r="BY189" s="80">
        <v>0</v>
      </c>
      <c r="BZ189" s="80">
        <v>0</v>
      </c>
      <c r="CA189" s="80">
        <v>0</v>
      </c>
      <c r="CB189" s="80">
        <v>0</v>
      </c>
      <c r="CC189" s="80">
        <v>0</v>
      </c>
    </row>
    <row r="190" spans="1:81">
      <c r="A190" s="80" t="s">
        <v>1935</v>
      </c>
      <c r="B190" s="80">
        <v>368</v>
      </c>
      <c r="C190" s="80">
        <v>11</v>
      </c>
      <c r="D190" s="80">
        <v>22</v>
      </c>
      <c r="E190" s="80">
        <v>2014</v>
      </c>
      <c r="F190" s="80" t="s">
        <v>90</v>
      </c>
      <c r="G190" s="80" t="s">
        <v>1641</v>
      </c>
      <c r="H190" s="80" t="s">
        <v>1642</v>
      </c>
      <c r="I190" s="177"/>
      <c r="J190" s="81">
        <v>6.0050233757185127</v>
      </c>
      <c r="K190" s="81">
        <v>0.72657573733693304</v>
      </c>
      <c r="L190" s="81">
        <v>3.3049520768134331</v>
      </c>
      <c r="M190" s="81">
        <v>11.338629940581596</v>
      </c>
      <c r="N190" s="81">
        <v>25.68968435217678</v>
      </c>
      <c r="O190" s="81">
        <v>9.2293293854068779</v>
      </c>
      <c r="P190" s="81">
        <v>9.7112812312687549</v>
      </c>
      <c r="Q190" s="81">
        <v>0.78153444996896726</v>
      </c>
      <c r="R190" s="81">
        <v>0</v>
      </c>
      <c r="S190" s="81">
        <v>0.86486113149534849</v>
      </c>
      <c r="T190" s="82"/>
      <c r="U190" s="81">
        <v>235568</v>
      </c>
      <c r="V190" s="81">
        <v>218</v>
      </c>
      <c r="W190" s="81">
        <v>65</v>
      </c>
      <c r="X190" s="81">
        <v>2058</v>
      </c>
      <c r="Y190" s="81">
        <v>4273</v>
      </c>
      <c r="Z190" s="81">
        <v>5311</v>
      </c>
      <c r="AA190" s="81">
        <v>1934</v>
      </c>
      <c r="AB190" s="81">
        <v>10530</v>
      </c>
      <c r="AC190" s="81">
        <v>0</v>
      </c>
      <c r="AD190" s="81">
        <v>0.86486113149534849</v>
      </c>
      <c r="AE190" s="82"/>
      <c r="AF190" s="81">
        <v>3302642.7517034519</v>
      </c>
      <c r="AG190" s="81">
        <v>589609.99426766555</v>
      </c>
      <c r="AH190" s="81">
        <v>587788.68319380155</v>
      </c>
      <c r="AI190" s="81">
        <v>13252138.61850707</v>
      </c>
      <c r="AJ190" s="81">
        <v>24225546.994538646</v>
      </c>
      <c r="AK190" s="81">
        <v>0</v>
      </c>
      <c r="AL190" s="81">
        <v>0</v>
      </c>
      <c r="AM190" s="81">
        <v>1445611.647946392</v>
      </c>
      <c r="AN190" s="81">
        <v>0</v>
      </c>
      <c r="AO190" s="81">
        <v>0</v>
      </c>
      <c r="AP190" s="82"/>
      <c r="AQ190" s="81">
        <v>24</v>
      </c>
      <c r="AR190" s="81">
        <v>4</v>
      </c>
      <c r="AS190" s="81">
        <v>0</v>
      </c>
      <c r="AT190" s="81">
        <v>0</v>
      </c>
      <c r="AU190" s="81">
        <v>0</v>
      </c>
      <c r="AV190" s="81">
        <v>0</v>
      </c>
      <c r="AW190" s="81" t="s">
        <v>564</v>
      </c>
      <c r="AX190" s="82"/>
      <c r="AY190" s="81">
        <v>114.5</v>
      </c>
      <c r="AZ190" s="81">
        <v>159.6</v>
      </c>
      <c r="BA190" s="81">
        <v>0</v>
      </c>
      <c r="BB190" s="81">
        <v>0</v>
      </c>
      <c r="BC190" s="81">
        <v>0</v>
      </c>
      <c r="BD190" s="81">
        <v>0</v>
      </c>
      <c r="BE190" s="81" t="s">
        <v>564</v>
      </c>
      <c r="BF190" s="82"/>
      <c r="BG190" s="81">
        <v>0</v>
      </c>
      <c r="BH190" s="81">
        <v>0</v>
      </c>
      <c r="BI190" s="81">
        <v>0</v>
      </c>
      <c r="BJ190" s="81">
        <v>0</v>
      </c>
      <c r="BK190" s="81">
        <v>0</v>
      </c>
      <c r="BL190" s="81">
        <v>0</v>
      </c>
      <c r="BM190" s="82"/>
      <c r="BN190" s="81">
        <v>0</v>
      </c>
      <c r="BO190" s="81">
        <v>0</v>
      </c>
      <c r="BP190" s="81">
        <v>0</v>
      </c>
      <c r="BQ190" s="81">
        <v>0</v>
      </c>
      <c r="BR190" s="81">
        <v>0</v>
      </c>
      <c r="BS190" s="81">
        <v>0</v>
      </c>
      <c r="BT190"/>
      <c r="BU190" s="80">
        <v>0</v>
      </c>
      <c r="BV190" s="80">
        <v>0</v>
      </c>
      <c r="BW190" s="80">
        <v>0</v>
      </c>
      <c r="BX190" s="80">
        <v>0</v>
      </c>
      <c r="BY190" s="80">
        <v>0</v>
      </c>
      <c r="BZ190" s="80">
        <v>0</v>
      </c>
      <c r="CA190" s="80">
        <v>0</v>
      </c>
      <c r="CB190" s="80">
        <v>0</v>
      </c>
      <c r="CC190" s="80">
        <v>0</v>
      </c>
    </row>
    <row r="191" spans="1:81">
      <c r="A191" s="80" t="s">
        <v>1936</v>
      </c>
      <c r="B191" s="80">
        <v>369</v>
      </c>
      <c r="C191" s="80">
        <v>12</v>
      </c>
      <c r="D191" s="80">
        <v>22</v>
      </c>
      <c r="E191" s="80">
        <v>2015</v>
      </c>
      <c r="F191" s="80" t="s">
        <v>91</v>
      </c>
      <c r="G191" s="80" t="s">
        <v>1641</v>
      </c>
      <c r="H191" s="80" t="s">
        <v>1642</v>
      </c>
      <c r="I191" s="177"/>
      <c r="J191" s="81">
        <v>11.25878221571282</v>
      </c>
      <c r="K191" s="81">
        <v>0.70004428418637632</v>
      </c>
      <c r="L191" s="81">
        <v>2.9211937774969257</v>
      </c>
      <c r="M191" s="81">
        <v>9.8152131353054592</v>
      </c>
      <c r="N191" s="81">
        <v>23.892168762706344</v>
      </c>
      <c r="O191" s="81">
        <v>9.0878985948525894</v>
      </c>
      <c r="P191" s="81">
        <v>9.633492200369588</v>
      </c>
      <c r="Q191" s="81">
        <v>0.7490987794216043</v>
      </c>
      <c r="R191" s="81">
        <v>0</v>
      </c>
      <c r="S191" s="81">
        <v>1.0039145070342519</v>
      </c>
      <c r="T191" s="82"/>
      <c r="U191" s="81">
        <v>440999</v>
      </c>
      <c r="V191" s="81">
        <v>218</v>
      </c>
      <c r="W191" s="81">
        <v>65</v>
      </c>
      <c r="X191" s="81">
        <v>2058</v>
      </c>
      <c r="Y191" s="81">
        <v>4290</v>
      </c>
      <c r="Z191" s="81">
        <v>5280</v>
      </c>
      <c r="AA191" s="81">
        <v>1917</v>
      </c>
      <c r="AB191" s="81">
        <v>10310</v>
      </c>
      <c r="AC191" s="81">
        <v>0</v>
      </c>
      <c r="AD191" s="81">
        <v>1.0039145070342519</v>
      </c>
      <c r="AE191" s="82"/>
      <c r="AF191" s="81">
        <v>6166610.8200152833</v>
      </c>
      <c r="AG191" s="81">
        <v>545923.30060095212</v>
      </c>
      <c r="AH191" s="81">
        <v>439560.20900026726</v>
      </c>
      <c r="AI191" s="81">
        <v>12566801.310234379</v>
      </c>
      <c r="AJ191" s="81">
        <v>21815012.974190198</v>
      </c>
      <c r="AK191" s="81">
        <v>0</v>
      </c>
      <c r="AL191" s="81">
        <v>0</v>
      </c>
      <c r="AM191" s="81">
        <v>1412942.2511766192</v>
      </c>
      <c r="AN191" s="81">
        <v>0</v>
      </c>
      <c r="AO191" s="81">
        <v>0</v>
      </c>
      <c r="AP191" s="82"/>
      <c r="AQ191" s="81">
        <v>27</v>
      </c>
      <c r="AR191" s="81">
        <v>7</v>
      </c>
      <c r="AS191" s="81">
        <v>0</v>
      </c>
      <c r="AT191" s="81">
        <v>0</v>
      </c>
      <c r="AU191" s="81">
        <v>0</v>
      </c>
      <c r="AV191" s="81">
        <v>0</v>
      </c>
      <c r="AW191" s="81" t="s">
        <v>564</v>
      </c>
      <c r="AX191" s="82"/>
      <c r="AY191" s="81">
        <v>131.6</v>
      </c>
      <c r="AZ191" s="81">
        <v>235.4</v>
      </c>
      <c r="BA191" s="81">
        <v>0</v>
      </c>
      <c r="BB191" s="81">
        <v>0</v>
      </c>
      <c r="BC191" s="81">
        <v>0</v>
      </c>
      <c r="BD191" s="81">
        <v>0</v>
      </c>
      <c r="BE191" s="81" t="s">
        <v>564</v>
      </c>
      <c r="BF191" s="82"/>
      <c r="BG191" s="81">
        <v>0</v>
      </c>
      <c r="BH191" s="81">
        <v>0</v>
      </c>
      <c r="BI191" s="81">
        <v>0</v>
      </c>
      <c r="BJ191" s="81">
        <v>0</v>
      </c>
      <c r="BK191" s="81">
        <v>0</v>
      </c>
      <c r="BL191" s="81">
        <v>0</v>
      </c>
      <c r="BM191" s="82"/>
      <c r="BN191" s="81">
        <v>0</v>
      </c>
      <c r="BO191" s="81">
        <v>0</v>
      </c>
      <c r="BP191" s="81">
        <v>0</v>
      </c>
      <c r="BQ191" s="81">
        <v>0</v>
      </c>
      <c r="BR191" s="81">
        <v>0</v>
      </c>
      <c r="BS191" s="81">
        <v>0</v>
      </c>
      <c r="BT191"/>
      <c r="BU191" s="80">
        <v>0</v>
      </c>
      <c r="BV191" s="80">
        <v>0</v>
      </c>
      <c r="BW191" s="80">
        <v>0</v>
      </c>
      <c r="BX191" s="80">
        <v>0</v>
      </c>
      <c r="BY191" s="80">
        <v>0</v>
      </c>
      <c r="BZ191" s="80">
        <v>0</v>
      </c>
      <c r="CA191" s="80">
        <v>0</v>
      </c>
      <c r="CB191" s="80">
        <v>0</v>
      </c>
      <c r="CC191" s="80">
        <v>0</v>
      </c>
    </row>
    <row r="192" spans="1:81">
      <c r="A192" s="80" t="s">
        <v>1937</v>
      </c>
      <c r="B192" s="80">
        <v>370</v>
      </c>
      <c r="C192" s="80">
        <v>13</v>
      </c>
      <c r="D192" s="80">
        <v>22</v>
      </c>
      <c r="E192" s="80">
        <v>2016</v>
      </c>
      <c r="F192" s="80" t="s">
        <v>92</v>
      </c>
      <c r="G192" s="80" t="s">
        <v>1641</v>
      </c>
      <c r="H192" s="80" t="s">
        <v>1642</v>
      </c>
      <c r="I192" s="177"/>
      <c r="J192" s="81">
        <v>5.7593578679731401</v>
      </c>
      <c r="K192" s="81">
        <v>0.64435770229308975</v>
      </c>
      <c r="L192" s="81">
        <v>3.6297696181544503</v>
      </c>
      <c r="M192" s="81">
        <v>9.2356974242344219</v>
      </c>
      <c r="N192" s="81">
        <v>25.656041325579483</v>
      </c>
      <c r="O192" s="81">
        <v>8.9996439740180332</v>
      </c>
      <c r="P192" s="81">
        <v>9.3919094985393698</v>
      </c>
      <c r="Q192" s="81">
        <v>0.71055820018413918</v>
      </c>
      <c r="R192" s="81">
        <v>0</v>
      </c>
      <c r="S192" s="81">
        <v>1.1274523719546086</v>
      </c>
      <c r="T192" s="82"/>
      <c r="U192" s="81">
        <v>258223</v>
      </c>
      <c r="V192" s="81">
        <v>218</v>
      </c>
      <c r="W192" s="81">
        <v>65</v>
      </c>
      <c r="X192" s="81">
        <v>2058</v>
      </c>
      <c r="Y192" s="81">
        <v>4247</v>
      </c>
      <c r="Z192" s="81">
        <v>5293</v>
      </c>
      <c r="AA192" s="81">
        <v>1933</v>
      </c>
      <c r="AB192" s="81">
        <v>10060</v>
      </c>
      <c r="AC192" s="81">
        <v>0</v>
      </c>
      <c r="AD192" s="81">
        <v>1.127452371954609</v>
      </c>
      <c r="AE192" s="82"/>
      <c r="AF192" s="81">
        <v>3157733.3224677201</v>
      </c>
      <c r="AG192" s="81">
        <v>511684.13349765731</v>
      </c>
      <c r="AH192" s="81">
        <v>402704.47723094252</v>
      </c>
      <c r="AI192" s="81">
        <v>12830800.52415913</v>
      </c>
      <c r="AJ192" s="81">
        <v>23459783.8025105</v>
      </c>
      <c r="AK192" s="81">
        <v>0</v>
      </c>
      <c r="AL192" s="81">
        <v>0</v>
      </c>
      <c r="AM192" s="81">
        <v>1379751.8995937409</v>
      </c>
      <c r="AN192" s="81">
        <v>0</v>
      </c>
      <c r="AO192" s="81">
        <v>0</v>
      </c>
      <c r="AP192" s="82"/>
      <c r="AQ192" s="81">
        <v>31</v>
      </c>
      <c r="AR192" s="81">
        <v>10</v>
      </c>
      <c r="AS192" s="81">
        <v>0</v>
      </c>
      <c r="AT192" s="81">
        <v>0</v>
      </c>
      <c r="AU192" s="81">
        <v>0</v>
      </c>
      <c r="AV192" s="81">
        <v>0</v>
      </c>
      <c r="AW192" s="81" t="s">
        <v>564</v>
      </c>
      <c r="AX192" s="82"/>
      <c r="AY192" s="81">
        <v>151.5</v>
      </c>
      <c r="AZ192" s="81">
        <v>310.39999999999998</v>
      </c>
      <c r="BA192" s="81">
        <v>0</v>
      </c>
      <c r="BB192" s="81">
        <v>0</v>
      </c>
      <c r="BC192" s="81">
        <v>0</v>
      </c>
      <c r="BD192" s="81">
        <v>0</v>
      </c>
      <c r="BE192" s="81" t="s">
        <v>564</v>
      </c>
      <c r="BF192" s="82"/>
      <c r="BG192" s="81">
        <v>0</v>
      </c>
      <c r="BH192" s="81">
        <v>0</v>
      </c>
      <c r="BI192" s="81">
        <v>0</v>
      </c>
      <c r="BJ192" s="81">
        <v>0</v>
      </c>
      <c r="BK192" s="81">
        <v>0</v>
      </c>
      <c r="BL192" s="81">
        <v>0</v>
      </c>
      <c r="BM192" s="82"/>
      <c r="BN192" s="81">
        <v>0</v>
      </c>
      <c r="BO192" s="81">
        <v>0</v>
      </c>
      <c r="BP192" s="81">
        <v>0</v>
      </c>
      <c r="BQ192" s="81">
        <v>0</v>
      </c>
      <c r="BR192" s="81">
        <v>0</v>
      </c>
      <c r="BS192" s="81">
        <v>0</v>
      </c>
      <c r="BT192"/>
      <c r="BU192" s="80">
        <v>0</v>
      </c>
      <c r="BV192" s="80">
        <v>0</v>
      </c>
      <c r="BW192" s="80">
        <v>0</v>
      </c>
      <c r="BX192" s="80">
        <v>0</v>
      </c>
      <c r="BY192" s="80">
        <v>0</v>
      </c>
      <c r="BZ192" s="80">
        <v>0</v>
      </c>
      <c r="CA192" s="80">
        <v>0</v>
      </c>
      <c r="CB192" s="80">
        <v>0</v>
      </c>
      <c r="CC192" s="80">
        <v>0</v>
      </c>
    </row>
    <row r="193" spans="1:81">
      <c r="A193" s="80" t="s">
        <v>1938</v>
      </c>
      <c r="B193" s="80">
        <v>371</v>
      </c>
      <c r="C193" s="80">
        <v>14</v>
      </c>
      <c r="D193" s="80">
        <v>22</v>
      </c>
      <c r="E193" s="80">
        <v>2017</v>
      </c>
      <c r="F193" s="80" t="s">
        <v>71</v>
      </c>
      <c r="G193" s="80" t="s">
        <v>1641</v>
      </c>
      <c r="H193" s="80" t="s">
        <v>1642</v>
      </c>
      <c r="I193" s="177"/>
      <c r="J193" s="81">
        <v>5.6433702099208665</v>
      </c>
      <c r="K193" s="81">
        <v>0.7051315698200229</v>
      </c>
      <c r="L193" s="81">
        <v>3.5426995050007615</v>
      </c>
      <c r="M193" s="81">
        <v>8.2355248719857652</v>
      </c>
      <c r="N193" s="81">
        <v>23.128216242896862</v>
      </c>
      <c r="O193" s="81">
        <v>8.7808717075557841</v>
      </c>
      <c r="P193" s="81">
        <v>9.2020606266247302</v>
      </c>
      <c r="Q193" s="81">
        <v>0.67098567269417786</v>
      </c>
      <c r="R193" s="81">
        <v>0</v>
      </c>
      <c r="S193" s="81">
        <v>1.0618452562213583</v>
      </c>
      <c r="T193" s="82"/>
      <c r="U193" s="81">
        <v>258222</v>
      </c>
      <c r="V193" s="81">
        <v>218</v>
      </c>
      <c r="W193" s="81">
        <v>65</v>
      </c>
      <c r="X193" s="81">
        <v>2058</v>
      </c>
      <c r="Y193" s="81">
        <v>4230</v>
      </c>
      <c r="Z193" s="81">
        <v>5250</v>
      </c>
      <c r="AA193" s="81">
        <v>1906</v>
      </c>
      <c r="AB193" s="81">
        <v>9824</v>
      </c>
      <c r="AC193" s="81">
        <v>0</v>
      </c>
      <c r="AD193" s="81">
        <v>1.0618452562213581</v>
      </c>
      <c r="AE193" s="82"/>
      <c r="AF193" s="81">
        <v>3287571.8273885911</v>
      </c>
      <c r="AG193" s="81">
        <v>548384.11783548957</v>
      </c>
      <c r="AH193" s="81">
        <v>544496.49448981229</v>
      </c>
      <c r="AI193" s="81">
        <v>11938922.620966479</v>
      </c>
      <c r="AJ193" s="81">
        <v>22210717.469438039</v>
      </c>
      <c r="AK193" s="81">
        <v>0</v>
      </c>
      <c r="AL193" s="81">
        <v>0</v>
      </c>
      <c r="AM193" s="81">
        <v>1349492.2504914149</v>
      </c>
      <c r="AN193" s="81">
        <v>0</v>
      </c>
      <c r="AO193" s="81">
        <v>0</v>
      </c>
      <c r="AP193" s="82"/>
      <c r="AQ193" s="81">
        <v>32</v>
      </c>
      <c r="AR193" s="81">
        <v>10</v>
      </c>
      <c r="AS193" s="81">
        <v>0</v>
      </c>
      <c r="AT193" s="81">
        <v>0</v>
      </c>
      <c r="AU193" s="81">
        <v>0</v>
      </c>
      <c r="AV193" s="81">
        <v>0</v>
      </c>
      <c r="AW193" s="81" t="s">
        <v>564</v>
      </c>
      <c r="AX193" s="82"/>
      <c r="AY193" s="81">
        <v>159.5</v>
      </c>
      <c r="AZ193" s="81">
        <v>310.39999999999998</v>
      </c>
      <c r="BA193" s="81">
        <v>0</v>
      </c>
      <c r="BB193" s="81">
        <v>0</v>
      </c>
      <c r="BC193" s="81">
        <v>0</v>
      </c>
      <c r="BD193" s="81">
        <v>0</v>
      </c>
      <c r="BE193" s="81" t="s">
        <v>564</v>
      </c>
      <c r="BF193" s="82"/>
      <c r="BG193" s="81">
        <v>0</v>
      </c>
      <c r="BH193" s="81">
        <v>0</v>
      </c>
      <c r="BI193" s="81">
        <v>0</v>
      </c>
      <c r="BJ193" s="81">
        <v>0</v>
      </c>
      <c r="BK193" s="81">
        <v>0</v>
      </c>
      <c r="BL193" s="81">
        <v>0</v>
      </c>
      <c r="BM193" s="82"/>
      <c r="BN193" s="81">
        <v>0</v>
      </c>
      <c r="BO193" s="81">
        <v>0</v>
      </c>
      <c r="BP193" s="81">
        <v>0</v>
      </c>
      <c r="BQ193" s="81">
        <v>0</v>
      </c>
      <c r="BR193" s="81">
        <v>0</v>
      </c>
      <c r="BS193" s="81">
        <v>0</v>
      </c>
      <c r="BT193"/>
      <c r="BU193" s="80">
        <v>0</v>
      </c>
      <c r="BV193" s="80">
        <v>0</v>
      </c>
      <c r="BW193" s="80">
        <v>0</v>
      </c>
      <c r="BX193" s="80">
        <v>0</v>
      </c>
      <c r="BY193" s="80">
        <v>0</v>
      </c>
      <c r="BZ193" s="80">
        <v>0</v>
      </c>
      <c r="CA193" s="80">
        <v>0</v>
      </c>
      <c r="CB193" s="80">
        <v>0</v>
      </c>
      <c r="CC193" s="80">
        <v>0</v>
      </c>
    </row>
    <row r="194" spans="1:81">
      <c r="A194" s="80" t="s">
        <v>1939</v>
      </c>
      <c r="B194" s="80">
        <v>372</v>
      </c>
      <c r="C194" s="80">
        <v>15</v>
      </c>
      <c r="D194" s="80">
        <v>22</v>
      </c>
      <c r="E194" s="80">
        <v>2018</v>
      </c>
      <c r="F194" s="80" t="s">
        <v>93</v>
      </c>
      <c r="G194" s="80" t="s">
        <v>1641</v>
      </c>
      <c r="H194" s="80" t="s">
        <v>1642</v>
      </c>
      <c r="I194" s="177"/>
      <c r="J194" s="81">
        <v>9.8197498554302882</v>
      </c>
      <c r="K194" s="81">
        <v>0.65800725959336714</v>
      </c>
      <c r="L194" s="81">
        <v>3.2693474522573469</v>
      </c>
      <c r="M194" s="81">
        <v>8.9280417385191182</v>
      </c>
      <c r="N194" s="81">
        <v>22.371741194360876</v>
      </c>
      <c r="O194" s="81">
        <v>8.4895317836452939</v>
      </c>
      <c r="P194" s="81">
        <v>9.0053036572698968</v>
      </c>
      <c r="Q194" s="81">
        <v>0.60996492946246617</v>
      </c>
      <c r="R194" s="81">
        <v>0</v>
      </c>
      <c r="S194" s="81">
        <v>0.9602423198638772</v>
      </c>
      <c r="T194" s="82"/>
      <c r="U194" s="81">
        <v>417447.99999999988</v>
      </c>
      <c r="V194" s="81">
        <v>218</v>
      </c>
      <c r="W194" s="81">
        <v>65</v>
      </c>
      <c r="X194" s="81">
        <v>2058</v>
      </c>
      <c r="Y194" s="81">
        <v>4227</v>
      </c>
      <c r="Z194" s="81">
        <v>5173</v>
      </c>
      <c r="AA194" s="81">
        <v>1884</v>
      </c>
      <c r="AB194" s="81">
        <v>9624</v>
      </c>
      <c r="AC194" s="81">
        <v>0</v>
      </c>
      <c r="AD194" s="81">
        <v>0.9602423198638772</v>
      </c>
      <c r="AE194" s="82"/>
      <c r="AF194" s="81">
        <v>5684372.3386070868</v>
      </c>
      <c r="AG194" s="81">
        <v>502743.7248017111</v>
      </c>
      <c r="AH194" s="81">
        <v>518192.07364725851</v>
      </c>
      <c r="AI194" s="81">
        <v>12632613.987207601</v>
      </c>
      <c r="AJ194" s="81">
        <v>21027730.331779979</v>
      </c>
      <c r="AK194" s="81">
        <v>0</v>
      </c>
      <c r="AL194" s="81">
        <v>0</v>
      </c>
      <c r="AM194" s="81">
        <v>1324754.2894889091</v>
      </c>
      <c r="AN194" s="81">
        <v>0</v>
      </c>
      <c r="AO194" s="81">
        <v>0</v>
      </c>
      <c r="AP194" s="82"/>
      <c r="AQ194" s="81">
        <v>39</v>
      </c>
      <c r="AR194" s="81">
        <v>11</v>
      </c>
      <c r="AS194" s="81">
        <v>0</v>
      </c>
      <c r="AT194" s="81">
        <v>0</v>
      </c>
      <c r="AU194" s="81">
        <v>0</v>
      </c>
      <c r="AV194" s="81">
        <v>0</v>
      </c>
      <c r="AW194" s="81" t="s">
        <v>564</v>
      </c>
      <c r="AX194" s="82"/>
      <c r="AY194" s="81">
        <v>195.8</v>
      </c>
      <c r="AZ194" s="81">
        <v>360</v>
      </c>
      <c r="BA194" s="81">
        <v>0</v>
      </c>
      <c r="BB194" s="81">
        <v>0</v>
      </c>
      <c r="BC194" s="81">
        <v>0</v>
      </c>
      <c r="BD194" s="81">
        <v>0</v>
      </c>
      <c r="BE194" s="81" t="s">
        <v>564</v>
      </c>
      <c r="BF194" s="82"/>
      <c r="BG194" s="81">
        <v>0</v>
      </c>
      <c r="BH194" s="81">
        <v>0</v>
      </c>
      <c r="BI194" s="81">
        <v>0</v>
      </c>
      <c r="BJ194" s="81">
        <v>0</v>
      </c>
      <c r="BK194" s="81">
        <v>0</v>
      </c>
      <c r="BL194" s="81">
        <v>0</v>
      </c>
      <c r="BM194" s="82"/>
      <c r="BN194" s="81">
        <v>0</v>
      </c>
      <c r="BO194" s="81">
        <v>0</v>
      </c>
      <c r="BP194" s="81">
        <v>0</v>
      </c>
      <c r="BQ194" s="81">
        <v>0</v>
      </c>
      <c r="BR194" s="81">
        <v>0</v>
      </c>
      <c r="BS194" s="81">
        <v>0</v>
      </c>
      <c r="BT194"/>
      <c r="BU194" s="80">
        <v>0</v>
      </c>
      <c r="BV194" s="80">
        <v>0</v>
      </c>
      <c r="BW194" s="80">
        <v>0</v>
      </c>
      <c r="BX194" s="80">
        <v>0</v>
      </c>
      <c r="BY194" s="80">
        <v>0</v>
      </c>
      <c r="BZ194" s="80">
        <v>0</v>
      </c>
      <c r="CA194" s="80">
        <v>0</v>
      </c>
      <c r="CB194" s="80">
        <v>0</v>
      </c>
      <c r="CC194" s="80">
        <v>0</v>
      </c>
    </row>
    <row r="195" spans="1:81">
      <c r="A195" s="80" t="s">
        <v>1940</v>
      </c>
      <c r="B195" s="80">
        <v>373</v>
      </c>
      <c r="C195" s="80">
        <v>16</v>
      </c>
      <c r="D195" s="80">
        <v>22</v>
      </c>
      <c r="E195" s="80">
        <v>2019</v>
      </c>
      <c r="F195" s="80" t="s">
        <v>73</v>
      </c>
      <c r="G195" s="80" t="s">
        <v>1641</v>
      </c>
      <c r="H195" s="80" t="s">
        <v>1642</v>
      </c>
      <c r="I195" s="177"/>
      <c r="J195" s="81">
        <v>9.4656685596082824</v>
      </c>
      <c r="K195" s="81">
        <v>0.58390520680381841</v>
      </c>
      <c r="L195" s="81">
        <v>3.3034958030908625</v>
      </c>
      <c r="M195" s="81">
        <v>8.2676860391772262</v>
      </c>
      <c r="N195" s="81">
        <v>21.852441357348095</v>
      </c>
      <c r="O195" s="81">
        <v>8.1588513382863841</v>
      </c>
      <c r="P195" s="81">
        <v>8.7264646998312916</v>
      </c>
      <c r="Q195" s="81">
        <v>0.5797540813058375</v>
      </c>
      <c r="R195" s="81">
        <v>0</v>
      </c>
      <c r="S195" s="81">
        <v>0.8567417936377868</v>
      </c>
      <c r="T195" s="82"/>
      <c r="U195" s="81">
        <v>404232</v>
      </c>
      <c r="V195" s="81">
        <v>218</v>
      </c>
      <c r="W195" s="81">
        <v>65</v>
      </c>
      <c r="X195" s="81">
        <v>2058</v>
      </c>
      <c r="Y195" s="81">
        <v>4203</v>
      </c>
      <c r="Z195" s="81">
        <v>5108</v>
      </c>
      <c r="AA195" s="81">
        <v>1812</v>
      </c>
      <c r="AB195" s="81">
        <v>9395</v>
      </c>
      <c r="AC195" s="81">
        <v>0</v>
      </c>
      <c r="AD195" s="81">
        <v>0.8567417936377868</v>
      </c>
      <c r="AE195" s="82"/>
      <c r="AF195" s="81">
        <v>5337850.9699048968</v>
      </c>
      <c r="AG195" s="81">
        <v>440371.03460714797</v>
      </c>
      <c r="AH195" s="81">
        <v>550162.49204135966</v>
      </c>
      <c r="AI195" s="81">
        <v>12068797.72700941</v>
      </c>
      <c r="AJ195" s="81">
        <v>20344651.074421048</v>
      </c>
      <c r="AK195" s="81">
        <v>0</v>
      </c>
      <c r="AL195" s="81">
        <v>0</v>
      </c>
      <c r="AM195" s="81">
        <v>1279528.2744778662</v>
      </c>
      <c r="AN195" s="81">
        <v>0</v>
      </c>
      <c r="AO195" s="81">
        <v>0</v>
      </c>
      <c r="AP195" s="82"/>
      <c r="AQ195" s="81">
        <v>41</v>
      </c>
      <c r="AR195" s="81">
        <v>12</v>
      </c>
      <c r="AS195" s="81">
        <v>0</v>
      </c>
      <c r="AT195" s="81">
        <v>0</v>
      </c>
      <c r="AU195" s="81">
        <v>0</v>
      </c>
      <c r="AV195" s="81">
        <v>0</v>
      </c>
      <c r="AW195" s="81" t="s">
        <v>564</v>
      </c>
      <c r="AX195" s="82"/>
      <c r="AY195" s="81">
        <v>209.4</v>
      </c>
      <c r="AZ195" s="81">
        <v>409.4</v>
      </c>
      <c r="BA195" s="81">
        <v>0</v>
      </c>
      <c r="BB195" s="81">
        <v>0</v>
      </c>
      <c r="BC195" s="81">
        <v>0</v>
      </c>
      <c r="BD195" s="81">
        <v>0</v>
      </c>
      <c r="BE195" s="81" t="s">
        <v>564</v>
      </c>
      <c r="BF195" s="82"/>
      <c r="BG195" s="81">
        <v>0</v>
      </c>
      <c r="BH195" s="81">
        <v>0</v>
      </c>
      <c r="BI195" s="81">
        <v>0</v>
      </c>
      <c r="BJ195" s="81">
        <v>0</v>
      </c>
      <c r="BK195" s="81">
        <v>0</v>
      </c>
      <c r="BL195" s="81">
        <v>0</v>
      </c>
      <c r="BM195" s="82"/>
      <c r="BN195" s="81">
        <v>0</v>
      </c>
      <c r="BO195" s="81">
        <v>0</v>
      </c>
      <c r="BP195" s="81">
        <v>0</v>
      </c>
      <c r="BQ195" s="81">
        <v>0</v>
      </c>
      <c r="BR195" s="81">
        <v>0</v>
      </c>
      <c r="BS195" s="81">
        <v>0</v>
      </c>
      <c r="BT195"/>
      <c r="BU195" s="80">
        <v>0</v>
      </c>
      <c r="BV195" s="80">
        <v>0</v>
      </c>
      <c r="BW195" s="80">
        <v>0</v>
      </c>
      <c r="BX195" s="80">
        <v>0</v>
      </c>
      <c r="BY195" s="80">
        <v>0</v>
      </c>
      <c r="BZ195" s="80">
        <v>0</v>
      </c>
      <c r="CA195" s="80">
        <v>0</v>
      </c>
      <c r="CB195" s="80">
        <v>0</v>
      </c>
      <c r="CC195" s="80">
        <v>0</v>
      </c>
    </row>
    <row r="196" spans="1:81">
      <c r="A196" s="80" t="s">
        <v>1941</v>
      </c>
      <c r="B196" s="80">
        <v>374</v>
      </c>
      <c r="C196" s="80">
        <v>17</v>
      </c>
      <c r="D196" s="80">
        <v>22</v>
      </c>
      <c r="E196" s="80">
        <v>2020</v>
      </c>
      <c r="F196" s="80" t="s">
        <v>218</v>
      </c>
      <c r="G196" s="80" t="s">
        <v>1641</v>
      </c>
      <c r="H196" s="80" t="s">
        <v>1642</v>
      </c>
      <c r="I196" s="177"/>
      <c r="J196" s="81">
        <v>7.8356808399342688</v>
      </c>
      <c r="K196" s="81">
        <v>0.5069169222357166</v>
      </c>
      <c r="L196" s="81">
        <v>3.3399373703638613</v>
      </c>
      <c r="M196" s="81">
        <v>6.2662906810709771</v>
      </c>
      <c r="N196" s="81">
        <v>19.048680471205277</v>
      </c>
      <c r="O196" s="81">
        <v>7.0629427954483415</v>
      </c>
      <c r="P196" s="81">
        <v>8.1116324298813414</v>
      </c>
      <c r="Q196" s="81">
        <v>0.54139983660128244</v>
      </c>
      <c r="R196" s="81">
        <v>0</v>
      </c>
      <c r="S196" s="81">
        <v>0.86514750227587145</v>
      </c>
      <c r="T196" s="82"/>
      <c r="U196" s="81">
        <v>394567</v>
      </c>
      <c r="V196" s="81">
        <v>169</v>
      </c>
      <c r="W196" s="81">
        <v>71</v>
      </c>
      <c r="X196" s="81">
        <v>1693</v>
      </c>
      <c r="Y196" s="81">
        <v>4187</v>
      </c>
      <c r="Z196" s="81">
        <v>5047</v>
      </c>
      <c r="AA196" s="81">
        <v>1830</v>
      </c>
      <c r="AB196" s="81">
        <v>9182</v>
      </c>
      <c r="AC196" s="81">
        <v>0</v>
      </c>
      <c r="AD196" s="81">
        <v>0.86514750227587145</v>
      </c>
      <c r="AE196" s="82"/>
      <c r="AF196" s="81">
        <v>4617099.3523157509</v>
      </c>
      <c r="AG196" s="81">
        <v>390534.35132320347</v>
      </c>
      <c r="AH196" s="81">
        <v>582385.74163554341</v>
      </c>
      <c r="AI196" s="81">
        <v>9567559.6718261912</v>
      </c>
      <c r="AJ196" s="81">
        <v>18523030.425179653</v>
      </c>
      <c r="AK196" s="81"/>
      <c r="AL196" s="81"/>
      <c r="AM196" s="81">
        <v>1198353.0141477138</v>
      </c>
      <c r="AN196" s="81"/>
      <c r="AO196" s="81"/>
      <c r="AP196" s="82"/>
      <c r="AQ196" s="81">
        <v>45</v>
      </c>
      <c r="AR196" s="81">
        <v>13</v>
      </c>
      <c r="AS196" s="81">
        <v>0</v>
      </c>
      <c r="AT196" s="81">
        <v>0</v>
      </c>
      <c r="AU196" s="81">
        <v>0</v>
      </c>
      <c r="AV196" s="81">
        <v>0</v>
      </c>
      <c r="AW196" s="81">
        <v>0</v>
      </c>
      <c r="AX196" s="82"/>
      <c r="AY196" s="81">
        <v>224.1</v>
      </c>
      <c r="AZ196" s="81">
        <v>458.9</v>
      </c>
      <c r="BA196" s="81">
        <v>0</v>
      </c>
      <c r="BB196" s="81">
        <v>0</v>
      </c>
      <c r="BC196" s="81">
        <v>0</v>
      </c>
      <c r="BD196" s="81">
        <v>0</v>
      </c>
      <c r="BE196" s="81">
        <v>0</v>
      </c>
      <c r="BF196" s="82"/>
      <c r="BG196" s="81">
        <v>0</v>
      </c>
      <c r="BH196" s="81">
        <v>0</v>
      </c>
      <c r="BI196" s="81">
        <v>0</v>
      </c>
      <c r="BJ196" s="81">
        <v>0</v>
      </c>
      <c r="BK196" s="81">
        <v>0</v>
      </c>
      <c r="BL196" s="81">
        <v>0</v>
      </c>
      <c r="BM196" s="82"/>
      <c r="BN196" s="81">
        <v>0</v>
      </c>
      <c r="BO196" s="81">
        <v>0</v>
      </c>
      <c r="BP196" s="81">
        <v>0</v>
      </c>
      <c r="BQ196" s="81">
        <v>0</v>
      </c>
      <c r="BR196" s="81">
        <v>0</v>
      </c>
      <c r="BS196" s="81">
        <v>0</v>
      </c>
      <c r="BT196"/>
      <c r="BU196" s="80">
        <v>0</v>
      </c>
      <c r="BV196" s="80">
        <v>0</v>
      </c>
      <c r="BW196" s="80">
        <v>0</v>
      </c>
      <c r="BX196" s="80">
        <v>0</v>
      </c>
      <c r="BY196" s="80">
        <v>0</v>
      </c>
      <c r="BZ196" s="80">
        <v>0</v>
      </c>
      <c r="CA196" s="80">
        <v>0</v>
      </c>
      <c r="CB196" s="80">
        <v>0</v>
      </c>
      <c r="CC196" s="80">
        <v>0</v>
      </c>
    </row>
    <row r="197" spans="1:81">
      <c r="A197" s="80" t="s">
        <v>1643</v>
      </c>
      <c r="B197" s="80">
        <v>374</v>
      </c>
      <c r="C197" s="80">
        <v>18</v>
      </c>
      <c r="D197" s="80">
        <v>22</v>
      </c>
      <c r="E197" s="80">
        <v>2021</v>
      </c>
      <c r="F197" s="80" t="s">
        <v>75</v>
      </c>
      <c r="G197" s="174" t="s">
        <v>1641</v>
      </c>
      <c r="H197" s="80" t="s">
        <v>1642</v>
      </c>
      <c r="I197" s="177"/>
      <c r="J197" s="81">
        <v>8.228398747076346</v>
      </c>
      <c r="K197" s="81">
        <v>0.60083974991141409</v>
      </c>
      <c r="L197" s="81">
        <v>2.6641070728753897</v>
      </c>
      <c r="M197" s="81">
        <v>7.0906233133588179</v>
      </c>
      <c r="N197" s="81">
        <v>18.441202523001891</v>
      </c>
      <c r="O197" s="81">
        <v>6.7832128111337884</v>
      </c>
      <c r="P197" s="81">
        <v>8.3497012419409895</v>
      </c>
      <c r="Q197" s="81">
        <v>0.53387444108467819</v>
      </c>
      <c r="R197" s="81">
        <v>0</v>
      </c>
      <c r="S197" s="81">
        <v>0.82568559407958009</v>
      </c>
      <c r="T197" s="82"/>
      <c r="U197" s="81">
        <v>382447</v>
      </c>
      <c r="V197" s="81">
        <v>169</v>
      </c>
      <c r="W197" s="81">
        <v>71</v>
      </c>
      <c r="X197" s="81">
        <v>1693</v>
      </c>
      <c r="Y197" s="81">
        <v>4147</v>
      </c>
      <c r="Z197" s="81">
        <v>4991</v>
      </c>
      <c r="AA197" s="81">
        <v>1837</v>
      </c>
      <c r="AB197" s="81">
        <v>8947</v>
      </c>
      <c r="AC197" s="81">
        <v>0</v>
      </c>
      <c r="AD197" s="81">
        <v>0.82568559407958009</v>
      </c>
      <c r="AE197" s="82"/>
      <c r="AF197" s="81">
        <v>4852201.3399730725</v>
      </c>
      <c r="AG197" s="81">
        <v>432407.22294199123</v>
      </c>
      <c r="AH197" s="81">
        <v>446949.41363411455</v>
      </c>
      <c r="AI197" s="81">
        <v>10677325.68354116</v>
      </c>
      <c r="AJ197" s="81">
        <v>19346888.926253416</v>
      </c>
      <c r="AK197" s="81">
        <v>0</v>
      </c>
      <c r="AL197" s="81">
        <v>0</v>
      </c>
      <c r="AM197" s="81">
        <v>1174418.0042164128</v>
      </c>
      <c r="AN197" s="81">
        <v>0</v>
      </c>
      <c r="AO197" s="81">
        <v>0</v>
      </c>
      <c r="AP197" s="82"/>
      <c r="AQ197" s="81">
        <v>46</v>
      </c>
      <c r="AR197" s="81">
        <v>13</v>
      </c>
      <c r="AS197" s="81">
        <v>0</v>
      </c>
      <c r="AT197" s="81">
        <v>0</v>
      </c>
      <c r="AU197" s="81">
        <v>0</v>
      </c>
      <c r="AV197" s="81">
        <v>0</v>
      </c>
      <c r="AW197" s="81"/>
      <c r="AX197" s="82"/>
      <c r="AY197" s="81">
        <v>228</v>
      </c>
      <c r="AZ197" s="81">
        <v>458.9</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1644</v>
      </c>
      <c r="B198" s="80">
        <v>374</v>
      </c>
      <c r="C198" s="80">
        <v>19</v>
      </c>
      <c r="D198" s="80">
        <v>22</v>
      </c>
      <c r="E198" s="80">
        <v>2022</v>
      </c>
      <c r="F198" s="80" t="s">
        <v>568</v>
      </c>
      <c r="G198" s="174" t="s">
        <v>1641</v>
      </c>
      <c r="H198" s="80" t="s">
        <v>1642</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50</v>
      </c>
      <c r="AR198" s="81">
        <v>13</v>
      </c>
      <c r="AS198" s="81">
        <v>0</v>
      </c>
      <c r="AT198" s="81">
        <v>0</v>
      </c>
      <c r="AU198" s="81">
        <v>0</v>
      </c>
      <c r="AV198" s="81">
        <v>0</v>
      </c>
      <c r="AW198" s="81"/>
      <c r="AX198" s="82"/>
      <c r="AY198" s="81">
        <v>252.30000000000004</v>
      </c>
      <c r="AZ198" s="81">
        <v>458.9</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1942</v>
      </c>
      <c r="B199" s="80">
        <v>18</v>
      </c>
      <c r="C199" s="80">
        <v>1</v>
      </c>
      <c r="D199" s="80">
        <v>2</v>
      </c>
      <c r="E199" s="80">
        <v>1990</v>
      </c>
      <c r="F199" s="80" t="s">
        <v>562</v>
      </c>
      <c r="G199" s="80" t="s">
        <v>1943</v>
      </c>
      <c r="H199" s="80" t="s">
        <v>1944</v>
      </c>
      <c r="I199" s="177"/>
      <c r="J199" s="81">
        <v>14.269331384580335</v>
      </c>
      <c r="K199" s="81">
        <v>2.2016659805628849</v>
      </c>
      <c r="L199" s="81">
        <v>11.656038155056992</v>
      </c>
      <c r="M199" s="81">
        <v>6.3632791042801928</v>
      </c>
      <c r="N199" s="81">
        <v>11.701822036478754</v>
      </c>
      <c r="O199" s="81">
        <v>7.5295695384317973</v>
      </c>
      <c r="P199" s="81">
        <v>16.98027854491685</v>
      </c>
      <c r="Q199" s="81">
        <v>0.79751902790492368</v>
      </c>
      <c r="R199" s="81">
        <v>0.10362478918043086</v>
      </c>
      <c r="S199" s="81">
        <v>0.64009680017267956</v>
      </c>
      <c r="T199" s="82"/>
      <c r="U199" s="81">
        <v>657921</v>
      </c>
      <c r="V199" s="81">
        <v>756</v>
      </c>
      <c r="W199" s="81">
        <v>122</v>
      </c>
      <c r="X199" s="81">
        <v>2706</v>
      </c>
      <c r="Y199" s="81">
        <v>4438</v>
      </c>
      <c r="Z199" s="81">
        <v>3097</v>
      </c>
      <c r="AA199" s="81">
        <v>4123</v>
      </c>
      <c r="AB199" s="81">
        <v>12949</v>
      </c>
      <c r="AC199" s="81">
        <v>17948</v>
      </c>
      <c r="AD199" s="81">
        <v>0.64009680017267956</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1945</v>
      </c>
      <c r="B200" s="80">
        <v>19</v>
      </c>
      <c r="C200" s="80">
        <v>2</v>
      </c>
      <c r="D200" s="80">
        <v>2</v>
      </c>
      <c r="E200" s="80">
        <v>2005</v>
      </c>
      <c r="F200" s="80" t="s">
        <v>565</v>
      </c>
      <c r="G200" s="80" t="s">
        <v>1943</v>
      </c>
      <c r="H200" s="80" t="s">
        <v>1944</v>
      </c>
      <c r="I200" s="177"/>
      <c r="J200" s="81">
        <v>19.901246861468213</v>
      </c>
      <c r="K200" s="81">
        <v>1.6521591943939962</v>
      </c>
      <c r="L200" s="81">
        <v>15.342156500263055</v>
      </c>
      <c r="M200" s="81">
        <v>10.552781133313278</v>
      </c>
      <c r="N200" s="81">
        <v>17.442944515491444</v>
      </c>
      <c r="O200" s="81">
        <v>11.225590457552189</v>
      </c>
      <c r="P200" s="81">
        <v>17.826612135981314</v>
      </c>
      <c r="Q200" s="81">
        <v>0.71227996698320672</v>
      </c>
      <c r="R200" s="81">
        <v>2.2422755346365869E-2</v>
      </c>
      <c r="S200" s="81">
        <v>0.84729645683588262</v>
      </c>
      <c r="T200" s="82"/>
      <c r="U200" s="81">
        <v>1318893</v>
      </c>
      <c r="V200" s="81">
        <v>716</v>
      </c>
      <c r="W200" s="81">
        <v>183</v>
      </c>
      <c r="X200" s="81">
        <v>2245</v>
      </c>
      <c r="Y200" s="81">
        <v>4741</v>
      </c>
      <c r="Z200" s="81">
        <v>5343</v>
      </c>
      <c r="AA200" s="81">
        <v>3545</v>
      </c>
      <c r="AB200" s="81">
        <v>12090</v>
      </c>
      <c r="AC200" s="81">
        <v>3965</v>
      </c>
      <c r="AD200" s="81">
        <v>0.84729645683588262</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1946</v>
      </c>
      <c r="B201" s="80">
        <v>20</v>
      </c>
      <c r="C201" s="80">
        <v>3</v>
      </c>
      <c r="D201" s="80">
        <v>2</v>
      </c>
      <c r="E201" s="80">
        <v>2006</v>
      </c>
      <c r="F201" s="80" t="s">
        <v>566</v>
      </c>
      <c r="G201" s="80" t="s">
        <v>1943</v>
      </c>
      <c r="H201" s="80" t="s">
        <v>1944</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1947</v>
      </c>
      <c r="B202" s="80">
        <v>21</v>
      </c>
      <c r="C202" s="80">
        <v>4</v>
      </c>
      <c r="D202" s="80">
        <v>2</v>
      </c>
      <c r="E202" s="80">
        <v>2007</v>
      </c>
      <c r="F202" s="80" t="s">
        <v>567</v>
      </c>
      <c r="G202" s="80" t="s">
        <v>1943</v>
      </c>
      <c r="H202" s="80" t="s">
        <v>1944</v>
      </c>
      <c r="I202" s="177"/>
      <c r="J202" s="81">
        <v>17.049271250342851</v>
      </c>
      <c r="K202" s="81">
        <v>1.2640549573706292</v>
      </c>
      <c r="L202" s="81">
        <v>10.789424717472508</v>
      </c>
      <c r="M202" s="81">
        <v>10.995225204175332</v>
      </c>
      <c r="N202" s="81">
        <v>16.366739981385283</v>
      </c>
      <c r="O202" s="81">
        <v>10.851040060411666</v>
      </c>
      <c r="P202" s="81">
        <v>16.979117189539384</v>
      </c>
      <c r="Q202" s="81">
        <v>0.72592659258471315</v>
      </c>
      <c r="R202" s="81">
        <v>0.33453547334657358</v>
      </c>
      <c r="S202" s="81">
        <v>1.323126671246041</v>
      </c>
      <c r="T202" s="82"/>
      <c r="U202" s="81">
        <v>1223131</v>
      </c>
      <c r="V202" s="81">
        <v>555</v>
      </c>
      <c r="W202" s="81">
        <v>140</v>
      </c>
      <c r="X202" s="81">
        <v>2814</v>
      </c>
      <c r="Y202" s="81">
        <v>4725</v>
      </c>
      <c r="Z202" s="81">
        <v>5369</v>
      </c>
      <c r="AA202" s="81">
        <v>3325</v>
      </c>
      <c r="AB202" s="81">
        <v>11670</v>
      </c>
      <c r="AC202" s="81">
        <v>60853</v>
      </c>
      <c r="AD202" s="81">
        <v>1.323126671246041</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1948</v>
      </c>
      <c r="B203" s="80">
        <v>22</v>
      </c>
      <c r="C203" s="80">
        <v>5</v>
      </c>
      <c r="D203" s="80">
        <v>2</v>
      </c>
      <c r="E203" s="80">
        <v>2008</v>
      </c>
      <c r="F203" s="80" t="s">
        <v>84</v>
      </c>
      <c r="G203" s="80" t="s">
        <v>1943</v>
      </c>
      <c r="H203" s="80" t="s">
        <v>1944</v>
      </c>
      <c r="I203" s="177"/>
      <c r="J203" s="81">
        <v>15.528367978407388</v>
      </c>
      <c r="K203" s="81">
        <v>0.93569456311817667</v>
      </c>
      <c r="L203" s="81">
        <v>9.2543879317465976</v>
      </c>
      <c r="M203" s="81">
        <v>12.011293271917811</v>
      </c>
      <c r="N203" s="81">
        <v>16.326690780763908</v>
      </c>
      <c r="O203" s="81">
        <v>10.465528850513277</v>
      </c>
      <c r="P203" s="81">
        <v>16.383389929271043</v>
      </c>
      <c r="Q203" s="81">
        <v>0.69950315978226763</v>
      </c>
      <c r="R203" s="81">
        <v>0.23717979550063098</v>
      </c>
      <c r="S203" s="81">
        <v>1.6903888483585829</v>
      </c>
      <c r="T203" s="82"/>
      <c r="U203" s="81">
        <v>1263185</v>
      </c>
      <c r="V203" s="81">
        <v>555</v>
      </c>
      <c r="W203" s="81">
        <v>140</v>
      </c>
      <c r="X203" s="81">
        <v>2814</v>
      </c>
      <c r="Y203" s="81">
        <v>4735</v>
      </c>
      <c r="Z203" s="81">
        <v>5360</v>
      </c>
      <c r="AA203" s="81">
        <v>3212</v>
      </c>
      <c r="AB203" s="81">
        <v>11430</v>
      </c>
      <c r="AC203" s="81">
        <v>44800</v>
      </c>
      <c r="AD203" s="81">
        <v>1.6903888483585829</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1949</v>
      </c>
      <c r="B204" s="80">
        <v>23</v>
      </c>
      <c r="C204" s="80">
        <v>6</v>
      </c>
      <c r="D204" s="80">
        <v>2</v>
      </c>
      <c r="E204" s="80">
        <v>2009</v>
      </c>
      <c r="F204" s="80" t="s">
        <v>85</v>
      </c>
      <c r="G204" s="80" t="s">
        <v>1943</v>
      </c>
      <c r="H204" s="80" t="s">
        <v>1944</v>
      </c>
      <c r="I204" s="177"/>
      <c r="J204" s="81">
        <v>14.890835770957471</v>
      </c>
      <c r="K204" s="81">
        <v>0.70881887882057859</v>
      </c>
      <c r="L204" s="81">
        <v>8.156610693089144</v>
      </c>
      <c r="M204" s="81">
        <v>10.808839513940383</v>
      </c>
      <c r="N204" s="81">
        <v>16.514857588792498</v>
      </c>
      <c r="O204" s="81">
        <v>10.636479156672481</v>
      </c>
      <c r="P204" s="81">
        <v>15.466806262393744</v>
      </c>
      <c r="Q204" s="81">
        <v>0.65334812529034059</v>
      </c>
      <c r="R204" s="81">
        <v>6.4990294688446956E-2</v>
      </c>
      <c r="S204" s="81">
        <v>1.5262801702144131</v>
      </c>
      <c r="T204" s="82"/>
      <c r="U204" s="81">
        <v>1270203</v>
      </c>
      <c r="V204" s="81">
        <v>358</v>
      </c>
      <c r="W204" s="81">
        <v>216</v>
      </c>
      <c r="X204" s="81">
        <v>2580</v>
      </c>
      <c r="Y204" s="81">
        <v>4811</v>
      </c>
      <c r="Z204" s="81">
        <v>5377</v>
      </c>
      <c r="AA204" s="81">
        <v>3113</v>
      </c>
      <c r="AB204" s="81">
        <v>11207</v>
      </c>
      <c r="AC204" s="81">
        <v>11976</v>
      </c>
      <c r="AD204" s="81">
        <v>1.5262801702144131</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0</v>
      </c>
      <c r="BL204" s="81">
        <v>0</v>
      </c>
      <c r="BM204" s="82"/>
      <c r="BN204" s="81">
        <v>0</v>
      </c>
      <c r="BO204" s="81">
        <v>0</v>
      </c>
      <c r="BP204" s="81">
        <v>0</v>
      </c>
      <c r="BQ204" s="81">
        <v>0</v>
      </c>
      <c r="BR204" s="81">
        <v>0</v>
      </c>
      <c r="BS204" s="81">
        <v>0</v>
      </c>
      <c r="BT204"/>
      <c r="BU204" s="80"/>
      <c r="BV204" s="80"/>
      <c r="BW204" s="80"/>
      <c r="BX204" s="80"/>
      <c r="BY204" s="80"/>
      <c r="BZ204" s="80"/>
      <c r="CA204" s="80"/>
      <c r="CB204" s="80"/>
      <c r="CC204" s="80"/>
    </row>
    <row r="205" spans="1:81">
      <c r="A205" s="80" t="s">
        <v>1950</v>
      </c>
      <c r="B205" s="80">
        <v>24</v>
      </c>
      <c r="C205" s="80">
        <v>7</v>
      </c>
      <c r="D205" s="80">
        <v>2</v>
      </c>
      <c r="E205" s="80">
        <v>2010</v>
      </c>
      <c r="F205" s="80" t="s">
        <v>86</v>
      </c>
      <c r="G205" s="80" t="s">
        <v>1943</v>
      </c>
      <c r="H205" s="80" t="s">
        <v>1944</v>
      </c>
      <c r="I205" s="177"/>
      <c r="J205" s="81">
        <v>11.678081536174723</v>
      </c>
      <c r="K205" s="81">
        <v>0.69330303341561306</v>
      </c>
      <c r="L205" s="81">
        <v>6.9785706595859258</v>
      </c>
      <c r="M205" s="81">
        <v>10.097838352524791</v>
      </c>
      <c r="N205" s="81">
        <v>13.57675214574984</v>
      </c>
      <c r="O205" s="81">
        <v>10.526243356482256</v>
      </c>
      <c r="P205" s="81">
        <v>15.536837169552031</v>
      </c>
      <c r="Q205" s="81">
        <v>0.66821970773466421</v>
      </c>
      <c r="R205" s="81">
        <v>5.714987092177265E-2</v>
      </c>
      <c r="S205" s="81">
        <v>1.9559762098855116</v>
      </c>
      <c r="T205" s="82"/>
      <c r="U205" s="81">
        <v>1160401</v>
      </c>
      <c r="V205" s="81">
        <v>358</v>
      </c>
      <c r="W205" s="81">
        <v>216</v>
      </c>
      <c r="X205" s="81">
        <v>2580</v>
      </c>
      <c r="Y205" s="81">
        <v>4755</v>
      </c>
      <c r="Z205" s="81">
        <v>5346</v>
      </c>
      <c r="AA205" s="81">
        <v>3049</v>
      </c>
      <c r="AB205" s="81">
        <v>10983</v>
      </c>
      <c r="AC205" s="81">
        <v>9980</v>
      </c>
      <c r="AD205" s="81">
        <v>1.9559762098855116</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1951</v>
      </c>
      <c r="B206" s="80">
        <v>25</v>
      </c>
      <c r="C206" s="80">
        <v>8</v>
      </c>
      <c r="D206" s="80">
        <v>2</v>
      </c>
      <c r="E206" s="80">
        <v>2011</v>
      </c>
      <c r="F206" s="80" t="s">
        <v>87</v>
      </c>
      <c r="G206" s="80" t="s">
        <v>1943</v>
      </c>
      <c r="H206" s="80" t="s">
        <v>1944</v>
      </c>
      <c r="I206" s="177"/>
      <c r="J206" s="81">
        <v>25.379905603482634</v>
      </c>
      <c r="K206" s="81">
        <v>0.98763628500406042</v>
      </c>
      <c r="L206" s="81">
        <v>9.6767642926082136</v>
      </c>
      <c r="M206" s="81">
        <v>13.803783626835274</v>
      </c>
      <c r="N206" s="81">
        <v>20.287169529613351</v>
      </c>
      <c r="O206" s="81">
        <v>10.385289652363113</v>
      </c>
      <c r="P206" s="81">
        <v>14.790939418112668</v>
      </c>
      <c r="Q206" s="81">
        <v>0.75427653790770766</v>
      </c>
      <c r="R206" s="81">
        <v>8.5866819437173114E-2</v>
      </c>
      <c r="S206" s="81">
        <v>1.5092057873631695</v>
      </c>
      <c r="T206" s="82"/>
      <c r="U206" s="81">
        <v>1990318</v>
      </c>
      <c r="V206" s="81">
        <v>358</v>
      </c>
      <c r="W206" s="81">
        <v>216</v>
      </c>
      <c r="X206" s="81">
        <v>2580</v>
      </c>
      <c r="Y206" s="81">
        <v>4711</v>
      </c>
      <c r="Z206" s="81">
        <v>5389</v>
      </c>
      <c r="AA206" s="81">
        <v>2989</v>
      </c>
      <c r="AB206" s="81">
        <v>10748</v>
      </c>
      <c r="AC206" s="81">
        <v>14970</v>
      </c>
      <c r="AD206" s="81">
        <v>1.5092057873631695</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1952</v>
      </c>
      <c r="B207" s="80">
        <v>26</v>
      </c>
      <c r="C207" s="80">
        <v>9</v>
      </c>
      <c r="D207" s="80">
        <v>2</v>
      </c>
      <c r="E207" s="80">
        <v>2012</v>
      </c>
      <c r="F207" s="80" t="s">
        <v>88</v>
      </c>
      <c r="G207" s="80" t="s">
        <v>1943</v>
      </c>
      <c r="H207" s="80" t="s">
        <v>1944</v>
      </c>
      <c r="I207" s="177"/>
      <c r="J207" s="81">
        <v>29.362839801571617</v>
      </c>
      <c r="K207" s="81">
        <v>1.0117682168498083</v>
      </c>
      <c r="L207" s="81">
        <v>9.671543180543102</v>
      </c>
      <c r="M207" s="81">
        <v>16.05079150493518</v>
      </c>
      <c r="N207" s="81">
        <v>24.707146761911996</v>
      </c>
      <c r="O207" s="81">
        <v>10.280622263089329</v>
      </c>
      <c r="P207" s="81">
        <v>14.631240309261575</v>
      </c>
      <c r="Q207" s="81">
        <v>0.81111625289640477</v>
      </c>
      <c r="R207" s="81">
        <v>7.3458312583687041E-2</v>
      </c>
      <c r="S207" s="81">
        <v>1.434067184355639</v>
      </c>
      <c r="T207" s="82"/>
      <c r="U207" s="81">
        <v>2104487</v>
      </c>
      <c r="V207" s="81">
        <v>358</v>
      </c>
      <c r="W207" s="81">
        <v>216</v>
      </c>
      <c r="X207" s="81">
        <v>2580</v>
      </c>
      <c r="Y207" s="81">
        <v>4792</v>
      </c>
      <c r="Z207" s="81">
        <v>5377</v>
      </c>
      <c r="AA207" s="81">
        <v>2940</v>
      </c>
      <c r="AB207" s="81">
        <v>10638</v>
      </c>
      <c r="AC207" s="81">
        <v>12475</v>
      </c>
      <c r="AD207" s="81">
        <v>1.434067184355639</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1953</v>
      </c>
      <c r="B208" s="80">
        <v>27</v>
      </c>
      <c r="C208" s="80">
        <v>10</v>
      </c>
      <c r="D208" s="80">
        <v>2</v>
      </c>
      <c r="E208" s="80">
        <v>2013</v>
      </c>
      <c r="F208" s="80" t="s">
        <v>89</v>
      </c>
      <c r="G208" s="80" t="s">
        <v>1943</v>
      </c>
      <c r="H208" s="80" t="s">
        <v>1944</v>
      </c>
      <c r="I208" s="177"/>
      <c r="J208" s="81">
        <v>31.012807681009431</v>
      </c>
      <c r="K208" s="81">
        <v>0.85770181328651907</v>
      </c>
      <c r="L208" s="81">
        <v>8.6800419021093838</v>
      </c>
      <c r="M208" s="81">
        <v>15.029246156422534</v>
      </c>
      <c r="N208" s="81">
        <v>24.861818314554796</v>
      </c>
      <c r="O208" s="81">
        <v>9.8119455399259703</v>
      </c>
      <c r="P208" s="81">
        <v>14.51652688358344</v>
      </c>
      <c r="Q208" s="81">
        <v>0.81285911384878418</v>
      </c>
      <c r="R208" s="81">
        <v>8.1274373623251947E-2</v>
      </c>
      <c r="S208" s="81">
        <v>1.4546779448607134</v>
      </c>
      <c r="T208" s="82"/>
      <c r="U208" s="81">
        <v>2214806</v>
      </c>
      <c r="V208" s="81">
        <v>358</v>
      </c>
      <c r="W208" s="81">
        <v>216</v>
      </c>
      <c r="X208" s="81">
        <v>2580</v>
      </c>
      <c r="Y208" s="81">
        <v>4790</v>
      </c>
      <c r="Z208" s="81">
        <v>5361</v>
      </c>
      <c r="AA208" s="81">
        <v>2906</v>
      </c>
      <c r="AB208" s="81">
        <v>10508</v>
      </c>
      <c r="AC208" s="81">
        <v>13473</v>
      </c>
      <c r="AD208" s="81">
        <v>1.4546779448607134</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1954</v>
      </c>
      <c r="B209" s="80">
        <v>28</v>
      </c>
      <c r="C209" s="80">
        <v>11</v>
      </c>
      <c r="D209" s="80">
        <v>2</v>
      </c>
      <c r="E209" s="80">
        <v>2014</v>
      </c>
      <c r="F209" s="80" t="s">
        <v>90</v>
      </c>
      <c r="G209" s="80" t="s">
        <v>1943</v>
      </c>
      <c r="H209" s="80" t="s">
        <v>1944</v>
      </c>
      <c r="I209" s="177"/>
      <c r="J209" s="81">
        <v>30.853802110658972</v>
      </c>
      <c r="K209" s="81">
        <v>1.0166581623690258</v>
      </c>
      <c r="L209" s="81">
        <v>4.4778402329791813</v>
      </c>
      <c r="M209" s="81">
        <v>15.026860177016314</v>
      </c>
      <c r="N209" s="81">
        <v>22.017314378698984</v>
      </c>
      <c r="O209" s="81">
        <v>9.2988404333105255</v>
      </c>
      <c r="P209" s="81">
        <v>14.476537636891326</v>
      </c>
      <c r="Q209" s="81">
        <v>0.76142088530214957</v>
      </c>
      <c r="R209" s="81">
        <v>0.12002906307207845</v>
      </c>
      <c r="S209" s="81">
        <v>1.2438325970421942</v>
      </c>
      <c r="T209" s="82"/>
      <c r="U209" s="81">
        <v>2283093</v>
      </c>
      <c r="V209" s="81">
        <v>358</v>
      </c>
      <c r="W209" s="81">
        <v>101</v>
      </c>
      <c r="X209" s="81">
        <v>2406</v>
      </c>
      <c r="Y209" s="81">
        <v>4759</v>
      </c>
      <c r="Z209" s="81">
        <v>5351</v>
      </c>
      <c r="AA209" s="81">
        <v>2883</v>
      </c>
      <c r="AB209" s="81">
        <v>10259</v>
      </c>
      <c r="AC209" s="81">
        <v>19960</v>
      </c>
      <c r="AD209" s="81">
        <v>1.2438325970421942</v>
      </c>
      <c r="AE209" s="82"/>
      <c r="AF209" s="81">
        <v>26667404.627984576</v>
      </c>
      <c r="AG209" s="81">
        <v>724305.76506490889</v>
      </c>
      <c r="AH209" s="81">
        <v>1012014.3968418948</v>
      </c>
      <c r="AI209" s="81">
        <v>15467500.380199343</v>
      </c>
      <c r="AJ209" s="81">
        <v>27979151.337119881</v>
      </c>
      <c r="AK209" s="81">
        <v>0</v>
      </c>
      <c r="AL209" s="81">
        <v>0</v>
      </c>
      <c r="AM209" s="81">
        <v>1408407.3975576481</v>
      </c>
      <c r="AN209" s="81">
        <v>0</v>
      </c>
      <c r="AO209" s="81">
        <v>0</v>
      </c>
      <c r="AP209" s="82"/>
      <c r="AQ209" s="81">
        <v>147</v>
      </c>
      <c r="AR209" s="81">
        <v>42</v>
      </c>
      <c r="AS209" s="81">
        <v>0</v>
      </c>
      <c r="AT209" s="81">
        <v>0</v>
      </c>
      <c r="AU209" s="81">
        <v>0</v>
      </c>
      <c r="AV209" s="81">
        <v>0</v>
      </c>
      <c r="AW209" s="81" t="s">
        <v>564</v>
      </c>
      <c r="AX209" s="82"/>
      <c r="AY209" s="81">
        <v>627.14499999999998</v>
      </c>
      <c r="AZ209" s="81">
        <v>4876.1120000000001</v>
      </c>
      <c r="BA209" s="81">
        <v>0</v>
      </c>
      <c r="BB209" s="81">
        <v>0</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1955</v>
      </c>
      <c r="B210" s="80">
        <v>29</v>
      </c>
      <c r="C210" s="80">
        <v>12</v>
      </c>
      <c r="D210" s="80">
        <v>2</v>
      </c>
      <c r="E210" s="80">
        <v>2015</v>
      </c>
      <c r="F210" s="80" t="s">
        <v>91</v>
      </c>
      <c r="G210" s="80" t="s">
        <v>1943</v>
      </c>
      <c r="H210" s="80" t="s">
        <v>1944</v>
      </c>
      <c r="I210" s="177"/>
      <c r="J210" s="81">
        <v>30.727305619767233</v>
      </c>
      <c r="K210" s="81">
        <v>0.90744693651201269</v>
      </c>
      <c r="L210" s="81">
        <v>4.3243940741518401</v>
      </c>
      <c r="M210" s="81">
        <v>13.681740925922345</v>
      </c>
      <c r="N210" s="81">
        <v>19.356095521750412</v>
      </c>
      <c r="O210" s="81">
        <v>9.1808430122999436</v>
      </c>
      <c r="P210" s="81">
        <v>14.357270326789731</v>
      </c>
      <c r="Q210" s="81">
        <v>0.72672027078320922</v>
      </c>
      <c r="R210" s="81">
        <v>0.11651882290341579</v>
      </c>
      <c r="S210" s="81">
        <v>1.9053385312060589</v>
      </c>
      <c r="T210" s="82"/>
      <c r="U210" s="81">
        <v>2336017</v>
      </c>
      <c r="V210" s="81">
        <v>358</v>
      </c>
      <c r="W210" s="81">
        <v>101</v>
      </c>
      <c r="X210" s="81">
        <v>2406</v>
      </c>
      <c r="Y210" s="81">
        <v>4710</v>
      </c>
      <c r="Z210" s="81">
        <v>5334</v>
      </c>
      <c r="AA210" s="81">
        <v>2857</v>
      </c>
      <c r="AB210" s="81">
        <v>10002</v>
      </c>
      <c r="AC210" s="81">
        <v>19960</v>
      </c>
      <c r="AD210" s="81">
        <v>1.9053385312060589</v>
      </c>
      <c r="AE210" s="82"/>
      <c r="AF210" s="81">
        <v>27399388.353937902</v>
      </c>
      <c r="AG210" s="81">
        <v>614209.39756544551</v>
      </c>
      <c r="AH210" s="81">
        <v>791750.42709262937</v>
      </c>
      <c r="AI210" s="81">
        <v>14706375.67104445</v>
      </c>
      <c r="AJ210" s="81">
        <v>24886087.103364103</v>
      </c>
      <c r="AK210" s="81">
        <v>0</v>
      </c>
      <c r="AL210" s="81">
        <v>0</v>
      </c>
      <c r="AM210" s="81">
        <v>1370732.1431880258</v>
      </c>
      <c r="AN210" s="81">
        <v>0</v>
      </c>
      <c r="AO210" s="81">
        <v>0</v>
      </c>
      <c r="AP210" s="82"/>
      <c r="AQ210" s="81">
        <v>154</v>
      </c>
      <c r="AR210" s="81">
        <v>76</v>
      </c>
      <c r="AS210" s="81">
        <v>0</v>
      </c>
      <c r="AT210" s="81">
        <v>0</v>
      </c>
      <c r="AU210" s="81">
        <v>0</v>
      </c>
      <c r="AV210" s="81">
        <v>0</v>
      </c>
      <c r="AW210" s="81" t="s">
        <v>564</v>
      </c>
      <c r="AX210" s="82"/>
      <c r="AY210" s="81">
        <v>667.44500000000005</v>
      </c>
      <c r="AZ210" s="81">
        <v>6239.3119999999999</v>
      </c>
      <c r="BA210" s="81">
        <v>0</v>
      </c>
      <c r="BB210" s="81">
        <v>0</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1956</v>
      </c>
      <c r="B211" s="80">
        <v>30</v>
      </c>
      <c r="C211" s="80">
        <v>13</v>
      </c>
      <c r="D211" s="80">
        <v>2</v>
      </c>
      <c r="E211" s="80">
        <v>2016</v>
      </c>
      <c r="F211" s="80" t="s">
        <v>92</v>
      </c>
      <c r="G211" s="80" t="s">
        <v>1943</v>
      </c>
      <c r="H211" s="80" t="s">
        <v>1944</v>
      </c>
      <c r="I211" s="177"/>
      <c r="J211" s="81">
        <v>23.827587227320198</v>
      </c>
      <c r="K211" s="81">
        <v>0.86081714333166448</v>
      </c>
      <c r="L211" s="81">
        <v>4.665508366214258</v>
      </c>
      <c r="M211" s="81">
        <v>9.7403710636428951</v>
      </c>
      <c r="N211" s="81">
        <v>16.156974699510066</v>
      </c>
      <c r="O211" s="81">
        <v>9.0965606009817641</v>
      </c>
      <c r="P211" s="81">
        <v>13.667584800512801</v>
      </c>
      <c r="Q211" s="81">
        <v>0.69579610636321609</v>
      </c>
      <c r="R211" s="81">
        <v>3.1430320672821657E-2</v>
      </c>
      <c r="S211" s="81">
        <v>1.8253852930813597</v>
      </c>
      <c r="T211" s="82"/>
      <c r="U211" s="81">
        <v>2137851</v>
      </c>
      <c r="V211" s="81">
        <v>358</v>
      </c>
      <c r="W211" s="81">
        <v>101</v>
      </c>
      <c r="X211" s="81">
        <v>2406</v>
      </c>
      <c r="Y211" s="81">
        <v>4706</v>
      </c>
      <c r="Z211" s="81">
        <v>5350</v>
      </c>
      <c r="AA211" s="81">
        <v>2813</v>
      </c>
      <c r="AB211" s="81">
        <v>9851</v>
      </c>
      <c r="AC211" s="81">
        <v>5367.989387183512</v>
      </c>
      <c r="AD211" s="81">
        <v>1.8253852930813601</v>
      </c>
      <c r="AE211" s="82"/>
      <c r="AF211" s="81">
        <v>23622739.624601658</v>
      </c>
      <c r="AG211" s="81">
        <v>612298.37401730265</v>
      </c>
      <c r="AH211" s="81">
        <v>736629.37644592416</v>
      </c>
      <c r="AI211" s="81">
        <v>14168231.792775771</v>
      </c>
      <c r="AJ211" s="81">
        <v>26888645.535671089</v>
      </c>
      <c r="AK211" s="81">
        <v>0</v>
      </c>
      <c r="AL211" s="81">
        <v>0</v>
      </c>
      <c r="AM211" s="81">
        <v>1351087.0738467141</v>
      </c>
      <c r="AN211" s="81">
        <v>0</v>
      </c>
      <c r="AO211" s="81">
        <v>0</v>
      </c>
      <c r="AP211" s="82"/>
      <c r="AQ211" s="81">
        <v>160</v>
      </c>
      <c r="AR211" s="81">
        <v>82</v>
      </c>
      <c r="AS211" s="81">
        <v>0</v>
      </c>
      <c r="AT211" s="81">
        <v>0</v>
      </c>
      <c r="AU211" s="81">
        <v>0</v>
      </c>
      <c r="AV211" s="81">
        <v>0</v>
      </c>
      <c r="AW211" s="81" t="s">
        <v>564</v>
      </c>
      <c r="AX211" s="82"/>
      <c r="AY211" s="81">
        <v>704.84500000000003</v>
      </c>
      <c r="AZ211" s="81">
        <v>6430.6120000000001</v>
      </c>
      <c r="BA211" s="81">
        <v>0</v>
      </c>
      <c r="BB211" s="81">
        <v>0</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1957</v>
      </c>
      <c r="B212" s="80">
        <v>31</v>
      </c>
      <c r="C212" s="80">
        <v>14</v>
      </c>
      <c r="D212" s="80">
        <v>2</v>
      </c>
      <c r="E212" s="80">
        <v>2017</v>
      </c>
      <c r="F212" s="80" t="s">
        <v>71</v>
      </c>
      <c r="G212" s="80" t="s">
        <v>1943</v>
      </c>
      <c r="H212" s="80" t="s">
        <v>1944</v>
      </c>
      <c r="I212" s="177"/>
      <c r="J212" s="81">
        <v>24.195593831625377</v>
      </c>
      <c r="K212" s="81">
        <v>0.87233440161725018</v>
      </c>
      <c r="L212" s="81">
        <v>4.4103093656752703</v>
      </c>
      <c r="M212" s="81">
        <v>9.8532130017043933</v>
      </c>
      <c r="N212" s="81">
        <v>16.016995433532461</v>
      </c>
      <c r="O212" s="81">
        <v>8.9297283898362529</v>
      </c>
      <c r="P212" s="81">
        <v>13.296156855049583</v>
      </c>
      <c r="Q212" s="81">
        <v>0.65739384157995329</v>
      </c>
      <c r="R212" s="81">
        <v>0.1443687333807735</v>
      </c>
      <c r="S212" s="81">
        <v>1.43409824185678</v>
      </c>
      <c r="T212" s="82"/>
      <c r="U212" s="81">
        <v>2178506</v>
      </c>
      <c r="V212" s="81">
        <v>358</v>
      </c>
      <c r="W212" s="81">
        <v>101</v>
      </c>
      <c r="X212" s="81">
        <v>2406</v>
      </c>
      <c r="Y212" s="81">
        <v>4680</v>
      </c>
      <c r="Z212" s="81">
        <v>5339</v>
      </c>
      <c r="AA212" s="81">
        <v>2754</v>
      </c>
      <c r="AB212" s="81">
        <v>9625</v>
      </c>
      <c r="AC212" s="81">
        <v>25146</v>
      </c>
      <c r="AD212" s="81">
        <v>1.43409824185678</v>
      </c>
      <c r="AE212" s="82"/>
      <c r="AF212" s="81">
        <v>24791270.725162748</v>
      </c>
      <c r="AG212" s="81">
        <v>623916.4425003418</v>
      </c>
      <c r="AH212" s="81">
        <v>920402.83145474549</v>
      </c>
      <c r="AI212" s="81">
        <v>14726301.806720629</v>
      </c>
      <c r="AJ212" s="81">
        <v>25288633.202575639</v>
      </c>
      <c r="AK212" s="81">
        <v>0</v>
      </c>
      <c r="AL212" s="81">
        <v>0</v>
      </c>
      <c r="AM212" s="81">
        <v>1322156.2409385049</v>
      </c>
      <c r="AN212" s="81">
        <v>0</v>
      </c>
      <c r="AO212" s="81">
        <v>0</v>
      </c>
      <c r="AP212" s="82"/>
      <c r="AQ212" s="81">
        <v>169</v>
      </c>
      <c r="AR212" s="81">
        <v>87</v>
      </c>
      <c r="AS212" s="81">
        <v>0</v>
      </c>
      <c r="AT212" s="81">
        <v>0</v>
      </c>
      <c r="AU212" s="81">
        <v>0</v>
      </c>
      <c r="AV212" s="81">
        <v>0</v>
      </c>
      <c r="AW212" s="81" t="s">
        <v>564</v>
      </c>
      <c r="AX212" s="82"/>
      <c r="AY212" s="81">
        <v>756.04500000000007</v>
      </c>
      <c r="AZ212" s="81">
        <v>6583.8119999999999</v>
      </c>
      <c r="BA212" s="81">
        <v>0</v>
      </c>
      <c r="BB212" s="81">
        <v>0</v>
      </c>
      <c r="BC212" s="81">
        <v>0</v>
      </c>
      <c r="BD212" s="81">
        <v>0</v>
      </c>
      <c r="BE212" s="81" t="s">
        <v>564</v>
      </c>
      <c r="BF212" s="82"/>
      <c r="BG212" s="81">
        <v>0</v>
      </c>
      <c r="BH212" s="81">
        <v>0</v>
      </c>
      <c r="BI212" s="81">
        <v>0</v>
      </c>
      <c r="BJ212" s="81">
        <v>0</v>
      </c>
      <c r="BK212" s="81">
        <v>0</v>
      </c>
      <c r="BL212" s="81">
        <v>0</v>
      </c>
      <c r="BM212" s="82"/>
      <c r="BN212" s="81">
        <v>0</v>
      </c>
      <c r="BO212" s="81">
        <v>0</v>
      </c>
      <c r="BP212" s="81">
        <v>0</v>
      </c>
      <c r="BQ212" s="81">
        <v>0</v>
      </c>
      <c r="BR212" s="81">
        <v>0</v>
      </c>
      <c r="BS212" s="81">
        <v>0</v>
      </c>
      <c r="BT212"/>
      <c r="BU212" s="80">
        <v>0</v>
      </c>
      <c r="BV212" s="80">
        <v>0</v>
      </c>
      <c r="BW212" s="80">
        <v>0</v>
      </c>
      <c r="BX212" s="80">
        <v>0</v>
      </c>
      <c r="BY212" s="80">
        <v>0</v>
      </c>
      <c r="BZ212" s="80">
        <v>0</v>
      </c>
      <c r="CA212" s="80">
        <v>0</v>
      </c>
      <c r="CB212" s="80">
        <v>0</v>
      </c>
      <c r="CC212" s="80">
        <v>0</v>
      </c>
    </row>
    <row r="213" spans="1:81">
      <c r="A213" s="80" t="s">
        <v>1958</v>
      </c>
      <c r="B213" s="80">
        <v>32</v>
      </c>
      <c r="C213" s="80">
        <v>15</v>
      </c>
      <c r="D213" s="80">
        <v>2</v>
      </c>
      <c r="E213" s="80">
        <v>2018</v>
      </c>
      <c r="F213" s="80" t="s">
        <v>93</v>
      </c>
      <c r="G213" s="80" t="s">
        <v>1943</v>
      </c>
      <c r="H213" s="80" t="s">
        <v>1944</v>
      </c>
      <c r="I213" s="177"/>
      <c r="J213" s="81">
        <v>23.203231064436288</v>
      </c>
      <c r="K213" s="81">
        <v>0.82643120912192225</v>
      </c>
      <c r="L213" s="81">
        <v>4.0287703018960608</v>
      </c>
      <c r="M213" s="81">
        <v>9.7473157818843852</v>
      </c>
      <c r="N213" s="81">
        <v>15.301218790319433</v>
      </c>
      <c r="O213" s="81">
        <v>8.6995955896198929</v>
      </c>
      <c r="P213" s="81">
        <v>12.96782846187539</v>
      </c>
      <c r="Q213" s="81">
        <v>0.60001433782431079</v>
      </c>
      <c r="R213" s="81">
        <v>0.15324241054187401</v>
      </c>
      <c r="S213" s="81">
        <v>1.4987058026437026</v>
      </c>
      <c r="T213" s="82"/>
      <c r="U213" s="81">
        <v>2245582</v>
      </c>
      <c r="V213" s="81">
        <v>358</v>
      </c>
      <c r="W213" s="81">
        <v>101</v>
      </c>
      <c r="X213" s="81">
        <v>2406</v>
      </c>
      <c r="Y213" s="81">
        <v>4654</v>
      </c>
      <c r="Z213" s="81">
        <v>5301</v>
      </c>
      <c r="AA213" s="81">
        <v>2713</v>
      </c>
      <c r="AB213" s="81">
        <v>9467</v>
      </c>
      <c r="AC213" s="81">
        <v>26587</v>
      </c>
      <c r="AD213" s="81">
        <v>1.498705802643703</v>
      </c>
      <c r="AE213" s="82"/>
      <c r="AF213" s="81">
        <v>25030376.717947979</v>
      </c>
      <c r="AG213" s="81">
        <v>556310.50717611553</v>
      </c>
      <c r="AH213" s="81">
        <v>847933.16286468785</v>
      </c>
      <c r="AI213" s="81">
        <v>13986435.11854504</v>
      </c>
      <c r="AJ213" s="81">
        <v>24736387.645767622</v>
      </c>
      <c r="AK213" s="81">
        <v>0</v>
      </c>
      <c r="AL213" s="81">
        <v>0</v>
      </c>
      <c r="AM213" s="81">
        <v>1303143.06510718</v>
      </c>
      <c r="AN213" s="81">
        <v>0</v>
      </c>
      <c r="AO213" s="81">
        <v>0</v>
      </c>
      <c r="AP213" s="82"/>
      <c r="AQ213" s="81">
        <v>171</v>
      </c>
      <c r="AR213" s="81">
        <v>90</v>
      </c>
      <c r="AS213" s="81">
        <v>0</v>
      </c>
      <c r="AT213" s="81">
        <v>0</v>
      </c>
      <c r="AU213" s="81">
        <v>0</v>
      </c>
      <c r="AV213" s="81">
        <v>0</v>
      </c>
      <c r="AW213" s="81" t="s">
        <v>564</v>
      </c>
      <c r="AX213" s="82"/>
      <c r="AY213" s="81">
        <v>767.94500000000005</v>
      </c>
      <c r="AZ213" s="81">
        <v>6616.3119999999999</v>
      </c>
      <c r="BA213" s="81">
        <v>0</v>
      </c>
      <c r="BB213" s="81">
        <v>0</v>
      </c>
      <c r="BC213" s="81">
        <v>0</v>
      </c>
      <c r="BD213" s="81">
        <v>0</v>
      </c>
      <c r="BE213" s="81" t="s">
        <v>564</v>
      </c>
      <c r="BF213" s="82"/>
      <c r="BG213" s="81">
        <v>0</v>
      </c>
      <c r="BH213" s="81">
        <v>0</v>
      </c>
      <c r="BI213" s="81">
        <v>0</v>
      </c>
      <c r="BJ213" s="81">
        <v>0</v>
      </c>
      <c r="BK213" s="81">
        <v>0</v>
      </c>
      <c r="BL213" s="81">
        <v>0</v>
      </c>
      <c r="BM213" s="82"/>
      <c r="BN213" s="81">
        <v>0</v>
      </c>
      <c r="BO213" s="81">
        <v>0</v>
      </c>
      <c r="BP213" s="81">
        <v>0</v>
      </c>
      <c r="BQ213" s="81">
        <v>0</v>
      </c>
      <c r="BR213" s="81">
        <v>0</v>
      </c>
      <c r="BS213" s="81">
        <v>0</v>
      </c>
      <c r="BT213"/>
      <c r="BU213" s="80">
        <v>0</v>
      </c>
      <c r="BV213" s="80">
        <v>0</v>
      </c>
      <c r="BW213" s="80">
        <v>0</v>
      </c>
      <c r="BX213" s="80">
        <v>0</v>
      </c>
      <c r="BY213" s="80">
        <v>0</v>
      </c>
      <c r="BZ213" s="80">
        <v>0</v>
      </c>
      <c r="CA213" s="80">
        <v>0</v>
      </c>
      <c r="CB213" s="80">
        <v>0</v>
      </c>
      <c r="CC213" s="80">
        <v>0</v>
      </c>
    </row>
    <row r="214" spans="1:81">
      <c r="A214" s="80" t="s">
        <v>1959</v>
      </c>
      <c r="B214" s="80">
        <v>33</v>
      </c>
      <c r="C214" s="80">
        <v>16</v>
      </c>
      <c r="D214" s="80">
        <v>2</v>
      </c>
      <c r="E214" s="80">
        <v>2019</v>
      </c>
      <c r="F214" s="80" t="s">
        <v>73</v>
      </c>
      <c r="G214" s="80" t="s">
        <v>1943</v>
      </c>
      <c r="H214" s="80" t="s">
        <v>1944</v>
      </c>
      <c r="I214" s="177"/>
      <c r="J214" s="81">
        <v>17.227311081695799</v>
      </c>
      <c r="K214" s="81">
        <v>0.70650094660955687</v>
      </c>
      <c r="L214" s="81">
        <v>3.9661259606268557</v>
      </c>
      <c r="M214" s="81">
        <v>8.2317123919794444</v>
      </c>
      <c r="N214" s="81">
        <v>11.919726310055669</v>
      </c>
      <c r="O214" s="81">
        <v>8.4335816495990805</v>
      </c>
      <c r="P214" s="81">
        <v>12.786293475746181</v>
      </c>
      <c r="Q214" s="81">
        <v>0.57000409249835238</v>
      </c>
      <c r="R214" s="81">
        <v>0.19944649427899866</v>
      </c>
      <c r="S214" s="81">
        <v>1.464454725001203</v>
      </c>
      <c r="T214" s="82"/>
      <c r="U214" s="81">
        <v>2035439</v>
      </c>
      <c r="V214" s="81">
        <v>358</v>
      </c>
      <c r="W214" s="81">
        <v>101</v>
      </c>
      <c r="X214" s="81">
        <v>2406</v>
      </c>
      <c r="Y214" s="81">
        <v>4610</v>
      </c>
      <c r="Z214" s="81">
        <v>5280</v>
      </c>
      <c r="AA214" s="81">
        <v>2655</v>
      </c>
      <c r="AB214" s="81">
        <v>9237</v>
      </c>
      <c r="AC214" s="81">
        <v>35170</v>
      </c>
      <c r="AD214" s="81">
        <v>1.464454725001203</v>
      </c>
      <c r="AE214" s="82"/>
      <c r="AF214" s="81">
        <v>22290695.666220121</v>
      </c>
      <c r="AG214" s="81">
        <v>540593.05504896189</v>
      </c>
      <c r="AH214" s="81">
        <v>932150.69090059493</v>
      </c>
      <c r="AI214" s="81">
        <v>14765727.396820379</v>
      </c>
      <c r="AJ214" s="81">
        <v>22619821.254477836</v>
      </c>
      <c r="AK214" s="81">
        <v>0</v>
      </c>
      <c r="AL214" s="81">
        <v>0</v>
      </c>
      <c r="AM214" s="81">
        <v>1258009.8639012293</v>
      </c>
      <c r="AN214" s="81">
        <v>0</v>
      </c>
      <c r="AO214" s="81">
        <v>0</v>
      </c>
      <c r="AP214" s="82"/>
      <c r="AQ214" s="81">
        <v>179</v>
      </c>
      <c r="AR214" s="81">
        <v>99</v>
      </c>
      <c r="AS214" s="81">
        <v>0</v>
      </c>
      <c r="AT214" s="81">
        <v>0</v>
      </c>
      <c r="AU214" s="81">
        <v>0</v>
      </c>
      <c r="AV214" s="81">
        <v>0</v>
      </c>
      <c r="AW214" s="81" t="s">
        <v>564</v>
      </c>
      <c r="AX214" s="82"/>
      <c r="AY214" s="81">
        <v>817.54499999999996</v>
      </c>
      <c r="AZ214" s="81">
        <v>6992.6120000000001</v>
      </c>
      <c r="BA214" s="81">
        <v>0</v>
      </c>
      <c r="BB214" s="81">
        <v>0</v>
      </c>
      <c r="BC214" s="81">
        <v>0</v>
      </c>
      <c r="BD214" s="81">
        <v>0</v>
      </c>
      <c r="BE214" s="81" t="s">
        <v>564</v>
      </c>
      <c r="BF214" s="82"/>
      <c r="BG214" s="81">
        <v>0</v>
      </c>
      <c r="BH214" s="81">
        <v>0</v>
      </c>
      <c r="BI214" s="81">
        <v>0</v>
      </c>
      <c r="BJ214" s="81">
        <v>0</v>
      </c>
      <c r="BK214" s="81">
        <v>0</v>
      </c>
      <c r="BL214" s="81">
        <v>0</v>
      </c>
      <c r="BM214" s="82"/>
      <c r="BN214" s="81">
        <v>0</v>
      </c>
      <c r="BO214" s="81">
        <v>0</v>
      </c>
      <c r="BP214" s="81">
        <v>0</v>
      </c>
      <c r="BQ214" s="81">
        <v>0</v>
      </c>
      <c r="BR214" s="81">
        <v>0</v>
      </c>
      <c r="BS214" s="81">
        <v>0</v>
      </c>
      <c r="BT214"/>
      <c r="BU214" s="80">
        <v>0</v>
      </c>
      <c r="BV214" s="80">
        <v>0</v>
      </c>
      <c r="BW214" s="80">
        <v>0</v>
      </c>
      <c r="BX214" s="80">
        <v>0</v>
      </c>
      <c r="BY214" s="80">
        <v>0</v>
      </c>
      <c r="BZ214" s="80">
        <v>0</v>
      </c>
      <c r="CA214" s="80">
        <v>0</v>
      </c>
      <c r="CB214" s="80">
        <v>0</v>
      </c>
      <c r="CC214" s="80">
        <v>0</v>
      </c>
    </row>
    <row r="215" spans="1:81">
      <c r="A215" s="80" t="s">
        <v>1960</v>
      </c>
      <c r="B215" s="80">
        <v>34</v>
      </c>
      <c r="C215" s="80">
        <v>17</v>
      </c>
      <c r="D215" s="80">
        <v>2</v>
      </c>
      <c r="E215" s="80">
        <v>2020</v>
      </c>
      <c r="F215" s="80" t="s">
        <v>218</v>
      </c>
      <c r="G215" s="80" t="s">
        <v>1943</v>
      </c>
      <c r="H215" s="80" t="s">
        <v>1944</v>
      </c>
      <c r="I215" s="177"/>
      <c r="J215" s="81">
        <v>18.838881674801861</v>
      </c>
      <c r="K215" s="81">
        <v>0.69006733776893669</v>
      </c>
      <c r="L215" s="81">
        <v>6.7477053313658484</v>
      </c>
      <c r="M215" s="81">
        <v>8.91134827661649</v>
      </c>
      <c r="N215" s="81">
        <v>17.201521279134333</v>
      </c>
      <c r="O215" s="81">
        <v>7.4183990011237668</v>
      </c>
      <c r="P215" s="81">
        <v>11.741920386205287</v>
      </c>
      <c r="Q215" s="81">
        <v>0.52919446019347749</v>
      </c>
      <c r="R215" s="81">
        <v>0.13889361886996229</v>
      </c>
      <c r="S215" s="81">
        <v>1.3653229186884519</v>
      </c>
      <c r="T215" s="82"/>
      <c r="U215" s="81">
        <v>1778810</v>
      </c>
      <c r="V215" s="81">
        <v>277</v>
      </c>
      <c r="W215" s="81">
        <v>166</v>
      </c>
      <c r="X215" s="81">
        <v>2242</v>
      </c>
      <c r="Y215" s="81">
        <v>4550</v>
      </c>
      <c r="Z215" s="81">
        <v>5301</v>
      </c>
      <c r="AA215" s="81">
        <v>2649</v>
      </c>
      <c r="AB215" s="81">
        <v>8975</v>
      </c>
      <c r="AC215" s="81">
        <v>24619.999999999996</v>
      </c>
      <c r="AD215" s="81">
        <v>1.3653229186884519</v>
      </c>
      <c r="AE215" s="82"/>
      <c r="AF215" s="81">
        <v>18781913.077010009</v>
      </c>
      <c r="AG215" s="81">
        <v>443948.66005724302</v>
      </c>
      <c r="AH215" s="81">
        <v>1688748.3036990622</v>
      </c>
      <c r="AI215" s="81">
        <v>12293159.974505505</v>
      </c>
      <c r="AJ215" s="81">
        <v>26750965.848196175</v>
      </c>
      <c r="AK215" s="81"/>
      <c r="AL215" s="81"/>
      <c r="AM215" s="81">
        <v>1171337.2143297466</v>
      </c>
      <c r="AN215" s="81"/>
      <c r="AO215" s="81"/>
      <c r="AP215" s="82"/>
      <c r="AQ215" s="81">
        <v>188</v>
      </c>
      <c r="AR215" s="81">
        <v>106</v>
      </c>
      <c r="AS215" s="81">
        <v>0</v>
      </c>
      <c r="AT215" s="81">
        <v>0</v>
      </c>
      <c r="AU215" s="81">
        <v>0</v>
      </c>
      <c r="AV215" s="81">
        <v>0</v>
      </c>
      <c r="AW215" s="81">
        <v>0</v>
      </c>
      <c r="AX215" s="82"/>
      <c r="AY215" s="81">
        <v>872.07500000000005</v>
      </c>
      <c r="AZ215" s="81">
        <v>7284.5120000000006</v>
      </c>
      <c r="BA215" s="81">
        <v>0</v>
      </c>
      <c r="BB215" s="81">
        <v>0</v>
      </c>
      <c r="BC215" s="81">
        <v>0</v>
      </c>
      <c r="BD215" s="81">
        <v>0</v>
      </c>
      <c r="BE215" s="81">
        <v>0</v>
      </c>
      <c r="BF215" s="82"/>
      <c r="BG215" s="81">
        <v>0</v>
      </c>
      <c r="BH215" s="81">
        <v>0</v>
      </c>
      <c r="BI215" s="81">
        <v>0</v>
      </c>
      <c r="BJ215" s="81">
        <v>0</v>
      </c>
      <c r="BK215" s="81">
        <v>0</v>
      </c>
      <c r="BL215" s="81">
        <v>0</v>
      </c>
      <c r="BM215" s="82"/>
      <c r="BN215" s="81">
        <v>0</v>
      </c>
      <c r="BO215" s="81">
        <v>0</v>
      </c>
      <c r="BP215" s="81">
        <v>0</v>
      </c>
      <c r="BQ215" s="81">
        <v>0</v>
      </c>
      <c r="BR215" s="81">
        <v>0</v>
      </c>
      <c r="BS215" s="81">
        <v>0</v>
      </c>
      <c r="BT215"/>
      <c r="BU215" s="80">
        <v>0</v>
      </c>
      <c r="BV215" s="80">
        <v>0</v>
      </c>
      <c r="BW215" s="80">
        <v>0</v>
      </c>
      <c r="BX215" s="80">
        <v>0</v>
      </c>
      <c r="BY215" s="80">
        <v>0</v>
      </c>
      <c r="BZ215" s="80">
        <v>0</v>
      </c>
      <c r="CA215" s="80">
        <v>0</v>
      </c>
      <c r="CB215" s="80">
        <v>0</v>
      </c>
      <c r="CC215" s="80">
        <v>0</v>
      </c>
    </row>
    <row r="216" spans="1:81">
      <c r="A216" s="80" t="s">
        <v>1961</v>
      </c>
      <c r="B216" s="80">
        <v>34</v>
      </c>
      <c r="C216" s="80">
        <v>18</v>
      </c>
      <c r="D216" s="80">
        <v>2</v>
      </c>
      <c r="E216" s="80">
        <v>2021</v>
      </c>
      <c r="F216" s="80" t="s">
        <v>75</v>
      </c>
      <c r="G216" s="174" t="s">
        <v>1943</v>
      </c>
      <c r="H216" s="80" t="s">
        <v>1944</v>
      </c>
      <c r="I216" s="177"/>
      <c r="J216" s="81">
        <v>14.972193958138348</v>
      </c>
      <c r="K216" s="81">
        <v>0.68387498256241852</v>
      </c>
      <c r="L216" s="81">
        <v>6.942247133776938</v>
      </c>
      <c r="M216" s="81">
        <v>9.4449147931583877</v>
      </c>
      <c r="N216" s="81">
        <v>14.297546430376999</v>
      </c>
      <c r="O216" s="81">
        <v>7.1352168420060886</v>
      </c>
      <c r="P216" s="81">
        <v>12.035932982395069</v>
      </c>
      <c r="Q216" s="81">
        <v>0.52319337201636962</v>
      </c>
      <c r="R216" s="81">
        <v>7.400628847919033E-2</v>
      </c>
      <c r="S216" s="81">
        <v>1.700474207261619</v>
      </c>
      <c r="T216" s="82"/>
      <c r="U216" s="81">
        <v>1660824</v>
      </c>
      <c r="V216" s="81">
        <v>277</v>
      </c>
      <c r="W216" s="81">
        <v>166</v>
      </c>
      <c r="X216" s="81">
        <v>2242</v>
      </c>
      <c r="Y216" s="81">
        <v>4486</v>
      </c>
      <c r="Z216" s="81">
        <v>5250</v>
      </c>
      <c r="AA216" s="81">
        <v>2648</v>
      </c>
      <c r="AB216" s="81">
        <v>8768</v>
      </c>
      <c r="AC216" s="81">
        <v>12715</v>
      </c>
      <c r="AD216" s="81">
        <v>1.700474207261619</v>
      </c>
      <c r="AE216" s="82"/>
      <c r="AF216" s="81">
        <v>16021846.015710892</v>
      </c>
      <c r="AG216" s="81">
        <v>452999.29790052428</v>
      </c>
      <c r="AH216" s="81">
        <v>1792124.3537912148</v>
      </c>
      <c r="AI216" s="81">
        <v>14340906.151020646</v>
      </c>
      <c r="AJ216" s="81">
        <v>24209718.808633164</v>
      </c>
      <c r="AK216" s="81">
        <v>0</v>
      </c>
      <c r="AL216" s="81">
        <v>0</v>
      </c>
      <c r="AM216" s="81">
        <v>1150921.7682988159</v>
      </c>
      <c r="AN216" s="81">
        <v>0</v>
      </c>
      <c r="AO216" s="81">
        <v>0</v>
      </c>
      <c r="AP216" s="82"/>
      <c r="AQ216" s="81">
        <v>193</v>
      </c>
      <c r="AR216" s="81">
        <v>107</v>
      </c>
      <c r="AS216" s="81">
        <v>0</v>
      </c>
      <c r="AT216" s="81">
        <v>0</v>
      </c>
      <c r="AU216" s="81">
        <v>0</v>
      </c>
      <c r="AV216" s="81">
        <v>0</v>
      </c>
      <c r="AW216" s="81"/>
      <c r="AX216" s="82"/>
      <c r="AY216" s="81">
        <v>910.875</v>
      </c>
      <c r="AZ216" s="81">
        <v>7334.0120000000006</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1962</v>
      </c>
      <c r="B217" s="80">
        <v>34</v>
      </c>
      <c r="C217" s="80">
        <v>19</v>
      </c>
      <c r="D217" s="80">
        <v>2</v>
      </c>
      <c r="E217" s="80">
        <v>2022</v>
      </c>
      <c r="F217" s="80" t="s">
        <v>568</v>
      </c>
      <c r="G217" s="174" t="s">
        <v>1943</v>
      </c>
      <c r="H217" s="80" t="s">
        <v>1944</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197</v>
      </c>
      <c r="AR217" s="81">
        <v>110</v>
      </c>
      <c r="AS217" s="81">
        <v>0</v>
      </c>
      <c r="AT217" s="81">
        <v>0</v>
      </c>
      <c r="AU217" s="81">
        <v>0</v>
      </c>
      <c r="AV217" s="81">
        <v>0</v>
      </c>
      <c r="AW217" s="81"/>
      <c r="AX217" s="82"/>
      <c r="AY217" s="81">
        <v>939.47499999999991</v>
      </c>
      <c r="AZ217" s="81">
        <v>7460.5120000000006</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1963</v>
      </c>
      <c r="B218" s="80">
        <v>205</v>
      </c>
      <c r="C218" s="80">
        <v>1</v>
      </c>
      <c r="D218" s="80">
        <v>13</v>
      </c>
      <c r="E218" s="80">
        <v>1990</v>
      </c>
      <c r="F218" s="80" t="s">
        <v>562</v>
      </c>
      <c r="G218" s="80" t="s">
        <v>1667</v>
      </c>
      <c r="H218" s="80" t="s">
        <v>1668</v>
      </c>
      <c r="I218" s="177"/>
      <c r="J218" s="81">
        <v>57.067966173876947</v>
      </c>
      <c r="K218" s="81">
        <v>1.5576315453278986</v>
      </c>
      <c r="L218" s="81">
        <v>16.415143628048721</v>
      </c>
      <c r="M218" s="81">
        <v>4.8818197246831048</v>
      </c>
      <c r="N218" s="81">
        <v>10.484922007932644</v>
      </c>
      <c r="O218" s="81">
        <v>6.4063337855239872</v>
      </c>
      <c r="P218" s="81">
        <v>8.1174215406333037</v>
      </c>
      <c r="Q218" s="81">
        <v>0.45686895891564783</v>
      </c>
      <c r="R218" s="81">
        <v>0</v>
      </c>
      <c r="S218" s="81">
        <v>0.37203397084190415</v>
      </c>
      <c r="T218" s="82"/>
      <c r="U218" s="81">
        <v>1602266</v>
      </c>
      <c r="V218" s="81">
        <v>285</v>
      </c>
      <c r="W218" s="81">
        <v>192</v>
      </c>
      <c r="X218" s="81">
        <v>1637</v>
      </c>
      <c r="Y218" s="81">
        <v>2243</v>
      </c>
      <c r="Z218" s="81">
        <v>2635</v>
      </c>
      <c r="AA218" s="81">
        <v>1971</v>
      </c>
      <c r="AB218" s="81">
        <v>7418</v>
      </c>
      <c r="AC218" s="81">
        <v>0</v>
      </c>
      <c r="AD218" s="81">
        <v>0.37203397084190415</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1964</v>
      </c>
      <c r="B219" s="80">
        <v>206</v>
      </c>
      <c r="C219" s="80">
        <v>2</v>
      </c>
      <c r="D219" s="80">
        <v>13</v>
      </c>
      <c r="E219" s="80">
        <v>2005</v>
      </c>
      <c r="F219" s="80" t="s">
        <v>565</v>
      </c>
      <c r="G219" s="80" t="s">
        <v>1667</v>
      </c>
      <c r="H219" s="80" t="s">
        <v>1668</v>
      </c>
      <c r="I219" s="177"/>
      <c r="J219" s="81">
        <v>37.464947779546229</v>
      </c>
      <c r="K219" s="81">
        <v>1.0687234077626855</v>
      </c>
      <c r="L219" s="81">
        <v>18.468706568537506</v>
      </c>
      <c r="M219" s="81">
        <v>9.273563638386646</v>
      </c>
      <c r="N219" s="81">
        <v>14.704846449499252</v>
      </c>
      <c r="O219" s="81">
        <v>8.5027072022672119</v>
      </c>
      <c r="P219" s="81">
        <v>8.3827820678930465</v>
      </c>
      <c r="Q219" s="81">
        <v>0.44910754245764967</v>
      </c>
      <c r="R219" s="81">
        <v>0</v>
      </c>
      <c r="S219" s="81">
        <v>0.49138955634694109</v>
      </c>
      <c r="T219" s="82"/>
      <c r="U219" s="81">
        <v>1157119</v>
      </c>
      <c r="V219" s="81">
        <v>326</v>
      </c>
      <c r="W219" s="81">
        <v>164</v>
      </c>
      <c r="X219" s="81">
        <v>1506</v>
      </c>
      <c r="Y219" s="81">
        <v>2998</v>
      </c>
      <c r="Z219" s="81">
        <v>4047</v>
      </c>
      <c r="AA219" s="81">
        <v>1667</v>
      </c>
      <c r="AB219" s="81">
        <v>7623</v>
      </c>
      <c r="AC219" s="81">
        <v>0</v>
      </c>
      <c r="AD219" s="81">
        <v>0.49138955634694109</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1965</v>
      </c>
      <c r="B220" s="80">
        <v>207</v>
      </c>
      <c r="C220" s="80">
        <v>3</v>
      </c>
      <c r="D220" s="80">
        <v>13</v>
      </c>
      <c r="E220" s="80">
        <v>2006</v>
      </c>
      <c r="F220" s="80" t="s">
        <v>566</v>
      </c>
      <c r="G220" s="80" t="s">
        <v>1667</v>
      </c>
      <c r="H220" s="80" t="s">
        <v>1668</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1966</v>
      </c>
      <c r="B221" s="80">
        <v>208</v>
      </c>
      <c r="C221" s="80">
        <v>4</v>
      </c>
      <c r="D221" s="80">
        <v>13</v>
      </c>
      <c r="E221" s="80">
        <v>2007</v>
      </c>
      <c r="F221" s="80" t="s">
        <v>567</v>
      </c>
      <c r="G221" s="80" t="s">
        <v>1667</v>
      </c>
      <c r="H221" s="80" t="s">
        <v>1668</v>
      </c>
      <c r="I221" s="177"/>
      <c r="J221" s="81">
        <v>34.723129023399416</v>
      </c>
      <c r="K221" s="81">
        <v>0.79948082371735374</v>
      </c>
      <c r="L221" s="81">
        <v>8.6172257403835992</v>
      </c>
      <c r="M221" s="81">
        <v>9.4242902656358893</v>
      </c>
      <c r="N221" s="81">
        <v>15.204373091194464</v>
      </c>
      <c r="O221" s="81">
        <v>8.3105749168211531</v>
      </c>
      <c r="P221" s="81">
        <v>8.2776387862385992</v>
      </c>
      <c r="Q221" s="81">
        <v>0.48065422287078652</v>
      </c>
      <c r="R221" s="81">
        <v>0</v>
      </c>
      <c r="S221" s="81">
        <v>0.56645191175314569</v>
      </c>
      <c r="T221" s="82"/>
      <c r="U221" s="81">
        <v>1140315</v>
      </c>
      <c r="V221" s="81">
        <v>266</v>
      </c>
      <c r="W221" s="81">
        <v>105</v>
      </c>
      <c r="X221" s="81">
        <v>1917</v>
      </c>
      <c r="Y221" s="81">
        <v>3108</v>
      </c>
      <c r="Z221" s="81">
        <v>4112</v>
      </c>
      <c r="AA221" s="81">
        <v>1621</v>
      </c>
      <c r="AB221" s="81">
        <v>7727</v>
      </c>
      <c r="AC221" s="81">
        <v>0</v>
      </c>
      <c r="AD221" s="81">
        <v>0.56645191175314569</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1967</v>
      </c>
      <c r="B222" s="80">
        <v>209</v>
      </c>
      <c r="C222" s="80">
        <v>5</v>
      </c>
      <c r="D222" s="80">
        <v>13</v>
      </c>
      <c r="E222" s="80">
        <v>2008</v>
      </c>
      <c r="F222" s="80" t="s">
        <v>84</v>
      </c>
      <c r="G222" s="80" t="s">
        <v>1667</v>
      </c>
      <c r="H222" s="80" t="s">
        <v>1668</v>
      </c>
      <c r="I222" s="177"/>
      <c r="J222" s="81">
        <v>34.092195714511121</v>
      </c>
      <c r="K222" s="81">
        <v>0.70167032059883705</v>
      </c>
      <c r="L222" s="81">
        <v>15.448204997605366</v>
      </c>
      <c r="M222" s="81">
        <v>11.027332216420003</v>
      </c>
      <c r="N222" s="81">
        <v>15.716410445609149</v>
      </c>
      <c r="O222" s="81">
        <v>8.1576454360903874</v>
      </c>
      <c r="P222" s="81">
        <v>8.0590772379353197</v>
      </c>
      <c r="Q222" s="81">
        <v>0.47631085674412854</v>
      </c>
      <c r="R222" s="81">
        <v>0</v>
      </c>
      <c r="S222" s="81">
        <v>0.63090446352880247</v>
      </c>
      <c r="T222" s="82"/>
      <c r="U222" s="81">
        <v>1176347</v>
      </c>
      <c r="V222" s="81">
        <v>266</v>
      </c>
      <c r="W222" s="81">
        <v>218</v>
      </c>
      <c r="X222" s="81">
        <v>1917</v>
      </c>
      <c r="Y222" s="81">
        <v>3170</v>
      </c>
      <c r="Z222" s="81">
        <v>4178</v>
      </c>
      <c r="AA222" s="81">
        <v>1580</v>
      </c>
      <c r="AB222" s="81">
        <v>7783</v>
      </c>
      <c r="AC222" s="81">
        <v>0</v>
      </c>
      <c r="AD222" s="81">
        <v>0.63090446352880247</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1968</v>
      </c>
      <c r="B223" s="80">
        <v>210</v>
      </c>
      <c r="C223" s="80">
        <v>6</v>
      </c>
      <c r="D223" s="80">
        <v>13</v>
      </c>
      <c r="E223" s="80">
        <v>2009</v>
      </c>
      <c r="F223" s="80" t="s">
        <v>85</v>
      </c>
      <c r="G223" s="80" t="s">
        <v>1667</v>
      </c>
      <c r="H223" s="80" t="s">
        <v>1668</v>
      </c>
      <c r="I223" s="177"/>
      <c r="J223" s="81">
        <v>26.787194602581724</v>
      </c>
      <c r="K223" s="81">
        <v>0.46736877519299969</v>
      </c>
      <c r="L223" s="81">
        <v>24.92131687220574</v>
      </c>
      <c r="M223" s="81">
        <v>8.7408246679192718</v>
      </c>
      <c r="N223" s="81">
        <v>13.622779145081774</v>
      </c>
      <c r="O223" s="81">
        <v>8.3893078116883011</v>
      </c>
      <c r="P223" s="81">
        <v>7.8253195834468814</v>
      </c>
      <c r="Q223" s="81">
        <v>0.4531520458536466</v>
      </c>
      <c r="R223" s="81">
        <v>0</v>
      </c>
      <c r="S223" s="81">
        <v>0.72795840896790842</v>
      </c>
      <c r="T223" s="82"/>
      <c r="U223" s="81">
        <v>933402</v>
      </c>
      <c r="V223" s="81">
        <v>217</v>
      </c>
      <c r="W223" s="81">
        <v>403</v>
      </c>
      <c r="X223" s="81">
        <v>1919</v>
      </c>
      <c r="Y223" s="81">
        <v>3199</v>
      </c>
      <c r="Z223" s="81">
        <v>4241</v>
      </c>
      <c r="AA223" s="81">
        <v>1575</v>
      </c>
      <c r="AB223" s="81">
        <v>7773</v>
      </c>
      <c r="AC223" s="81">
        <v>0</v>
      </c>
      <c r="AD223" s="81">
        <v>0.72795840896790842</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1969</v>
      </c>
      <c r="B224" s="80">
        <v>211</v>
      </c>
      <c r="C224" s="80">
        <v>7</v>
      </c>
      <c r="D224" s="80">
        <v>13</v>
      </c>
      <c r="E224" s="80">
        <v>2010</v>
      </c>
      <c r="F224" s="80" t="s">
        <v>86</v>
      </c>
      <c r="G224" s="80" t="s">
        <v>1667</v>
      </c>
      <c r="H224" s="80" t="s">
        <v>1668</v>
      </c>
      <c r="I224" s="177"/>
      <c r="J224" s="81">
        <v>25.209651407334945</v>
      </c>
      <c r="K224" s="81">
        <v>0.48742180483913233</v>
      </c>
      <c r="L224" s="81">
        <v>22.688423031027554</v>
      </c>
      <c r="M224" s="81">
        <v>7.8242571417364664</v>
      </c>
      <c r="N224" s="81">
        <v>13.691932509022251</v>
      </c>
      <c r="O224" s="81">
        <v>8.3977605528239483</v>
      </c>
      <c r="P224" s="81">
        <v>8.1633365515324225</v>
      </c>
      <c r="Q224" s="81">
        <v>0.47462277520150375</v>
      </c>
      <c r="R224" s="81">
        <v>0</v>
      </c>
      <c r="S224" s="81">
        <v>0.96090256326230206</v>
      </c>
      <c r="T224" s="82"/>
      <c r="U224" s="81">
        <v>983332</v>
      </c>
      <c r="V224" s="81">
        <v>217</v>
      </c>
      <c r="W224" s="81">
        <v>403</v>
      </c>
      <c r="X224" s="81">
        <v>1919</v>
      </c>
      <c r="Y224" s="81">
        <v>3270</v>
      </c>
      <c r="Z224" s="81">
        <v>4265</v>
      </c>
      <c r="AA224" s="81">
        <v>1602</v>
      </c>
      <c r="AB224" s="81">
        <v>7801</v>
      </c>
      <c r="AC224" s="81">
        <v>0</v>
      </c>
      <c r="AD224" s="81">
        <v>0.96090256326230206</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1970</v>
      </c>
      <c r="B225" s="80">
        <v>212</v>
      </c>
      <c r="C225" s="80">
        <v>8</v>
      </c>
      <c r="D225" s="80">
        <v>13</v>
      </c>
      <c r="E225" s="80">
        <v>2011</v>
      </c>
      <c r="F225" s="80" t="s">
        <v>87</v>
      </c>
      <c r="G225" s="80" t="s">
        <v>1667</v>
      </c>
      <c r="H225" s="80" t="s">
        <v>1668</v>
      </c>
      <c r="I225" s="177"/>
      <c r="J225" s="81">
        <v>21.70380066590403</v>
      </c>
      <c r="K225" s="81">
        <v>0.68296861223859806</v>
      </c>
      <c r="L225" s="81">
        <v>21.169951876287865</v>
      </c>
      <c r="M225" s="81">
        <v>9.8842365166002342</v>
      </c>
      <c r="N225" s="81">
        <v>16.808286291761092</v>
      </c>
      <c r="O225" s="81">
        <v>8.3078462964070088</v>
      </c>
      <c r="P225" s="81">
        <v>7.8086659089266606</v>
      </c>
      <c r="Q225" s="81">
        <v>0.55265423669735747</v>
      </c>
      <c r="R225" s="81">
        <v>0</v>
      </c>
      <c r="S225" s="81">
        <v>1.2244743250531558</v>
      </c>
      <c r="T225" s="82"/>
      <c r="U225" s="81">
        <v>797308</v>
      </c>
      <c r="V225" s="81">
        <v>217</v>
      </c>
      <c r="W225" s="81">
        <v>403</v>
      </c>
      <c r="X225" s="81">
        <v>1919</v>
      </c>
      <c r="Y225" s="81">
        <v>3335</v>
      </c>
      <c r="Z225" s="81">
        <v>4311</v>
      </c>
      <c r="AA225" s="81">
        <v>1578</v>
      </c>
      <c r="AB225" s="81">
        <v>7875</v>
      </c>
      <c r="AC225" s="81">
        <v>0</v>
      </c>
      <c r="AD225" s="81">
        <v>1.2244743250531558</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1971</v>
      </c>
      <c r="B226" s="80">
        <v>213</v>
      </c>
      <c r="C226" s="80">
        <v>9</v>
      </c>
      <c r="D226" s="80">
        <v>13</v>
      </c>
      <c r="E226" s="80">
        <v>2012</v>
      </c>
      <c r="F226" s="80" t="s">
        <v>88</v>
      </c>
      <c r="G226" s="80" t="s">
        <v>1667</v>
      </c>
      <c r="H226" s="80" t="s">
        <v>1668</v>
      </c>
      <c r="I226" s="177"/>
      <c r="J226" s="81">
        <v>29.746764136962366</v>
      </c>
      <c r="K226" s="81">
        <v>0.76939055619794849</v>
      </c>
      <c r="L226" s="81">
        <v>21.359851937849808</v>
      </c>
      <c r="M226" s="81">
        <v>12.276190348067813</v>
      </c>
      <c r="N226" s="81">
        <v>18.884836408332362</v>
      </c>
      <c r="O226" s="81">
        <v>8.4011631437631618</v>
      </c>
      <c r="P226" s="81">
        <v>7.7237023673380829</v>
      </c>
      <c r="Q226" s="81">
        <v>0.60364799531686752</v>
      </c>
      <c r="R226" s="81">
        <v>0</v>
      </c>
      <c r="S226" s="81">
        <v>1.0485871106176257</v>
      </c>
      <c r="T226" s="82"/>
      <c r="U226" s="81">
        <v>1047026</v>
      </c>
      <c r="V226" s="81">
        <v>217</v>
      </c>
      <c r="W226" s="81">
        <v>403</v>
      </c>
      <c r="X226" s="81">
        <v>1919</v>
      </c>
      <c r="Y226" s="81">
        <v>3411</v>
      </c>
      <c r="Z226" s="81">
        <v>4394</v>
      </c>
      <c r="AA226" s="81">
        <v>1552</v>
      </c>
      <c r="AB226" s="81">
        <v>7917</v>
      </c>
      <c r="AC226" s="81">
        <v>0</v>
      </c>
      <c r="AD226" s="81">
        <v>1.0485871106176257</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0</v>
      </c>
      <c r="BL226" s="81">
        <v>0</v>
      </c>
      <c r="BM226" s="82"/>
      <c r="BN226" s="81">
        <v>0</v>
      </c>
      <c r="BO226" s="81">
        <v>0</v>
      </c>
      <c r="BP226" s="81">
        <v>0</v>
      </c>
      <c r="BQ226" s="81">
        <v>0</v>
      </c>
      <c r="BR226" s="81">
        <v>0</v>
      </c>
      <c r="BS226" s="81">
        <v>0</v>
      </c>
      <c r="BT226"/>
      <c r="BU226" s="80">
        <v>0</v>
      </c>
      <c r="BV226" s="80">
        <v>0</v>
      </c>
      <c r="BW226" s="80">
        <v>0</v>
      </c>
      <c r="BX226" s="80">
        <v>0</v>
      </c>
      <c r="BY226" s="80">
        <v>0</v>
      </c>
      <c r="BZ226" s="80">
        <v>0</v>
      </c>
      <c r="CA226" s="80">
        <v>0</v>
      </c>
      <c r="CB226" s="80">
        <v>0</v>
      </c>
      <c r="CC226" s="80">
        <v>0</v>
      </c>
    </row>
    <row r="227" spans="1:81">
      <c r="A227" s="80" t="s">
        <v>1972</v>
      </c>
      <c r="B227" s="80">
        <v>214</v>
      </c>
      <c r="C227" s="80">
        <v>10</v>
      </c>
      <c r="D227" s="80">
        <v>13</v>
      </c>
      <c r="E227" s="80">
        <v>2013</v>
      </c>
      <c r="F227" s="80" t="s">
        <v>89</v>
      </c>
      <c r="G227" s="80" t="s">
        <v>1667</v>
      </c>
      <c r="H227" s="80" t="s">
        <v>1668</v>
      </c>
      <c r="I227" s="177"/>
      <c r="J227" s="81">
        <v>29.510830471264086</v>
      </c>
      <c r="K227" s="81">
        <v>0.63590391906308863</v>
      </c>
      <c r="L227" s="81">
        <v>18.862433520088331</v>
      </c>
      <c r="M227" s="81">
        <v>11.417150525331273</v>
      </c>
      <c r="N227" s="81">
        <v>18.656045174777539</v>
      </c>
      <c r="O227" s="81">
        <v>8.0841938910376818</v>
      </c>
      <c r="P227" s="81">
        <v>7.7128415375956063</v>
      </c>
      <c r="Q227" s="81">
        <v>0.61482720183385398</v>
      </c>
      <c r="R227" s="81">
        <v>0</v>
      </c>
      <c r="S227" s="81">
        <v>0.53372351080830227</v>
      </c>
      <c r="T227" s="82"/>
      <c r="U227" s="81">
        <v>1057632</v>
      </c>
      <c r="V227" s="81">
        <v>217</v>
      </c>
      <c r="W227" s="81">
        <v>403</v>
      </c>
      <c r="X227" s="81">
        <v>1919</v>
      </c>
      <c r="Y227" s="81">
        <v>3477</v>
      </c>
      <c r="Z227" s="81">
        <v>4417</v>
      </c>
      <c r="AA227" s="81">
        <v>1544</v>
      </c>
      <c r="AB227" s="81">
        <v>7948</v>
      </c>
      <c r="AC227" s="81">
        <v>0</v>
      </c>
      <c r="AD227" s="81">
        <v>0.53372351080830227</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0</v>
      </c>
      <c r="BJ227" s="81">
        <v>0</v>
      </c>
      <c r="BK227" s="81">
        <v>0</v>
      </c>
      <c r="BL227" s="81">
        <v>0</v>
      </c>
      <c r="BM227" s="82"/>
      <c r="BN227" s="81">
        <v>0</v>
      </c>
      <c r="BO227" s="81">
        <v>0</v>
      </c>
      <c r="BP227" s="81">
        <v>0</v>
      </c>
      <c r="BQ227" s="81">
        <v>0</v>
      </c>
      <c r="BR227" s="81">
        <v>0</v>
      </c>
      <c r="BS227" s="81">
        <v>0</v>
      </c>
      <c r="BT227"/>
      <c r="BU227" s="80">
        <v>0</v>
      </c>
      <c r="BV227" s="80">
        <v>0</v>
      </c>
      <c r="BW227" s="80">
        <v>0</v>
      </c>
      <c r="BX227" s="80">
        <v>0</v>
      </c>
      <c r="BY227" s="80">
        <v>0</v>
      </c>
      <c r="BZ227" s="80">
        <v>0</v>
      </c>
      <c r="CA227" s="80">
        <v>0</v>
      </c>
      <c r="CB227" s="80">
        <v>0</v>
      </c>
      <c r="CC227" s="80">
        <v>0</v>
      </c>
    </row>
    <row r="228" spans="1:81">
      <c r="A228" s="80" t="s">
        <v>1973</v>
      </c>
      <c r="B228" s="80">
        <v>215</v>
      </c>
      <c r="C228" s="80">
        <v>11</v>
      </c>
      <c r="D228" s="80">
        <v>13</v>
      </c>
      <c r="E228" s="80">
        <v>2014</v>
      </c>
      <c r="F228" s="80" t="s">
        <v>90</v>
      </c>
      <c r="G228" s="80" t="s">
        <v>1667</v>
      </c>
      <c r="H228" s="80" t="s">
        <v>1668</v>
      </c>
      <c r="I228" s="177"/>
      <c r="J228" s="81">
        <v>28.335690989542229</v>
      </c>
      <c r="K228" s="81">
        <v>0.6441802998287367</v>
      </c>
      <c r="L228" s="81">
        <v>16.048571676411207</v>
      </c>
      <c r="M228" s="81">
        <v>12.559895367893363</v>
      </c>
      <c r="N228" s="81">
        <v>20.203176839249089</v>
      </c>
      <c r="O228" s="81">
        <v>7.7782862604182217</v>
      </c>
      <c r="P228" s="81">
        <v>7.637465745997817</v>
      </c>
      <c r="Q228" s="81">
        <v>0.59331304777321214</v>
      </c>
      <c r="R228" s="81">
        <v>0</v>
      </c>
      <c r="S228" s="81">
        <v>1.1859475853358186</v>
      </c>
      <c r="T228" s="82"/>
      <c r="U228" s="81">
        <v>1127849</v>
      </c>
      <c r="V228" s="81">
        <v>191</v>
      </c>
      <c r="W228" s="81">
        <v>350</v>
      </c>
      <c r="X228" s="81">
        <v>2007</v>
      </c>
      <c r="Y228" s="81">
        <v>3556</v>
      </c>
      <c r="Z228" s="81">
        <v>4476</v>
      </c>
      <c r="AA228" s="81">
        <v>1521</v>
      </c>
      <c r="AB228" s="81">
        <v>7994</v>
      </c>
      <c r="AC228" s="81">
        <v>0</v>
      </c>
      <c r="AD228" s="81">
        <v>1.1859475853358186</v>
      </c>
      <c r="AE228" s="82"/>
      <c r="AF228" s="81">
        <v>9185375.2683562096</v>
      </c>
      <c r="AG228" s="81">
        <v>452017.86399238458</v>
      </c>
      <c r="AH228" s="81">
        <v>2610301.8405150091</v>
      </c>
      <c r="AI228" s="81">
        <v>13216925.410061728</v>
      </c>
      <c r="AJ228" s="81">
        <v>15294270.209929289</v>
      </c>
      <c r="AK228" s="81">
        <v>0</v>
      </c>
      <c r="AL228" s="81">
        <v>0</v>
      </c>
      <c r="AM228" s="81">
        <v>1097456.7439395494</v>
      </c>
      <c r="AN228" s="81">
        <v>0</v>
      </c>
      <c r="AO228" s="81">
        <v>0</v>
      </c>
      <c r="AP228" s="82"/>
      <c r="AQ228" s="81">
        <v>62</v>
      </c>
      <c r="AR228" s="81">
        <v>16</v>
      </c>
      <c r="AS228" s="81">
        <v>0</v>
      </c>
      <c r="AT228" s="81">
        <v>0</v>
      </c>
      <c r="AU228" s="81">
        <v>0</v>
      </c>
      <c r="AV228" s="81">
        <v>0</v>
      </c>
      <c r="AW228" s="81" t="s">
        <v>564</v>
      </c>
      <c r="AX228" s="82"/>
      <c r="AY228" s="81">
        <v>298.29300000000001</v>
      </c>
      <c r="AZ228" s="81">
        <v>969.8</v>
      </c>
      <c r="BA228" s="81">
        <v>0</v>
      </c>
      <c r="BB228" s="81">
        <v>0</v>
      </c>
      <c r="BC228" s="81">
        <v>0</v>
      </c>
      <c r="BD228" s="81">
        <v>0</v>
      </c>
      <c r="BE228" s="81" t="s">
        <v>564</v>
      </c>
      <c r="BF228" s="82"/>
      <c r="BG228" s="81">
        <v>0</v>
      </c>
      <c r="BH228" s="81">
        <v>0</v>
      </c>
      <c r="BI228" s="81">
        <v>0</v>
      </c>
      <c r="BJ228" s="81">
        <v>0</v>
      </c>
      <c r="BK228" s="81">
        <v>0</v>
      </c>
      <c r="BL228" s="81">
        <v>0</v>
      </c>
      <c r="BM228" s="82"/>
      <c r="BN228" s="81">
        <v>0</v>
      </c>
      <c r="BO228" s="81">
        <v>0</v>
      </c>
      <c r="BP228" s="81">
        <v>0</v>
      </c>
      <c r="BQ228" s="81">
        <v>0</v>
      </c>
      <c r="BR228" s="81">
        <v>0</v>
      </c>
      <c r="BS228" s="81">
        <v>0</v>
      </c>
      <c r="BT228"/>
      <c r="BU228" s="80">
        <v>0</v>
      </c>
      <c r="BV228" s="80">
        <v>0</v>
      </c>
      <c r="BW228" s="80">
        <v>0</v>
      </c>
      <c r="BX228" s="80">
        <v>0</v>
      </c>
      <c r="BY228" s="80">
        <v>0</v>
      </c>
      <c r="BZ228" s="80">
        <v>0</v>
      </c>
      <c r="CA228" s="80">
        <v>0</v>
      </c>
      <c r="CB228" s="80">
        <v>0</v>
      </c>
      <c r="CC228" s="80">
        <v>0</v>
      </c>
    </row>
    <row r="229" spans="1:81">
      <c r="A229" s="80" t="s">
        <v>1974</v>
      </c>
      <c r="B229" s="80">
        <v>216</v>
      </c>
      <c r="C229" s="80">
        <v>12</v>
      </c>
      <c r="D229" s="80">
        <v>13</v>
      </c>
      <c r="E229" s="80">
        <v>2015</v>
      </c>
      <c r="F229" s="80" t="s">
        <v>91</v>
      </c>
      <c r="G229" s="80" t="s">
        <v>1667</v>
      </c>
      <c r="H229" s="80" t="s">
        <v>1668</v>
      </c>
      <c r="I229" s="177"/>
      <c r="J229" s="81">
        <v>31.953316048318708</v>
      </c>
      <c r="K229" s="81">
        <v>0.61770194319762484</v>
      </c>
      <c r="L229" s="81">
        <v>16.89279593633065</v>
      </c>
      <c r="M229" s="81">
        <v>12.152613651178248</v>
      </c>
      <c r="N229" s="81">
        <v>19.123137086169709</v>
      </c>
      <c r="O229" s="81">
        <v>7.8314277663975913</v>
      </c>
      <c r="P229" s="81">
        <v>7.6434750322181237</v>
      </c>
      <c r="Q229" s="81">
        <v>0.58888900166945712</v>
      </c>
      <c r="R229" s="81">
        <v>0</v>
      </c>
      <c r="S229" s="81">
        <v>0.79010862313091756</v>
      </c>
      <c r="T229" s="82"/>
      <c r="U229" s="81">
        <v>1275162</v>
      </c>
      <c r="V229" s="81">
        <v>191</v>
      </c>
      <c r="W229" s="81">
        <v>350</v>
      </c>
      <c r="X229" s="81">
        <v>2007</v>
      </c>
      <c r="Y229" s="81">
        <v>3657</v>
      </c>
      <c r="Z229" s="81">
        <v>4550</v>
      </c>
      <c r="AA229" s="81">
        <v>1521</v>
      </c>
      <c r="AB229" s="81">
        <v>8105</v>
      </c>
      <c r="AC229" s="81">
        <v>0</v>
      </c>
      <c r="AD229" s="81">
        <v>0.79010862313091756</v>
      </c>
      <c r="AE229" s="82"/>
      <c r="AF229" s="81">
        <v>9840808.4271418136</v>
      </c>
      <c r="AG229" s="81">
        <v>411525.30693365436</v>
      </c>
      <c r="AH229" s="81">
        <v>2184270.0092501277</v>
      </c>
      <c r="AI229" s="81">
        <v>12764682.89659233</v>
      </c>
      <c r="AJ229" s="81">
        <v>15094467.581735874</v>
      </c>
      <c r="AK229" s="81">
        <v>0</v>
      </c>
      <c r="AL229" s="81">
        <v>0</v>
      </c>
      <c r="AM229" s="81">
        <v>1110756.2508037342</v>
      </c>
      <c r="AN229" s="81">
        <v>0</v>
      </c>
      <c r="AO229" s="81">
        <v>0</v>
      </c>
      <c r="AP229" s="82"/>
      <c r="AQ229" s="81">
        <v>69</v>
      </c>
      <c r="AR229" s="81">
        <v>19</v>
      </c>
      <c r="AS229" s="81">
        <v>0</v>
      </c>
      <c r="AT229" s="81">
        <v>0</v>
      </c>
      <c r="AU229" s="81">
        <v>0</v>
      </c>
      <c r="AV229" s="81">
        <v>0</v>
      </c>
      <c r="AW229" s="81" t="s">
        <v>564</v>
      </c>
      <c r="AX229" s="82"/>
      <c r="AY229" s="81">
        <v>334.59300000000002</v>
      </c>
      <c r="AZ229" s="81">
        <v>2827</v>
      </c>
      <c r="BA229" s="81">
        <v>0</v>
      </c>
      <c r="BB229" s="81">
        <v>0</v>
      </c>
      <c r="BC229" s="81">
        <v>0</v>
      </c>
      <c r="BD229" s="81">
        <v>0</v>
      </c>
      <c r="BE229" s="81" t="s">
        <v>564</v>
      </c>
      <c r="BF229" s="82"/>
      <c r="BG229" s="81">
        <v>0</v>
      </c>
      <c r="BH229" s="81">
        <v>0</v>
      </c>
      <c r="BI229" s="81">
        <v>0</v>
      </c>
      <c r="BJ229" s="81">
        <v>0</v>
      </c>
      <c r="BK229" s="81">
        <v>0</v>
      </c>
      <c r="BL229" s="81">
        <v>0</v>
      </c>
      <c r="BM229" s="82"/>
      <c r="BN229" s="81">
        <v>0</v>
      </c>
      <c r="BO229" s="81">
        <v>0</v>
      </c>
      <c r="BP229" s="81">
        <v>0</v>
      </c>
      <c r="BQ229" s="81">
        <v>0</v>
      </c>
      <c r="BR229" s="81">
        <v>0</v>
      </c>
      <c r="BS229" s="81">
        <v>0</v>
      </c>
      <c r="BT229"/>
      <c r="BU229" s="80">
        <v>0</v>
      </c>
      <c r="BV229" s="80">
        <v>0</v>
      </c>
      <c r="BW229" s="80">
        <v>0</v>
      </c>
      <c r="BX229" s="80">
        <v>0</v>
      </c>
      <c r="BY229" s="80">
        <v>0</v>
      </c>
      <c r="BZ229" s="80">
        <v>0</v>
      </c>
      <c r="CA229" s="80">
        <v>0</v>
      </c>
      <c r="CB229" s="80">
        <v>0</v>
      </c>
      <c r="CC229" s="80">
        <v>0</v>
      </c>
    </row>
    <row r="230" spans="1:81">
      <c r="A230" s="80" t="s">
        <v>1975</v>
      </c>
      <c r="B230" s="80">
        <v>217</v>
      </c>
      <c r="C230" s="80">
        <v>13</v>
      </c>
      <c r="D230" s="80">
        <v>13</v>
      </c>
      <c r="E230" s="80">
        <v>2016</v>
      </c>
      <c r="F230" s="80" t="s">
        <v>92</v>
      </c>
      <c r="G230" s="80" t="s">
        <v>1667</v>
      </c>
      <c r="H230" s="80" t="s">
        <v>1668</v>
      </c>
      <c r="I230" s="177"/>
      <c r="J230" s="81">
        <v>30.473327531194396</v>
      </c>
      <c r="K230" s="81">
        <v>0.58266468945337668</v>
      </c>
      <c r="L230" s="81">
        <v>18.16563726283983</v>
      </c>
      <c r="M230" s="81">
        <v>10.419456822251782</v>
      </c>
      <c r="N230" s="81">
        <v>19.968105285586912</v>
      </c>
      <c r="O230" s="81">
        <v>7.8757511595789786</v>
      </c>
      <c r="P230" s="81">
        <v>8.0314673570023682</v>
      </c>
      <c r="Q230" s="81">
        <v>0.57833504404649416</v>
      </c>
      <c r="R230" s="81">
        <v>0</v>
      </c>
      <c r="S230" s="81">
        <v>0.87136261359134803</v>
      </c>
      <c r="T230" s="82"/>
      <c r="U230" s="81">
        <v>1157563</v>
      </c>
      <c r="V230" s="81">
        <v>191</v>
      </c>
      <c r="W230" s="81">
        <v>350</v>
      </c>
      <c r="X230" s="81">
        <v>2007</v>
      </c>
      <c r="Y230" s="81">
        <v>3755</v>
      </c>
      <c r="Z230" s="81">
        <v>4632</v>
      </c>
      <c r="AA230" s="81">
        <v>1653</v>
      </c>
      <c r="AB230" s="81">
        <v>8188</v>
      </c>
      <c r="AC230" s="81">
        <v>0</v>
      </c>
      <c r="AD230" s="81">
        <v>0.87136261359134803</v>
      </c>
      <c r="AE230" s="82"/>
      <c r="AF230" s="81">
        <v>9549311.2164807916</v>
      </c>
      <c r="AG230" s="81">
        <v>392267.77885464218</v>
      </c>
      <c r="AH230" s="81">
        <v>1851276.4640611289</v>
      </c>
      <c r="AI230" s="81">
        <v>12741698.521858679</v>
      </c>
      <c r="AJ230" s="81">
        <v>16132212.980878141</v>
      </c>
      <c r="AK230" s="81">
        <v>0</v>
      </c>
      <c r="AL230" s="81">
        <v>0</v>
      </c>
      <c r="AM230" s="81">
        <v>1123002.838357212</v>
      </c>
      <c r="AN230" s="81">
        <v>0</v>
      </c>
      <c r="AO230" s="81">
        <v>0</v>
      </c>
      <c r="AP230" s="82"/>
      <c r="AQ230" s="81">
        <v>76</v>
      </c>
      <c r="AR230" s="81">
        <v>21</v>
      </c>
      <c r="AS230" s="81">
        <v>0</v>
      </c>
      <c r="AT230" s="81">
        <v>0</v>
      </c>
      <c r="AU230" s="81">
        <v>0</v>
      </c>
      <c r="AV230" s="81">
        <v>0</v>
      </c>
      <c r="AW230" s="81" t="s">
        <v>564</v>
      </c>
      <c r="AX230" s="82"/>
      <c r="AY230" s="81">
        <v>373.89299999999997</v>
      </c>
      <c r="AZ230" s="81">
        <v>2904.7</v>
      </c>
      <c r="BA230" s="81">
        <v>0</v>
      </c>
      <c r="BB230" s="81">
        <v>0</v>
      </c>
      <c r="BC230" s="81">
        <v>0</v>
      </c>
      <c r="BD230" s="81">
        <v>0</v>
      </c>
      <c r="BE230" s="81" t="s">
        <v>564</v>
      </c>
      <c r="BF230" s="82"/>
      <c r="BG230" s="81">
        <v>0</v>
      </c>
      <c r="BH230" s="81">
        <v>0</v>
      </c>
      <c r="BI230" s="81">
        <v>0</v>
      </c>
      <c r="BJ230" s="81">
        <v>0</v>
      </c>
      <c r="BK230" s="81">
        <v>0</v>
      </c>
      <c r="BL230" s="81">
        <v>0</v>
      </c>
      <c r="BM230" s="82"/>
      <c r="BN230" s="81">
        <v>0</v>
      </c>
      <c r="BO230" s="81">
        <v>0</v>
      </c>
      <c r="BP230" s="81">
        <v>0</v>
      </c>
      <c r="BQ230" s="81">
        <v>0</v>
      </c>
      <c r="BR230" s="81">
        <v>0</v>
      </c>
      <c r="BS230" s="81">
        <v>0</v>
      </c>
      <c r="BT230"/>
      <c r="BU230" s="80">
        <v>0</v>
      </c>
      <c r="BV230" s="80">
        <v>0</v>
      </c>
      <c r="BW230" s="80">
        <v>0</v>
      </c>
      <c r="BX230" s="80">
        <v>0</v>
      </c>
      <c r="BY230" s="80">
        <v>0</v>
      </c>
      <c r="BZ230" s="80">
        <v>0</v>
      </c>
      <c r="CA230" s="80">
        <v>0</v>
      </c>
      <c r="CB230" s="80">
        <v>0</v>
      </c>
      <c r="CC230" s="80">
        <v>0</v>
      </c>
    </row>
    <row r="231" spans="1:81">
      <c r="A231" s="80" t="s">
        <v>1976</v>
      </c>
      <c r="B231" s="80">
        <v>218</v>
      </c>
      <c r="C231" s="80">
        <v>14</v>
      </c>
      <c r="D231" s="80">
        <v>13</v>
      </c>
      <c r="E231" s="80">
        <v>2017</v>
      </c>
      <c r="F231" s="80" t="s">
        <v>71</v>
      </c>
      <c r="G231" s="80" t="s">
        <v>1667</v>
      </c>
      <c r="H231" s="80" t="s">
        <v>1668</v>
      </c>
      <c r="I231" s="177"/>
      <c r="J231" s="81">
        <v>31.699961601154357</v>
      </c>
      <c r="K231" s="81">
        <v>0.59539607139341932</v>
      </c>
      <c r="L231" s="81">
        <v>16.398303413641923</v>
      </c>
      <c r="M231" s="81">
        <v>10.447484853585376</v>
      </c>
      <c r="N231" s="81">
        <v>20.185204184175429</v>
      </c>
      <c r="O231" s="81">
        <v>7.8843865198891363</v>
      </c>
      <c r="P231" s="81">
        <v>7.9323114425731545</v>
      </c>
      <c r="Q231" s="81">
        <v>0.56880788703146512</v>
      </c>
      <c r="R231" s="81">
        <v>0</v>
      </c>
      <c r="S231" s="81">
        <v>1.1763932346445112</v>
      </c>
      <c r="T231" s="82"/>
      <c r="U231" s="81">
        <v>1184869</v>
      </c>
      <c r="V231" s="81">
        <v>191</v>
      </c>
      <c r="W231" s="81">
        <v>350</v>
      </c>
      <c r="X231" s="81">
        <v>2007</v>
      </c>
      <c r="Y231" s="81">
        <v>3879</v>
      </c>
      <c r="Z231" s="81">
        <v>4714</v>
      </c>
      <c r="AA231" s="81">
        <v>1643</v>
      </c>
      <c r="AB231" s="81">
        <v>8328</v>
      </c>
      <c r="AC231" s="81">
        <v>0</v>
      </c>
      <c r="AD231" s="81">
        <v>1.176393234644511</v>
      </c>
      <c r="AE231" s="82"/>
      <c r="AF231" s="81">
        <v>9604872.0423894338</v>
      </c>
      <c r="AG231" s="81">
        <v>393407.53178026981</v>
      </c>
      <c r="AH231" s="81">
        <v>2261530.0717768199</v>
      </c>
      <c r="AI231" s="81">
        <v>12426460.879990211</v>
      </c>
      <c r="AJ231" s="81">
        <v>14604129.409733091</v>
      </c>
      <c r="AK231" s="81">
        <v>0</v>
      </c>
      <c r="AL231" s="81">
        <v>0</v>
      </c>
      <c r="AM231" s="81">
        <v>1143991.394756973</v>
      </c>
      <c r="AN231" s="81">
        <v>0</v>
      </c>
      <c r="AO231" s="81">
        <v>0</v>
      </c>
      <c r="AP231" s="82"/>
      <c r="AQ231" s="81">
        <v>79</v>
      </c>
      <c r="AR231" s="81">
        <v>21</v>
      </c>
      <c r="AS231" s="81">
        <v>0</v>
      </c>
      <c r="AT231" s="81">
        <v>0</v>
      </c>
      <c r="AU231" s="81">
        <v>0</v>
      </c>
      <c r="AV231" s="81">
        <v>0</v>
      </c>
      <c r="AW231" s="81" t="s">
        <v>564</v>
      </c>
      <c r="AX231" s="82"/>
      <c r="AY231" s="81">
        <v>389.09300000000002</v>
      </c>
      <c r="AZ231" s="81">
        <v>2904.7</v>
      </c>
      <c r="BA231" s="81">
        <v>0</v>
      </c>
      <c r="BB231" s="81">
        <v>0</v>
      </c>
      <c r="BC231" s="81">
        <v>0</v>
      </c>
      <c r="BD231" s="81">
        <v>0</v>
      </c>
      <c r="BE231" s="81" t="s">
        <v>564</v>
      </c>
      <c r="BF231" s="82"/>
      <c r="BG231" s="81">
        <v>0</v>
      </c>
      <c r="BH231" s="81">
        <v>0</v>
      </c>
      <c r="BI231" s="81">
        <v>0</v>
      </c>
      <c r="BJ231" s="81">
        <v>0</v>
      </c>
      <c r="BK231" s="81">
        <v>0</v>
      </c>
      <c r="BL231" s="81">
        <v>0</v>
      </c>
      <c r="BM231" s="82"/>
      <c r="BN231" s="81">
        <v>0</v>
      </c>
      <c r="BO231" s="81">
        <v>0</v>
      </c>
      <c r="BP231" s="81">
        <v>0</v>
      </c>
      <c r="BQ231" s="81">
        <v>0</v>
      </c>
      <c r="BR231" s="81">
        <v>0</v>
      </c>
      <c r="BS231" s="81">
        <v>0</v>
      </c>
      <c r="BT231"/>
      <c r="BU231" s="80">
        <v>0</v>
      </c>
      <c r="BV231" s="80">
        <v>0</v>
      </c>
      <c r="BW231" s="80">
        <v>0</v>
      </c>
      <c r="BX231" s="80">
        <v>0</v>
      </c>
      <c r="BY231" s="80">
        <v>0</v>
      </c>
      <c r="BZ231" s="80">
        <v>0</v>
      </c>
      <c r="CA231" s="80">
        <v>0</v>
      </c>
      <c r="CB231" s="80">
        <v>0</v>
      </c>
      <c r="CC231" s="80">
        <v>0</v>
      </c>
    </row>
    <row r="232" spans="1:81">
      <c r="A232" s="80" t="s">
        <v>1977</v>
      </c>
      <c r="B232" s="80">
        <v>219</v>
      </c>
      <c r="C232" s="80">
        <v>15</v>
      </c>
      <c r="D232" s="80">
        <v>13</v>
      </c>
      <c r="E232" s="80">
        <v>2018</v>
      </c>
      <c r="F232" s="80" t="s">
        <v>93</v>
      </c>
      <c r="G232" s="80" t="s">
        <v>1667</v>
      </c>
      <c r="H232" s="80" t="s">
        <v>1668</v>
      </c>
      <c r="I232" s="177"/>
      <c r="J232" s="81">
        <v>31.296096778597345</v>
      </c>
      <c r="K232" s="81">
        <v>0.55415247699139236</v>
      </c>
      <c r="L232" s="81">
        <v>15.04333122275877</v>
      </c>
      <c r="M232" s="81">
        <v>10.499012646863228</v>
      </c>
      <c r="N232" s="81">
        <v>18.9099625620807</v>
      </c>
      <c r="O232" s="81">
        <v>7.78713093241773</v>
      </c>
      <c r="P232" s="81">
        <v>7.8724708723585568</v>
      </c>
      <c r="Q232" s="81">
        <v>0.53124751026126271</v>
      </c>
      <c r="R232" s="81">
        <v>0</v>
      </c>
      <c r="S232" s="81">
        <v>1.2137345401169142</v>
      </c>
      <c r="T232" s="82"/>
      <c r="U232" s="81">
        <v>1222275</v>
      </c>
      <c r="V232" s="81">
        <v>191</v>
      </c>
      <c r="W232" s="81">
        <v>350</v>
      </c>
      <c r="X232" s="81">
        <v>2007</v>
      </c>
      <c r="Y232" s="81">
        <v>3947</v>
      </c>
      <c r="Z232" s="81">
        <v>4745</v>
      </c>
      <c r="AA232" s="81">
        <v>1647</v>
      </c>
      <c r="AB232" s="81">
        <v>8382</v>
      </c>
      <c r="AC232" s="81">
        <v>0</v>
      </c>
      <c r="AD232" s="81">
        <v>1.213734540116914</v>
      </c>
      <c r="AE232" s="82"/>
      <c r="AF232" s="81">
        <v>9945986.15931678</v>
      </c>
      <c r="AG232" s="81">
        <v>355939.70457614388</v>
      </c>
      <c r="AH232" s="81">
        <v>2131492.3709185598</v>
      </c>
      <c r="AI232" s="81">
        <v>12702381.304427009</v>
      </c>
      <c r="AJ232" s="81">
        <v>14402118.825518079</v>
      </c>
      <c r="AK232" s="81">
        <v>0</v>
      </c>
      <c r="AL232" s="81">
        <v>0</v>
      </c>
      <c r="AM232" s="81">
        <v>1153791.609985041</v>
      </c>
      <c r="AN232" s="81">
        <v>0</v>
      </c>
      <c r="AO232" s="81">
        <v>0</v>
      </c>
      <c r="AP232" s="82"/>
      <c r="AQ232" s="81">
        <v>86</v>
      </c>
      <c r="AR232" s="81">
        <v>21</v>
      </c>
      <c r="AS232" s="81">
        <v>0</v>
      </c>
      <c r="AT232" s="81">
        <v>0</v>
      </c>
      <c r="AU232" s="81">
        <v>0</v>
      </c>
      <c r="AV232" s="81">
        <v>0</v>
      </c>
      <c r="AW232" s="81" t="s">
        <v>564</v>
      </c>
      <c r="AX232" s="82"/>
      <c r="AY232" s="81">
        <v>425.79300000000001</v>
      </c>
      <c r="AZ232" s="81">
        <v>2905</v>
      </c>
      <c r="BA232" s="81">
        <v>0</v>
      </c>
      <c r="BB232" s="81">
        <v>0</v>
      </c>
      <c r="BC232" s="81">
        <v>0</v>
      </c>
      <c r="BD232" s="81">
        <v>0</v>
      </c>
      <c r="BE232" s="81" t="s">
        <v>564</v>
      </c>
      <c r="BF232" s="82"/>
      <c r="BG232" s="81">
        <v>0</v>
      </c>
      <c r="BH232" s="81">
        <v>0</v>
      </c>
      <c r="BI232" s="81">
        <v>0</v>
      </c>
      <c r="BJ232" s="81">
        <v>0</v>
      </c>
      <c r="BK232" s="81">
        <v>0</v>
      </c>
      <c r="BL232" s="81">
        <v>0</v>
      </c>
      <c r="BM232" s="82"/>
      <c r="BN232" s="81">
        <v>0</v>
      </c>
      <c r="BO232" s="81">
        <v>0</v>
      </c>
      <c r="BP232" s="81">
        <v>0</v>
      </c>
      <c r="BQ232" s="81">
        <v>0</v>
      </c>
      <c r="BR232" s="81">
        <v>0</v>
      </c>
      <c r="BS232" s="81">
        <v>0</v>
      </c>
      <c r="BT232"/>
      <c r="BU232" s="80">
        <v>0</v>
      </c>
      <c r="BV232" s="80">
        <v>0</v>
      </c>
      <c r="BW232" s="80">
        <v>0</v>
      </c>
      <c r="BX232" s="80">
        <v>0</v>
      </c>
      <c r="BY232" s="80">
        <v>0</v>
      </c>
      <c r="BZ232" s="80">
        <v>0</v>
      </c>
      <c r="CA232" s="80">
        <v>0</v>
      </c>
      <c r="CB232" s="80">
        <v>0</v>
      </c>
      <c r="CC232" s="80">
        <v>0</v>
      </c>
    </row>
    <row r="233" spans="1:81">
      <c r="A233" s="80" t="s">
        <v>1978</v>
      </c>
      <c r="B233" s="80">
        <v>220</v>
      </c>
      <c r="C233" s="80">
        <v>16</v>
      </c>
      <c r="D233" s="80">
        <v>13</v>
      </c>
      <c r="E233" s="80">
        <v>2019</v>
      </c>
      <c r="F233" s="80" t="s">
        <v>73</v>
      </c>
      <c r="G233" s="80" t="s">
        <v>1667</v>
      </c>
      <c r="H233" s="80" t="s">
        <v>1668</v>
      </c>
      <c r="I233" s="177"/>
      <c r="J233" s="81">
        <v>30.237148895430192</v>
      </c>
      <c r="K233" s="81">
        <v>0.51421269351079091</v>
      </c>
      <c r="L233" s="81">
        <v>15.110730479587636</v>
      </c>
      <c r="M233" s="81">
        <v>9.4185676855493732</v>
      </c>
      <c r="N233" s="81">
        <v>19.361758893318363</v>
      </c>
      <c r="O233" s="81">
        <v>7.5694589843655393</v>
      </c>
      <c r="P233" s="81">
        <v>7.4695070361138711</v>
      </c>
      <c r="Q233" s="81">
        <v>0.51711965953623407</v>
      </c>
      <c r="R233" s="81">
        <v>0</v>
      </c>
      <c r="S233" s="81">
        <v>1.1229046319365377</v>
      </c>
      <c r="T233" s="82"/>
      <c r="U233" s="81">
        <v>1242266</v>
      </c>
      <c r="V233" s="81">
        <v>191</v>
      </c>
      <c r="W233" s="81">
        <v>350</v>
      </c>
      <c r="X233" s="81">
        <v>2007</v>
      </c>
      <c r="Y233" s="81">
        <v>3992</v>
      </c>
      <c r="Z233" s="81">
        <v>4739</v>
      </c>
      <c r="AA233" s="81">
        <v>1551</v>
      </c>
      <c r="AB233" s="81">
        <v>8380</v>
      </c>
      <c r="AC233" s="81">
        <v>0</v>
      </c>
      <c r="AD233" s="81">
        <v>1.1229046319365379</v>
      </c>
      <c r="AE233" s="82"/>
      <c r="AF233" s="81">
        <v>9919282.9569095243</v>
      </c>
      <c r="AG233" s="81">
        <v>355834.3008402515</v>
      </c>
      <c r="AH233" s="81">
        <v>2301375.0792358192</v>
      </c>
      <c r="AI233" s="81">
        <v>12447279.187227391</v>
      </c>
      <c r="AJ233" s="81">
        <v>14814562.237162329</v>
      </c>
      <c r="AK233" s="81">
        <v>0</v>
      </c>
      <c r="AL233" s="81">
        <v>0</v>
      </c>
      <c r="AM233" s="81">
        <v>1141292.9153937751</v>
      </c>
      <c r="AN233" s="81">
        <v>0</v>
      </c>
      <c r="AO233" s="81">
        <v>0</v>
      </c>
      <c r="AP233" s="82"/>
      <c r="AQ233" s="81">
        <v>92</v>
      </c>
      <c r="AR233" s="81">
        <v>22</v>
      </c>
      <c r="AS233" s="81">
        <v>0</v>
      </c>
      <c r="AT233" s="81">
        <v>0</v>
      </c>
      <c r="AU233" s="81">
        <v>0</v>
      </c>
      <c r="AV233" s="81">
        <v>0</v>
      </c>
      <c r="AW233" s="81" t="s">
        <v>564</v>
      </c>
      <c r="AX233" s="82"/>
      <c r="AY233" s="81">
        <v>462.79299999999978</v>
      </c>
      <c r="AZ233" s="81">
        <v>2949.2</v>
      </c>
      <c r="BA233" s="81">
        <v>0</v>
      </c>
      <c r="BB233" s="81">
        <v>0</v>
      </c>
      <c r="BC233" s="81">
        <v>0</v>
      </c>
      <c r="BD233" s="81">
        <v>0</v>
      </c>
      <c r="BE233" s="81" t="s">
        <v>564</v>
      </c>
      <c r="BF233" s="82"/>
      <c r="BG233" s="81">
        <v>0</v>
      </c>
      <c r="BH233" s="81">
        <v>0</v>
      </c>
      <c r="BI233" s="81">
        <v>0</v>
      </c>
      <c r="BJ233" s="81">
        <v>0</v>
      </c>
      <c r="BK233" s="81">
        <v>0</v>
      </c>
      <c r="BL233" s="81">
        <v>0</v>
      </c>
      <c r="BM233" s="82"/>
      <c r="BN233" s="81">
        <v>0</v>
      </c>
      <c r="BO233" s="81">
        <v>0</v>
      </c>
      <c r="BP233" s="81">
        <v>0</v>
      </c>
      <c r="BQ233" s="81">
        <v>0</v>
      </c>
      <c r="BR233" s="81">
        <v>0</v>
      </c>
      <c r="BS233" s="81">
        <v>0</v>
      </c>
      <c r="BT233"/>
      <c r="BU233" s="80">
        <v>0</v>
      </c>
      <c r="BV233" s="80">
        <v>0</v>
      </c>
      <c r="BW233" s="80">
        <v>0</v>
      </c>
      <c r="BX233" s="80">
        <v>0</v>
      </c>
      <c r="BY233" s="80">
        <v>0</v>
      </c>
      <c r="BZ233" s="80">
        <v>0</v>
      </c>
      <c r="CA233" s="80">
        <v>0</v>
      </c>
      <c r="CB233" s="80">
        <v>0</v>
      </c>
      <c r="CC233" s="80">
        <v>0</v>
      </c>
    </row>
    <row r="234" spans="1:81">
      <c r="A234" s="80" t="s">
        <v>1979</v>
      </c>
      <c r="B234" s="80">
        <v>221</v>
      </c>
      <c r="C234" s="80">
        <v>17</v>
      </c>
      <c r="D234" s="80">
        <v>13</v>
      </c>
      <c r="E234" s="80">
        <v>2020</v>
      </c>
      <c r="F234" s="80" t="s">
        <v>218</v>
      </c>
      <c r="G234" s="80" t="s">
        <v>1667</v>
      </c>
      <c r="H234" s="80" t="s">
        <v>1668</v>
      </c>
      <c r="I234" s="177"/>
      <c r="J234" s="81">
        <v>23.249927489595759</v>
      </c>
      <c r="K234" s="81">
        <v>0.564522219587276</v>
      </c>
      <c r="L234" s="81">
        <v>16.033977737979345</v>
      </c>
      <c r="M234" s="81">
        <v>9.4475662852952098</v>
      </c>
      <c r="N234" s="81">
        <v>17.941743931003479</v>
      </c>
      <c r="O234" s="81">
        <v>6.7004894203698546</v>
      </c>
      <c r="P234" s="81">
        <v>7.2694410847024047</v>
      </c>
      <c r="Q234" s="81">
        <v>0.49747227416739492</v>
      </c>
      <c r="R234" s="81">
        <v>0</v>
      </c>
      <c r="S234" s="81">
        <v>0.73200079365487725</v>
      </c>
      <c r="T234" s="82"/>
      <c r="U234" s="81">
        <v>1082806</v>
      </c>
      <c r="V234" s="81">
        <v>194</v>
      </c>
      <c r="W234" s="81">
        <v>330</v>
      </c>
      <c r="X234" s="81">
        <v>2117</v>
      </c>
      <c r="Y234" s="81">
        <v>4036</v>
      </c>
      <c r="Z234" s="81">
        <v>4788</v>
      </c>
      <c r="AA234" s="81">
        <v>1640</v>
      </c>
      <c r="AB234" s="81">
        <v>8437</v>
      </c>
      <c r="AC234" s="81">
        <v>0</v>
      </c>
      <c r="AD234" s="81">
        <v>0.73200079365487725</v>
      </c>
      <c r="AE234" s="82"/>
      <c r="AF234" s="81">
        <v>8454449.0171936341</v>
      </c>
      <c r="AG234" s="81">
        <v>361689.72251017304</v>
      </c>
      <c r="AH234" s="81">
        <v>2351355.3863918092</v>
      </c>
      <c r="AI234" s="81">
        <v>12155140.070122186</v>
      </c>
      <c r="AJ234" s="81">
        <v>15290867.187250378</v>
      </c>
      <c r="AK234" s="81"/>
      <c r="AL234" s="81"/>
      <c r="AM234" s="81">
        <v>1101122.2370250775</v>
      </c>
      <c r="AN234" s="81"/>
      <c r="AO234" s="81"/>
      <c r="AP234" s="82"/>
      <c r="AQ234" s="81">
        <v>95</v>
      </c>
      <c r="AR234" s="81">
        <v>22</v>
      </c>
      <c r="AS234" s="81">
        <v>0</v>
      </c>
      <c r="AT234" s="81">
        <v>1</v>
      </c>
      <c r="AU234" s="81">
        <v>0</v>
      </c>
      <c r="AV234" s="81">
        <v>0</v>
      </c>
      <c r="AW234" s="81">
        <v>0</v>
      </c>
      <c r="AX234" s="82"/>
      <c r="AY234" s="81">
        <v>484.63799999999981</v>
      </c>
      <c r="AZ234" s="81">
        <v>2949.1999999999989</v>
      </c>
      <c r="BA234" s="81">
        <v>0</v>
      </c>
      <c r="BB234" s="81">
        <v>710</v>
      </c>
      <c r="BC234" s="81">
        <v>0</v>
      </c>
      <c r="BD234" s="81">
        <v>0</v>
      </c>
      <c r="BE234" s="81">
        <v>0</v>
      </c>
      <c r="BF234" s="82"/>
      <c r="BG234" s="81">
        <v>0</v>
      </c>
      <c r="BH234" s="81">
        <v>0</v>
      </c>
      <c r="BI234" s="81">
        <v>0</v>
      </c>
      <c r="BJ234" s="81">
        <v>0</v>
      </c>
      <c r="BK234" s="81">
        <v>0</v>
      </c>
      <c r="BL234" s="81">
        <v>0</v>
      </c>
      <c r="BM234" s="82"/>
      <c r="BN234" s="81">
        <v>0</v>
      </c>
      <c r="BO234" s="81">
        <v>0</v>
      </c>
      <c r="BP234" s="81">
        <v>0</v>
      </c>
      <c r="BQ234" s="81">
        <v>0</v>
      </c>
      <c r="BR234" s="81">
        <v>0</v>
      </c>
      <c r="BS234" s="81">
        <v>0</v>
      </c>
      <c r="BT234"/>
      <c r="BU234" s="80">
        <v>0</v>
      </c>
      <c r="BV234" s="80">
        <v>0</v>
      </c>
      <c r="BW234" s="80">
        <v>0</v>
      </c>
      <c r="BX234" s="80">
        <v>0</v>
      </c>
      <c r="BY234" s="80">
        <v>0</v>
      </c>
      <c r="BZ234" s="80">
        <v>0</v>
      </c>
      <c r="CA234" s="80">
        <v>0</v>
      </c>
      <c r="CB234" s="80">
        <v>0</v>
      </c>
      <c r="CC234" s="80">
        <v>0</v>
      </c>
    </row>
    <row r="235" spans="1:81">
      <c r="A235" s="80" t="s">
        <v>1669</v>
      </c>
      <c r="B235" s="80">
        <v>221</v>
      </c>
      <c r="C235" s="80">
        <v>18</v>
      </c>
      <c r="D235" s="80">
        <v>13</v>
      </c>
      <c r="E235" s="80">
        <v>2021</v>
      </c>
      <c r="F235" s="80" t="s">
        <v>75</v>
      </c>
      <c r="G235" s="174" t="s">
        <v>1667</v>
      </c>
      <c r="H235" s="80" t="s">
        <v>1668</v>
      </c>
      <c r="I235" s="177"/>
      <c r="J235" s="81">
        <v>28.704024946680722</v>
      </c>
      <c r="K235" s="81">
        <v>0.54379159919623632</v>
      </c>
      <c r="L235" s="81">
        <v>14.632430808073991</v>
      </c>
      <c r="M235" s="81">
        <v>9.5423423311370748</v>
      </c>
      <c r="N235" s="81">
        <v>16.890983233892378</v>
      </c>
      <c r="O235" s="81">
        <v>6.5983767177027737</v>
      </c>
      <c r="P235" s="81">
        <v>7.4360975676730874</v>
      </c>
      <c r="Q235" s="81">
        <v>0.50063781834139387</v>
      </c>
      <c r="R235" s="81">
        <v>0</v>
      </c>
      <c r="S235" s="81">
        <v>0.99783078833286121</v>
      </c>
      <c r="T235" s="82"/>
      <c r="U235" s="81">
        <v>1372819</v>
      </c>
      <c r="V235" s="81">
        <v>194</v>
      </c>
      <c r="W235" s="81">
        <v>330</v>
      </c>
      <c r="X235" s="81">
        <v>2117</v>
      </c>
      <c r="Y235" s="81">
        <v>4000</v>
      </c>
      <c r="Z235" s="81">
        <v>4855</v>
      </c>
      <c r="AA235" s="81">
        <v>1636</v>
      </c>
      <c r="AB235" s="81">
        <v>8390</v>
      </c>
      <c r="AC235" s="81">
        <v>0</v>
      </c>
      <c r="AD235" s="81">
        <v>0.99783078833286121</v>
      </c>
      <c r="AE235" s="82"/>
      <c r="AF235" s="81">
        <v>10515202.629884131</v>
      </c>
      <c r="AG235" s="81">
        <v>367935.53628642374</v>
      </c>
      <c r="AH235" s="81">
        <v>2108126.9442739631</v>
      </c>
      <c r="AI235" s="81">
        <v>13263053.551787233</v>
      </c>
      <c r="AJ235" s="81">
        <v>14768394.803191435</v>
      </c>
      <c r="AK235" s="81">
        <v>0</v>
      </c>
      <c r="AL235" s="81">
        <v>0</v>
      </c>
      <c r="AM235" s="81">
        <v>1101304.0187074665</v>
      </c>
      <c r="AN235" s="81">
        <v>0</v>
      </c>
      <c r="AO235" s="81">
        <v>0</v>
      </c>
      <c r="AP235" s="82"/>
      <c r="AQ235" s="81">
        <v>104</v>
      </c>
      <c r="AR235" s="81">
        <v>22</v>
      </c>
      <c r="AS235" s="81">
        <v>0</v>
      </c>
      <c r="AT235" s="81">
        <v>1</v>
      </c>
      <c r="AU235" s="81">
        <v>0</v>
      </c>
      <c r="AV235" s="81">
        <v>0</v>
      </c>
      <c r="AW235" s="81"/>
      <c r="AX235" s="82"/>
      <c r="AY235" s="81">
        <v>545.44799999999975</v>
      </c>
      <c r="AZ235" s="81">
        <v>2949.1999999999989</v>
      </c>
      <c r="BA235" s="81">
        <v>0</v>
      </c>
      <c r="BB235" s="81">
        <v>710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1666</v>
      </c>
      <c r="B236" s="80">
        <v>221</v>
      </c>
      <c r="C236" s="80">
        <v>19</v>
      </c>
      <c r="D236" s="80">
        <v>13</v>
      </c>
      <c r="E236" s="80">
        <v>2022</v>
      </c>
      <c r="F236" s="80" t="s">
        <v>568</v>
      </c>
      <c r="G236" s="174" t="s">
        <v>1667</v>
      </c>
      <c r="H236" s="80" t="s">
        <v>1668</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114</v>
      </c>
      <c r="AR236" s="81">
        <v>22</v>
      </c>
      <c r="AS236" s="81">
        <v>0</v>
      </c>
      <c r="AT236" s="81">
        <v>1</v>
      </c>
      <c r="AU236" s="81">
        <v>0</v>
      </c>
      <c r="AV236" s="81">
        <v>0</v>
      </c>
      <c r="AW236" s="81"/>
      <c r="AX236" s="82"/>
      <c r="AY236" s="81">
        <v>608.54799999999966</v>
      </c>
      <c r="AZ236" s="81">
        <v>2949.1999999999989</v>
      </c>
      <c r="BA236" s="81">
        <v>0</v>
      </c>
      <c r="BB236" s="81">
        <v>710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1980</v>
      </c>
      <c r="B237" s="80">
        <v>171</v>
      </c>
      <c r="C237" s="80">
        <v>1</v>
      </c>
      <c r="D237" s="80">
        <v>11</v>
      </c>
      <c r="E237" s="80">
        <v>1990</v>
      </c>
      <c r="F237" s="80" t="s">
        <v>562</v>
      </c>
      <c r="G237" s="80" t="s">
        <v>1981</v>
      </c>
      <c r="H237" s="80" t="s">
        <v>1982</v>
      </c>
      <c r="I237" s="177"/>
      <c r="J237" s="81">
        <v>19.478845313880289</v>
      </c>
      <c r="K237" s="81">
        <v>2.1053979684680932</v>
      </c>
      <c r="L237" s="81">
        <v>8.7878234770809236</v>
      </c>
      <c r="M237" s="81">
        <v>7.8570362776919502</v>
      </c>
      <c r="N237" s="81">
        <v>12.850263185282618</v>
      </c>
      <c r="O237" s="81">
        <v>10.220959102217396</v>
      </c>
      <c r="P237" s="81">
        <v>15.839473995573661</v>
      </c>
      <c r="Q237" s="81">
        <v>0.74793969224475965</v>
      </c>
      <c r="R237" s="81">
        <v>0</v>
      </c>
      <c r="S237" s="81">
        <v>0.79976487083503944</v>
      </c>
      <c r="T237" s="82"/>
      <c r="U237" s="81">
        <v>1171620</v>
      </c>
      <c r="V237" s="81">
        <v>564</v>
      </c>
      <c r="W237" s="81">
        <v>86</v>
      </c>
      <c r="X237" s="81">
        <v>2401</v>
      </c>
      <c r="Y237" s="81">
        <v>3779</v>
      </c>
      <c r="Z237" s="81">
        <v>4204</v>
      </c>
      <c r="AA237" s="81">
        <v>3846</v>
      </c>
      <c r="AB237" s="81">
        <v>12144</v>
      </c>
      <c r="AC237" s="81">
        <v>0</v>
      </c>
      <c r="AD237" s="81">
        <v>0.79976487083503944</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1983</v>
      </c>
      <c r="B238" s="80">
        <v>172</v>
      </c>
      <c r="C238" s="80">
        <v>2</v>
      </c>
      <c r="D238" s="80">
        <v>11</v>
      </c>
      <c r="E238" s="80">
        <v>2005</v>
      </c>
      <c r="F238" s="80" t="s">
        <v>565</v>
      </c>
      <c r="G238" s="80" t="s">
        <v>1981</v>
      </c>
      <c r="H238" s="80" t="s">
        <v>1982</v>
      </c>
      <c r="I238" s="177"/>
      <c r="J238" s="81">
        <v>9.3016221524955043</v>
      </c>
      <c r="K238" s="81">
        <v>1.3272493023840624</v>
      </c>
      <c r="L238" s="81">
        <v>4.5166603156999923</v>
      </c>
      <c r="M238" s="81">
        <v>12.583996413808599</v>
      </c>
      <c r="N238" s="81">
        <v>17.364273386689085</v>
      </c>
      <c r="O238" s="81">
        <v>13.131188538218451</v>
      </c>
      <c r="P238" s="81">
        <v>16.338127737603184</v>
      </c>
      <c r="Q238" s="81">
        <v>0.65890315556163637</v>
      </c>
      <c r="R238" s="81">
        <v>0</v>
      </c>
      <c r="S238" s="81">
        <v>0</v>
      </c>
      <c r="T238" s="82"/>
      <c r="U238" s="81">
        <v>704914</v>
      </c>
      <c r="V238" s="81">
        <v>457</v>
      </c>
      <c r="W238" s="81">
        <v>50</v>
      </c>
      <c r="X238" s="81">
        <v>2132</v>
      </c>
      <c r="Y238" s="81">
        <v>4186</v>
      </c>
      <c r="Z238" s="81">
        <v>6250</v>
      </c>
      <c r="AA238" s="81">
        <v>3249</v>
      </c>
      <c r="AB238" s="81">
        <v>11184</v>
      </c>
      <c r="AC238" s="81">
        <v>0</v>
      </c>
      <c r="AD238" s="81">
        <v>0</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1984</v>
      </c>
      <c r="B239" s="80">
        <v>173</v>
      </c>
      <c r="C239" s="80">
        <v>3</v>
      </c>
      <c r="D239" s="80">
        <v>11</v>
      </c>
      <c r="E239" s="80">
        <v>2006</v>
      </c>
      <c r="F239" s="80" t="s">
        <v>566</v>
      </c>
      <c r="G239" s="80" t="s">
        <v>1981</v>
      </c>
      <c r="H239" s="80" t="s">
        <v>1982</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1985</v>
      </c>
      <c r="B240" s="80">
        <v>174</v>
      </c>
      <c r="C240" s="80">
        <v>4</v>
      </c>
      <c r="D240" s="80">
        <v>11</v>
      </c>
      <c r="E240" s="80">
        <v>2007</v>
      </c>
      <c r="F240" s="80" t="s">
        <v>567</v>
      </c>
      <c r="G240" s="80" t="s">
        <v>1981</v>
      </c>
      <c r="H240" s="80" t="s">
        <v>1982</v>
      </c>
      <c r="I240" s="177"/>
      <c r="J240" s="81">
        <v>9.6286972663262684</v>
      </c>
      <c r="K240" s="81">
        <v>1.3254023512429622</v>
      </c>
      <c r="L240" s="81">
        <v>3.2521124891136575</v>
      </c>
      <c r="M240" s="81">
        <v>14.375016448567489</v>
      </c>
      <c r="N240" s="81">
        <v>17.336870742490397</v>
      </c>
      <c r="O240" s="81">
        <v>12.66392568793807</v>
      </c>
      <c r="P240" s="81">
        <v>16.095692445542298</v>
      </c>
      <c r="Q240" s="81">
        <v>0.67610078275948993</v>
      </c>
      <c r="R240" s="81">
        <v>0</v>
      </c>
      <c r="S240" s="81">
        <v>0</v>
      </c>
      <c r="T240" s="82"/>
      <c r="U240" s="81">
        <v>860990</v>
      </c>
      <c r="V240" s="81">
        <v>495</v>
      </c>
      <c r="W240" s="81">
        <v>42</v>
      </c>
      <c r="X240" s="81">
        <v>3000</v>
      </c>
      <c r="Y240" s="81">
        <v>4221</v>
      </c>
      <c r="Z240" s="81">
        <v>6266</v>
      </c>
      <c r="AA240" s="81">
        <v>3152</v>
      </c>
      <c r="AB240" s="81">
        <v>10869</v>
      </c>
      <c r="AC240" s="81">
        <v>0</v>
      </c>
      <c r="AD240" s="81">
        <v>0</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1986</v>
      </c>
      <c r="B241" s="80">
        <v>175</v>
      </c>
      <c r="C241" s="80">
        <v>5</v>
      </c>
      <c r="D241" s="80">
        <v>11</v>
      </c>
      <c r="E241" s="80">
        <v>2008</v>
      </c>
      <c r="F241" s="80" t="s">
        <v>84</v>
      </c>
      <c r="G241" s="80" t="s">
        <v>1981</v>
      </c>
      <c r="H241" s="80" t="s">
        <v>1982</v>
      </c>
      <c r="I241" s="177"/>
      <c r="J241" s="81">
        <v>8.3659990009997998</v>
      </c>
      <c r="K241" s="81">
        <v>0.99949159862766046</v>
      </c>
      <c r="L241" s="81">
        <v>2.7811721808345049</v>
      </c>
      <c r="M241" s="81">
        <v>15.175345615359589</v>
      </c>
      <c r="N241" s="81">
        <v>15.077551345737497</v>
      </c>
      <c r="O241" s="81">
        <v>12.285281255117452</v>
      </c>
      <c r="P241" s="81">
        <v>15.54687811470054</v>
      </c>
      <c r="Q241" s="81">
        <v>0.65776552592649273</v>
      </c>
      <c r="R241" s="81">
        <v>0</v>
      </c>
      <c r="S241" s="81">
        <v>0</v>
      </c>
      <c r="T241" s="82"/>
      <c r="U241" s="81">
        <v>796221</v>
      </c>
      <c r="V241" s="81">
        <v>495</v>
      </c>
      <c r="W241" s="81">
        <v>42</v>
      </c>
      <c r="X241" s="81">
        <v>3000</v>
      </c>
      <c r="Y241" s="81">
        <v>4230</v>
      </c>
      <c r="Z241" s="81">
        <v>6292</v>
      </c>
      <c r="AA241" s="81">
        <v>3048</v>
      </c>
      <c r="AB241" s="81">
        <v>10748</v>
      </c>
      <c r="AC241" s="81">
        <v>0</v>
      </c>
      <c r="AD241" s="81">
        <v>0</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1987</v>
      </c>
      <c r="B242" s="80">
        <v>176</v>
      </c>
      <c r="C242" s="80">
        <v>6</v>
      </c>
      <c r="D242" s="80">
        <v>11</v>
      </c>
      <c r="E242" s="80">
        <v>2009</v>
      </c>
      <c r="F242" s="80" t="s">
        <v>85</v>
      </c>
      <c r="G242" s="80" t="s">
        <v>1981</v>
      </c>
      <c r="H242" s="80" t="s">
        <v>1982</v>
      </c>
      <c r="I242" s="177"/>
      <c r="J242" s="81">
        <v>7.5216623172081292</v>
      </c>
      <c r="K242" s="81">
        <v>0.99723796567445588</v>
      </c>
      <c r="L242" s="81">
        <v>8.349515454228408</v>
      </c>
      <c r="M242" s="81">
        <v>13.96272876997387</v>
      </c>
      <c r="N242" s="81">
        <v>15.63961539516524</v>
      </c>
      <c r="O242" s="81">
        <v>12.606710371112836</v>
      </c>
      <c r="P242" s="81">
        <v>14.920276005772054</v>
      </c>
      <c r="Q242" s="81">
        <v>0.62192538597281644</v>
      </c>
      <c r="R242" s="81">
        <v>0</v>
      </c>
      <c r="S242" s="81">
        <v>0</v>
      </c>
      <c r="T242" s="82"/>
      <c r="U242" s="81">
        <v>611114</v>
      </c>
      <c r="V242" s="81">
        <v>479</v>
      </c>
      <c r="W242" s="81">
        <v>157</v>
      </c>
      <c r="X242" s="81">
        <v>2892</v>
      </c>
      <c r="Y242" s="81">
        <v>4248</v>
      </c>
      <c r="Z242" s="81">
        <v>6373</v>
      </c>
      <c r="AA242" s="81">
        <v>3003</v>
      </c>
      <c r="AB242" s="81">
        <v>10668</v>
      </c>
      <c r="AC242" s="81">
        <v>0</v>
      </c>
      <c r="AD242" s="81">
        <v>0</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1988</v>
      </c>
      <c r="B243" s="80">
        <v>177</v>
      </c>
      <c r="C243" s="80">
        <v>7</v>
      </c>
      <c r="D243" s="80">
        <v>11</v>
      </c>
      <c r="E243" s="80">
        <v>2010</v>
      </c>
      <c r="F243" s="80" t="s">
        <v>86</v>
      </c>
      <c r="G243" s="80" t="s">
        <v>1981</v>
      </c>
      <c r="H243" s="80" t="s">
        <v>1982</v>
      </c>
      <c r="I243" s="177"/>
      <c r="J243" s="81">
        <v>8.0046060356926194</v>
      </c>
      <c r="K243" s="81">
        <v>1.0426566662426748</v>
      </c>
      <c r="L243" s="81">
        <v>7.7506859195743809</v>
      </c>
      <c r="M243" s="81">
        <v>14.412935393995333</v>
      </c>
      <c r="N243" s="81">
        <v>17.711840065008268</v>
      </c>
      <c r="O243" s="81">
        <v>12.48145466456061</v>
      </c>
      <c r="P243" s="81">
        <v>15.068031325144426</v>
      </c>
      <c r="Q243" s="81">
        <v>0.64163207117998433</v>
      </c>
      <c r="R243" s="81">
        <v>0</v>
      </c>
      <c r="S243" s="81">
        <v>0</v>
      </c>
      <c r="T243" s="82"/>
      <c r="U243" s="81">
        <v>652465</v>
      </c>
      <c r="V243" s="81">
        <v>479</v>
      </c>
      <c r="W243" s="81">
        <v>157</v>
      </c>
      <c r="X243" s="81">
        <v>2892</v>
      </c>
      <c r="Y243" s="81">
        <v>4235</v>
      </c>
      <c r="Z243" s="81">
        <v>6339</v>
      </c>
      <c r="AA243" s="81">
        <v>2957</v>
      </c>
      <c r="AB243" s="81">
        <v>10546</v>
      </c>
      <c r="AC243" s="81">
        <v>0</v>
      </c>
      <c r="AD243" s="81">
        <v>0</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3.6859999999999999</v>
      </c>
      <c r="BJ243" s="81">
        <v>0</v>
      </c>
      <c r="BK243" s="81">
        <v>0</v>
      </c>
      <c r="BL243" s="81">
        <v>0</v>
      </c>
      <c r="BM243" s="82"/>
      <c r="BN243" s="81">
        <v>0</v>
      </c>
      <c r="BO243" s="81">
        <v>0</v>
      </c>
      <c r="BP243" s="81">
        <v>1</v>
      </c>
      <c r="BQ243" s="81">
        <v>0</v>
      </c>
      <c r="BR243" s="81">
        <v>0</v>
      </c>
      <c r="BS243" s="81">
        <v>0</v>
      </c>
      <c r="BT243"/>
      <c r="BU243" s="80">
        <v>3.6859999999999999</v>
      </c>
      <c r="BV243" s="80">
        <v>0</v>
      </c>
      <c r="BW243" s="80">
        <v>0</v>
      </c>
      <c r="BX243" s="80">
        <v>0</v>
      </c>
      <c r="BY243" s="80">
        <v>0</v>
      </c>
      <c r="BZ243" s="80">
        <v>0</v>
      </c>
      <c r="CA243" s="80">
        <v>0</v>
      </c>
      <c r="CB243" s="80">
        <v>0</v>
      </c>
      <c r="CC243" s="80">
        <v>0</v>
      </c>
    </row>
    <row r="244" spans="1:81">
      <c r="A244" s="80" t="s">
        <v>1989</v>
      </c>
      <c r="B244" s="80">
        <v>178</v>
      </c>
      <c r="C244" s="80">
        <v>8</v>
      </c>
      <c r="D244" s="80">
        <v>11</v>
      </c>
      <c r="E244" s="80">
        <v>2011</v>
      </c>
      <c r="F244" s="80" t="s">
        <v>87</v>
      </c>
      <c r="G244" s="80" t="s">
        <v>1981</v>
      </c>
      <c r="H244" s="80" t="s">
        <v>1982</v>
      </c>
      <c r="I244" s="177"/>
      <c r="J244" s="81">
        <v>7.7282145594567941</v>
      </c>
      <c r="K244" s="81">
        <v>1.4393314807140525</v>
      </c>
      <c r="L244" s="81">
        <v>7.7086349468332251</v>
      </c>
      <c r="M244" s="81">
        <v>16.785958467222557</v>
      </c>
      <c r="N244" s="81">
        <v>18.245540363549345</v>
      </c>
      <c r="O244" s="81">
        <v>12.275801648831514</v>
      </c>
      <c r="P244" s="81">
        <v>14.454444309236232</v>
      </c>
      <c r="Q244" s="81">
        <v>0.73062644549284927</v>
      </c>
      <c r="R244" s="81">
        <v>0</v>
      </c>
      <c r="S244" s="81">
        <v>0</v>
      </c>
      <c r="T244" s="82"/>
      <c r="U244" s="81">
        <v>584220</v>
      </c>
      <c r="V244" s="81">
        <v>479</v>
      </c>
      <c r="W244" s="81">
        <v>157</v>
      </c>
      <c r="X244" s="81">
        <v>2892</v>
      </c>
      <c r="Y244" s="81">
        <v>4231</v>
      </c>
      <c r="Z244" s="81">
        <v>6370</v>
      </c>
      <c r="AA244" s="81">
        <v>2921</v>
      </c>
      <c r="AB244" s="81">
        <v>10411</v>
      </c>
      <c r="AC244" s="81">
        <v>0</v>
      </c>
      <c r="AD244" s="81">
        <v>0</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3.694</v>
      </c>
      <c r="BJ244" s="81">
        <v>0</v>
      </c>
      <c r="BK244" s="81">
        <v>0</v>
      </c>
      <c r="BL244" s="81">
        <v>0</v>
      </c>
      <c r="BM244" s="82"/>
      <c r="BN244" s="81">
        <v>0</v>
      </c>
      <c r="BO244" s="81">
        <v>0</v>
      </c>
      <c r="BP244" s="81">
        <v>1</v>
      </c>
      <c r="BQ244" s="81">
        <v>0</v>
      </c>
      <c r="BR244" s="81">
        <v>0</v>
      </c>
      <c r="BS244" s="81">
        <v>0</v>
      </c>
      <c r="BT244"/>
      <c r="BU244" s="80">
        <v>3.694</v>
      </c>
      <c r="BV244" s="80">
        <v>0</v>
      </c>
      <c r="BW244" s="80">
        <v>0</v>
      </c>
      <c r="BX244" s="80">
        <v>0</v>
      </c>
      <c r="BY244" s="80">
        <v>0</v>
      </c>
      <c r="BZ244" s="80">
        <v>0</v>
      </c>
      <c r="CA244" s="80">
        <v>0</v>
      </c>
      <c r="CB244" s="80">
        <v>0</v>
      </c>
      <c r="CC244" s="80">
        <v>0</v>
      </c>
    </row>
    <row r="245" spans="1:81">
      <c r="A245" s="80" t="s">
        <v>1990</v>
      </c>
      <c r="B245" s="80">
        <v>179</v>
      </c>
      <c r="C245" s="80">
        <v>9</v>
      </c>
      <c r="D245" s="80">
        <v>11</v>
      </c>
      <c r="E245" s="80">
        <v>2012</v>
      </c>
      <c r="F245" s="80" t="s">
        <v>88</v>
      </c>
      <c r="G245" s="80" t="s">
        <v>1981</v>
      </c>
      <c r="H245" s="80" t="s">
        <v>1982</v>
      </c>
      <c r="I245" s="177"/>
      <c r="J245" s="81">
        <v>8.3693158599357851</v>
      </c>
      <c r="K245" s="81">
        <v>1.3439942162022378</v>
      </c>
      <c r="L245" s="81">
        <v>7.8221997811874084</v>
      </c>
      <c r="M245" s="81">
        <v>15.851284145133761</v>
      </c>
      <c r="N245" s="81">
        <v>17.264553607830166</v>
      </c>
      <c r="O245" s="81">
        <v>12.075955033228977</v>
      </c>
      <c r="P245" s="81">
        <v>14.327666955906146</v>
      </c>
      <c r="Q245" s="81">
        <v>0.78786089877594945</v>
      </c>
      <c r="R245" s="81">
        <v>0</v>
      </c>
      <c r="S245" s="81">
        <v>0</v>
      </c>
      <c r="T245" s="82"/>
      <c r="U245" s="81">
        <v>665411</v>
      </c>
      <c r="V245" s="81">
        <v>479</v>
      </c>
      <c r="W245" s="81">
        <v>157</v>
      </c>
      <c r="X245" s="81">
        <v>2892</v>
      </c>
      <c r="Y245" s="81">
        <v>4264</v>
      </c>
      <c r="Z245" s="81">
        <v>6316</v>
      </c>
      <c r="AA245" s="81">
        <v>2879</v>
      </c>
      <c r="AB245" s="81">
        <v>10333</v>
      </c>
      <c r="AC245" s="81">
        <v>0</v>
      </c>
      <c r="AD245" s="81">
        <v>0</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2.964</v>
      </c>
      <c r="BJ245" s="81">
        <v>0</v>
      </c>
      <c r="BK245" s="81">
        <v>0</v>
      </c>
      <c r="BL245" s="81">
        <v>0</v>
      </c>
      <c r="BM245" s="82"/>
      <c r="BN245" s="81">
        <v>0</v>
      </c>
      <c r="BO245" s="81">
        <v>0</v>
      </c>
      <c r="BP245" s="81">
        <v>1</v>
      </c>
      <c r="BQ245" s="81">
        <v>0</v>
      </c>
      <c r="BR245" s="81">
        <v>0</v>
      </c>
      <c r="BS245" s="81">
        <v>0</v>
      </c>
      <c r="BT245"/>
      <c r="BU245" s="80">
        <v>2.964</v>
      </c>
      <c r="BV245" s="80">
        <v>0</v>
      </c>
      <c r="BW245" s="80">
        <v>0</v>
      </c>
      <c r="BX245" s="80">
        <v>0</v>
      </c>
      <c r="BY245" s="80">
        <v>0</v>
      </c>
      <c r="BZ245" s="80">
        <v>0</v>
      </c>
      <c r="CA245" s="80">
        <v>0</v>
      </c>
      <c r="CB245" s="80">
        <v>0</v>
      </c>
      <c r="CC245" s="80">
        <v>0</v>
      </c>
    </row>
    <row r="246" spans="1:81">
      <c r="A246" s="80" t="s">
        <v>1991</v>
      </c>
      <c r="B246" s="80">
        <v>180</v>
      </c>
      <c r="C246" s="80">
        <v>10</v>
      </c>
      <c r="D246" s="80">
        <v>11</v>
      </c>
      <c r="E246" s="80">
        <v>2013</v>
      </c>
      <c r="F246" s="80" t="s">
        <v>89</v>
      </c>
      <c r="G246" s="80" t="s">
        <v>1981</v>
      </c>
      <c r="H246" s="80" t="s">
        <v>1982</v>
      </c>
      <c r="I246" s="177"/>
      <c r="J246" s="81">
        <v>7.3846133702134358</v>
      </c>
      <c r="K246" s="81">
        <v>1.1760421391319811</v>
      </c>
      <c r="L246" s="81">
        <v>7.4201721751404408</v>
      </c>
      <c r="M246" s="81">
        <v>15.960841143884066</v>
      </c>
      <c r="N246" s="81">
        <v>17.669388670357268</v>
      </c>
      <c r="O246" s="81">
        <v>11.651342157651321</v>
      </c>
      <c r="P246" s="81">
        <v>14.101911697300775</v>
      </c>
      <c r="Q246" s="81">
        <v>0.79081259239399704</v>
      </c>
      <c r="R246" s="81">
        <v>0</v>
      </c>
      <c r="S246" s="81">
        <v>0</v>
      </c>
      <c r="T246" s="82"/>
      <c r="U246" s="81">
        <v>589188</v>
      </c>
      <c r="V246" s="81">
        <v>479</v>
      </c>
      <c r="W246" s="81">
        <v>157</v>
      </c>
      <c r="X246" s="81">
        <v>2892</v>
      </c>
      <c r="Y246" s="81">
        <v>4262</v>
      </c>
      <c r="Z246" s="81">
        <v>6366</v>
      </c>
      <c r="AA246" s="81">
        <v>2823</v>
      </c>
      <c r="AB246" s="81">
        <v>10223</v>
      </c>
      <c r="AC246" s="81">
        <v>0</v>
      </c>
      <c r="AD246" s="81">
        <v>0</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3.1539999999999999</v>
      </c>
      <c r="BJ246" s="81">
        <v>0</v>
      </c>
      <c r="BK246" s="81">
        <v>0</v>
      </c>
      <c r="BL246" s="81">
        <v>0</v>
      </c>
      <c r="BM246" s="82"/>
      <c r="BN246" s="81">
        <v>0</v>
      </c>
      <c r="BO246" s="81">
        <v>0</v>
      </c>
      <c r="BP246" s="81">
        <v>1</v>
      </c>
      <c r="BQ246" s="81">
        <v>0</v>
      </c>
      <c r="BR246" s="81">
        <v>0</v>
      </c>
      <c r="BS246" s="81">
        <v>0</v>
      </c>
      <c r="BT246"/>
      <c r="BU246" s="80">
        <v>3.1539999999999999</v>
      </c>
      <c r="BV246" s="80">
        <v>0</v>
      </c>
      <c r="BW246" s="80">
        <v>0</v>
      </c>
      <c r="BX246" s="80">
        <v>0</v>
      </c>
      <c r="BY246" s="80">
        <v>0</v>
      </c>
      <c r="BZ246" s="80">
        <v>0</v>
      </c>
      <c r="CA246" s="80">
        <v>0</v>
      </c>
      <c r="CB246" s="80">
        <v>0</v>
      </c>
      <c r="CC246" s="80">
        <v>0</v>
      </c>
    </row>
    <row r="247" spans="1:81">
      <c r="A247" s="80" t="s">
        <v>1992</v>
      </c>
      <c r="B247" s="80">
        <v>181</v>
      </c>
      <c r="C247" s="80">
        <v>11</v>
      </c>
      <c r="D247" s="80">
        <v>11</v>
      </c>
      <c r="E247" s="80">
        <v>2014</v>
      </c>
      <c r="F247" s="80" t="s">
        <v>90</v>
      </c>
      <c r="G247" s="80" t="s">
        <v>1981</v>
      </c>
      <c r="H247" s="80" t="s">
        <v>1982</v>
      </c>
      <c r="I247" s="177"/>
      <c r="J247" s="81">
        <v>7.8939005072217103</v>
      </c>
      <c r="K247" s="81">
        <v>1.0173977141142556</v>
      </c>
      <c r="L247" s="81">
        <v>6.1208579555490417</v>
      </c>
      <c r="M247" s="81">
        <v>15.953800098119501</v>
      </c>
      <c r="N247" s="81">
        <v>15.770991539523706</v>
      </c>
      <c r="O247" s="81">
        <v>11.093963245422238</v>
      </c>
      <c r="P247" s="81">
        <v>13.934232376820475</v>
      </c>
      <c r="Q247" s="81">
        <v>0.74650270634262805</v>
      </c>
      <c r="R247" s="81">
        <v>0</v>
      </c>
      <c r="S247" s="81">
        <v>0</v>
      </c>
      <c r="T247" s="82"/>
      <c r="U247" s="81">
        <v>659031</v>
      </c>
      <c r="V247" s="81">
        <v>350</v>
      </c>
      <c r="W247" s="81">
        <v>134</v>
      </c>
      <c r="X247" s="81">
        <v>2832</v>
      </c>
      <c r="Y247" s="81">
        <v>4252</v>
      </c>
      <c r="Z247" s="81">
        <v>6384</v>
      </c>
      <c r="AA247" s="81">
        <v>2775</v>
      </c>
      <c r="AB247" s="81">
        <v>10058</v>
      </c>
      <c r="AC247" s="81">
        <v>0</v>
      </c>
      <c r="AD247" s="81">
        <v>0</v>
      </c>
      <c r="AE247" s="82"/>
      <c r="AF247" s="81">
        <v>5519664.2355280695</v>
      </c>
      <c r="AG247" s="81">
        <v>812225.20138458139</v>
      </c>
      <c r="AH247" s="81">
        <v>1042341.1477645356</v>
      </c>
      <c r="AI247" s="81">
        <v>21172590.721710131</v>
      </c>
      <c r="AJ247" s="81">
        <v>21367066.684264652</v>
      </c>
      <c r="AK247" s="81">
        <v>0</v>
      </c>
      <c r="AL247" s="81">
        <v>0</v>
      </c>
      <c r="AM247" s="81">
        <v>1380813.1011438568</v>
      </c>
      <c r="AN247" s="81">
        <v>0</v>
      </c>
      <c r="AO247" s="81">
        <v>0</v>
      </c>
      <c r="AP247" s="82"/>
      <c r="AQ247" s="81">
        <v>172</v>
      </c>
      <c r="AR247" s="81">
        <v>88</v>
      </c>
      <c r="AS247" s="81">
        <v>0</v>
      </c>
      <c r="AT247" s="81">
        <v>1</v>
      </c>
      <c r="AU247" s="81">
        <v>0</v>
      </c>
      <c r="AV247" s="81">
        <v>0</v>
      </c>
      <c r="AW247" s="81" t="s">
        <v>564</v>
      </c>
      <c r="AX247" s="82"/>
      <c r="AY247" s="81">
        <v>804.1</v>
      </c>
      <c r="AZ247" s="81">
        <v>3383.3</v>
      </c>
      <c r="BA247" s="81">
        <v>0</v>
      </c>
      <c r="BB247" s="81">
        <v>220</v>
      </c>
      <c r="BC247" s="81">
        <v>0</v>
      </c>
      <c r="BD247" s="81">
        <v>0</v>
      </c>
      <c r="BE247" s="81" t="s">
        <v>564</v>
      </c>
      <c r="BF247" s="82"/>
      <c r="BG247" s="81">
        <v>0</v>
      </c>
      <c r="BH247" s="81">
        <v>0</v>
      </c>
      <c r="BI247" s="81">
        <v>3.117</v>
      </c>
      <c r="BJ247" s="81">
        <v>0</v>
      </c>
      <c r="BK247" s="81">
        <v>0</v>
      </c>
      <c r="BL247" s="81">
        <v>0</v>
      </c>
      <c r="BM247" s="82"/>
      <c r="BN247" s="81">
        <v>0</v>
      </c>
      <c r="BO247" s="81">
        <v>0</v>
      </c>
      <c r="BP247" s="81">
        <v>1</v>
      </c>
      <c r="BQ247" s="81">
        <v>0</v>
      </c>
      <c r="BR247" s="81">
        <v>0</v>
      </c>
      <c r="BS247" s="81">
        <v>0</v>
      </c>
      <c r="BT247"/>
      <c r="BU247" s="80">
        <v>3.117</v>
      </c>
      <c r="BV247" s="80">
        <v>0</v>
      </c>
      <c r="BW247" s="80">
        <v>0</v>
      </c>
      <c r="BX247" s="80">
        <v>0</v>
      </c>
      <c r="BY247" s="80">
        <v>0</v>
      </c>
      <c r="BZ247" s="80">
        <v>0</v>
      </c>
      <c r="CA247" s="80">
        <v>0</v>
      </c>
      <c r="CB247" s="80">
        <v>0</v>
      </c>
      <c r="CC247" s="80">
        <v>0</v>
      </c>
    </row>
    <row r="248" spans="1:81">
      <c r="A248" s="80" t="s">
        <v>1993</v>
      </c>
      <c r="B248" s="80">
        <v>182</v>
      </c>
      <c r="C248" s="80">
        <v>12</v>
      </c>
      <c r="D248" s="80">
        <v>11</v>
      </c>
      <c r="E248" s="80">
        <v>2015</v>
      </c>
      <c r="F248" s="80" t="s">
        <v>91</v>
      </c>
      <c r="G248" s="80" t="s">
        <v>1981</v>
      </c>
      <c r="H248" s="80" t="s">
        <v>1982</v>
      </c>
      <c r="I248" s="177"/>
      <c r="J248" s="81">
        <v>7.5903913643434127</v>
      </c>
      <c r="K248" s="81">
        <v>0.9626872944309417</v>
      </c>
      <c r="L248" s="81">
        <v>11.332338414213396</v>
      </c>
      <c r="M248" s="81">
        <v>13.040325424943864</v>
      </c>
      <c r="N248" s="81">
        <v>14.772966903062422</v>
      </c>
      <c r="O248" s="81">
        <v>10.948508136715402</v>
      </c>
      <c r="P248" s="81">
        <v>13.678855383101732</v>
      </c>
      <c r="Q248" s="81">
        <v>0.71887326126065498</v>
      </c>
      <c r="R248" s="81">
        <v>0</v>
      </c>
      <c r="S248" s="81">
        <v>0</v>
      </c>
      <c r="T248" s="82"/>
      <c r="U248" s="81">
        <v>660481</v>
      </c>
      <c r="V248" s="81">
        <v>350</v>
      </c>
      <c r="W248" s="81">
        <v>134</v>
      </c>
      <c r="X248" s="81">
        <v>2832</v>
      </c>
      <c r="Y248" s="81">
        <v>4251</v>
      </c>
      <c r="Z248" s="81">
        <v>6361</v>
      </c>
      <c r="AA248" s="81">
        <v>2722</v>
      </c>
      <c r="AB248" s="81">
        <v>9894</v>
      </c>
      <c r="AC248" s="81">
        <v>0</v>
      </c>
      <c r="AD248" s="81">
        <v>0</v>
      </c>
      <c r="AE248" s="82"/>
      <c r="AF248" s="81">
        <v>5172472.196633501</v>
      </c>
      <c r="AG248" s="81">
        <v>717279.62467073882</v>
      </c>
      <c r="AH248" s="81">
        <v>1825530.3815510187</v>
      </c>
      <c r="AI248" s="81">
        <v>18717523.150973555</v>
      </c>
      <c r="AJ248" s="81">
        <v>21073942.725093994</v>
      </c>
      <c r="AK248" s="81">
        <v>0</v>
      </c>
      <c r="AL248" s="81">
        <v>0</v>
      </c>
      <c r="AM248" s="81">
        <v>1355931.1962309866</v>
      </c>
      <c r="AN248" s="81">
        <v>0</v>
      </c>
      <c r="AO248" s="81">
        <v>0</v>
      </c>
      <c r="AP248" s="82"/>
      <c r="AQ248" s="81">
        <v>190</v>
      </c>
      <c r="AR248" s="81">
        <v>154</v>
      </c>
      <c r="AS248" s="81">
        <v>0</v>
      </c>
      <c r="AT248" s="81">
        <v>1</v>
      </c>
      <c r="AU248" s="81">
        <v>0</v>
      </c>
      <c r="AV248" s="81">
        <v>0</v>
      </c>
      <c r="AW248" s="81" t="s">
        <v>564</v>
      </c>
      <c r="AX248" s="82"/>
      <c r="AY248" s="81">
        <v>904.90000000000009</v>
      </c>
      <c r="AZ248" s="81">
        <v>7064.8</v>
      </c>
      <c r="BA248" s="81">
        <v>0</v>
      </c>
      <c r="BB248" s="81">
        <v>220</v>
      </c>
      <c r="BC248" s="81">
        <v>0</v>
      </c>
      <c r="BD248" s="81">
        <v>0</v>
      </c>
      <c r="BE248" s="81" t="s">
        <v>564</v>
      </c>
      <c r="BF248" s="82"/>
      <c r="BG248" s="81">
        <v>0</v>
      </c>
      <c r="BH248" s="81">
        <v>0</v>
      </c>
      <c r="BI248" s="81">
        <v>2.5950000000000002</v>
      </c>
      <c r="BJ248" s="81">
        <v>0</v>
      </c>
      <c r="BK248" s="81">
        <v>0</v>
      </c>
      <c r="BL248" s="81">
        <v>0</v>
      </c>
      <c r="BM248" s="82"/>
      <c r="BN248" s="81">
        <v>0</v>
      </c>
      <c r="BO248" s="81">
        <v>0</v>
      </c>
      <c r="BP248" s="81">
        <v>1</v>
      </c>
      <c r="BQ248" s="81">
        <v>0</v>
      </c>
      <c r="BR248" s="81">
        <v>0</v>
      </c>
      <c r="BS248" s="81">
        <v>0</v>
      </c>
      <c r="BT248"/>
      <c r="BU248" s="80">
        <v>2.5950000000000002</v>
      </c>
      <c r="BV248" s="80">
        <v>0</v>
      </c>
      <c r="BW248" s="80">
        <v>0</v>
      </c>
      <c r="BX248" s="80">
        <v>0</v>
      </c>
      <c r="BY248" s="80">
        <v>0</v>
      </c>
      <c r="BZ248" s="80">
        <v>0</v>
      </c>
      <c r="CA248" s="80">
        <v>0</v>
      </c>
      <c r="CB248" s="80">
        <v>0</v>
      </c>
      <c r="CC248" s="80">
        <v>0</v>
      </c>
    </row>
    <row r="249" spans="1:81">
      <c r="A249" s="80" t="s">
        <v>1994</v>
      </c>
      <c r="B249" s="80">
        <v>183</v>
      </c>
      <c r="C249" s="80">
        <v>13</v>
      </c>
      <c r="D249" s="80">
        <v>11</v>
      </c>
      <c r="E249" s="80">
        <v>2016</v>
      </c>
      <c r="F249" s="80" t="s">
        <v>92</v>
      </c>
      <c r="G249" s="80" t="s">
        <v>1981</v>
      </c>
      <c r="H249" s="80" t="s">
        <v>1982</v>
      </c>
      <c r="I249" s="177"/>
      <c r="J249" s="81">
        <v>8.1963540236180634</v>
      </c>
      <c r="K249" s="81">
        <v>0.90108754261027735</v>
      </c>
      <c r="L249" s="81">
        <v>6.6504074187403033</v>
      </c>
      <c r="M249" s="81">
        <v>12.634553094989547</v>
      </c>
      <c r="N249" s="81">
        <v>14.989775171479524</v>
      </c>
      <c r="O249" s="81">
        <v>10.703336258538357</v>
      </c>
      <c r="P249" s="81">
        <v>13.46351847928225</v>
      </c>
      <c r="Q249" s="81">
        <v>0.68661394274254639</v>
      </c>
      <c r="R249" s="81">
        <v>0</v>
      </c>
      <c r="S249" s="81">
        <v>0</v>
      </c>
      <c r="T249" s="82"/>
      <c r="U249" s="81">
        <v>653950</v>
      </c>
      <c r="V249" s="81">
        <v>350</v>
      </c>
      <c r="W249" s="81">
        <v>134</v>
      </c>
      <c r="X249" s="81">
        <v>2832</v>
      </c>
      <c r="Y249" s="81">
        <v>4247</v>
      </c>
      <c r="Z249" s="81">
        <v>6295</v>
      </c>
      <c r="AA249" s="81">
        <v>2771</v>
      </c>
      <c r="AB249" s="81">
        <v>9721</v>
      </c>
      <c r="AC249" s="81">
        <v>0</v>
      </c>
      <c r="AD249" s="81">
        <v>0</v>
      </c>
      <c r="AE249" s="82"/>
      <c r="AF249" s="81">
        <v>5703579.9218001012</v>
      </c>
      <c r="AG249" s="81">
        <v>660161.01240366942</v>
      </c>
      <c r="AH249" s="81">
        <v>863067.24869756796</v>
      </c>
      <c r="AI249" s="81">
        <v>19250540.692134891</v>
      </c>
      <c r="AJ249" s="81">
        <v>21649828.811982121</v>
      </c>
      <c r="AK249" s="81">
        <v>0</v>
      </c>
      <c r="AL249" s="81">
        <v>0</v>
      </c>
      <c r="AM249" s="81">
        <v>1333257.2779275109</v>
      </c>
      <c r="AN249" s="81">
        <v>0</v>
      </c>
      <c r="AO249" s="81">
        <v>0</v>
      </c>
      <c r="AP249" s="82"/>
      <c r="AQ249" s="81">
        <v>199</v>
      </c>
      <c r="AR249" s="81">
        <v>244</v>
      </c>
      <c r="AS249" s="81">
        <v>0</v>
      </c>
      <c r="AT249" s="81">
        <v>1</v>
      </c>
      <c r="AU249" s="81">
        <v>0</v>
      </c>
      <c r="AV249" s="81">
        <v>0</v>
      </c>
      <c r="AW249" s="81" t="s">
        <v>564</v>
      </c>
      <c r="AX249" s="82"/>
      <c r="AY249" s="81">
        <v>950.5</v>
      </c>
      <c r="AZ249" s="81">
        <v>12241.4</v>
      </c>
      <c r="BA249" s="81">
        <v>0</v>
      </c>
      <c r="BB249" s="81">
        <v>220</v>
      </c>
      <c r="BC249" s="81">
        <v>0</v>
      </c>
      <c r="BD249" s="81">
        <v>0</v>
      </c>
      <c r="BE249" s="81" t="s">
        <v>564</v>
      </c>
      <c r="BF249" s="82"/>
      <c r="BG249" s="81">
        <v>0</v>
      </c>
      <c r="BH249" s="81">
        <v>0</v>
      </c>
      <c r="BI249" s="81">
        <v>2.5219999999999998</v>
      </c>
      <c r="BJ249" s="81">
        <v>0</v>
      </c>
      <c r="BK249" s="81">
        <v>0</v>
      </c>
      <c r="BL249" s="81">
        <v>0</v>
      </c>
      <c r="BM249" s="82"/>
      <c r="BN249" s="81">
        <v>0</v>
      </c>
      <c r="BO249" s="81">
        <v>0</v>
      </c>
      <c r="BP249" s="81">
        <v>1</v>
      </c>
      <c r="BQ249" s="81">
        <v>0</v>
      </c>
      <c r="BR249" s="81">
        <v>0</v>
      </c>
      <c r="BS249" s="81">
        <v>0</v>
      </c>
      <c r="BT249"/>
      <c r="BU249" s="80">
        <v>2.5219999999999998</v>
      </c>
      <c r="BV249" s="80">
        <v>0</v>
      </c>
      <c r="BW249" s="80">
        <v>0</v>
      </c>
      <c r="BX249" s="80">
        <v>0</v>
      </c>
      <c r="BY249" s="80">
        <v>0</v>
      </c>
      <c r="BZ249" s="80">
        <v>0</v>
      </c>
      <c r="CA249" s="80">
        <v>0</v>
      </c>
      <c r="CB249" s="80">
        <v>0</v>
      </c>
      <c r="CC249" s="80">
        <v>0</v>
      </c>
    </row>
    <row r="250" spans="1:81">
      <c r="A250" s="80" t="s">
        <v>1995</v>
      </c>
      <c r="B250" s="80">
        <v>184</v>
      </c>
      <c r="C250" s="80">
        <v>14</v>
      </c>
      <c r="D250" s="80">
        <v>11</v>
      </c>
      <c r="E250" s="80">
        <v>2017</v>
      </c>
      <c r="F250" s="80" t="s">
        <v>71</v>
      </c>
      <c r="G250" s="80" t="s">
        <v>1981</v>
      </c>
      <c r="H250" s="80" t="s">
        <v>1982</v>
      </c>
      <c r="I250" s="177"/>
      <c r="J250" s="81">
        <v>7.7677246073762669</v>
      </c>
      <c r="K250" s="81">
        <v>0.90971769378884648</v>
      </c>
      <c r="L250" s="81">
        <v>6.4987128929444644</v>
      </c>
      <c r="M250" s="81">
        <v>11.936830432399111</v>
      </c>
      <c r="N250" s="81">
        <v>14.554460640962889</v>
      </c>
      <c r="O250" s="81">
        <v>10.423312853616695</v>
      </c>
      <c r="P250" s="81">
        <v>12.929233136464337</v>
      </c>
      <c r="Q250" s="81">
        <v>0.65391050797781536</v>
      </c>
      <c r="R250" s="81">
        <v>0</v>
      </c>
      <c r="S250" s="81">
        <v>0</v>
      </c>
      <c r="T250" s="82"/>
      <c r="U250" s="81">
        <v>662285</v>
      </c>
      <c r="V250" s="81">
        <v>350</v>
      </c>
      <c r="W250" s="81">
        <v>134</v>
      </c>
      <c r="X250" s="81">
        <v>2832</v>
      </c>
      <c r="Y250" s="81">
        <v>4254</v>
      </c>
      <c r="Z250" s="81">
        <v>6232</v>
      </c>
      <c r="AA250" s="81">
        <v>2678</v>
      </c>
      <c r="AB250" s="81">
        <v>9574</v>
      </c>
      <c r="AC250" s="81">
        <v>0</v>
      </c>
      <c r="AD250" s="81">
        <v>0</v>
      </c>
      <c r="AE250" s="82"/>
      <c r="AF250" s="81">
        <v>5896338.3066234337</v>
      </c>
      <c r="AG250" s="81">
        <v>695390.48467827076</v>
      </c>
      <c r="AH250" s="81">
        <v>1056526.8906965461</v>
      </c>
      <c r="AI250" s="81">
        <v>18926236.44603378</v>
      </c>
      <c r="AJ250" s="81">
        <v>20465079.670408979</v>
      </c>
      <c r="AK250" s="81">
        <v>0</v>
      </c>
      <c r="AL250" s="81">
        <v>0</v>
      </c>
      <c r="AM250" s="81">
        <v>1315150.529947558</v>
      </c>
      <c r="AN250" s="81">
        <v>0</v>
      </c>
      <c r="AO250" s="81">
        <v>0</v>
      </c>
      <c r="AP250" s="82"/>
      <c r="AQ250" s="81">
        <v>210</v>
      </c>
      <c r="AR250" s="81">
        <v>322</v>
      </c>
      <c r="AS250" s="81">
        <v>0</v>
      </c>
      <c r="AT250" s="81">
        <v>1</v>
      </c>
      <c r="AU250" s="81">
        <v>0</v>
      </c>
      <c r="AV250" s="81">
        <v>0</v>
      </c>
      <c r="AW250" s="81" t="s">
        <v>564</v>
      </c>
      <c r="AX250" s="82"/>
      <c r="AY250" s="81">
        <v>1006</v>
      </c>
      <c r="AZ250" s="81">
        <v>15793.099999999989</v>
      </c>
      <c r="BA250" s="81">
        <v>0</v>
      </c>
      <c r="BB250" s="81">
        <v>220</v>
      </c>
      <c r="BC250" s="81">
        <v>0</v>
      </c>
      <c r="BD250" s="81">
        <v>0</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1996</v>
      </c>
      <c r="B251" s="80">
        <v>185</v>
      </c>
      <c r="C251" s="80">
        <v>15</v>
      </c>
      <c r="D251" s="80">
        <v>11</v>
      </c>
      <c r="E251" s="80">
        <v>2018</v>
      </c>
      <c r="F251" s="80" t="s">
        <v>93</v>
      </c>
      <c r="G251" s="80" t="s">
        <v>1981</v>
      </c>
      <c r="H251" s="80" t="s">
        <v>1982</v>
      </c>
      <c r="I251" s="177"/>
      <c r="J251" s="81">
        <v>7.6979297621873943</v>
      </c>
      <c r="K251" s="81">
        <v>0.84261903010060746</v>
      </c>
      <c r="L251" s="81">
        <v>5.9759628875121393</v>
      </c>
      <c r="M251" s="81">
        <v>12.353832811939958</v>
      </c>
      <c r="N251" s="81">
        <v>13.033934129402624</v>
      </c>
      <c r="O251" s="81">
        <v>10.035470105739604</v>
      </c>
      <c r="P251" s="81">
        <v>12.561538222561195</v>
      </c>
      <c r="Q251" s="81">
        <v>0.59481721352922323</v>
      </c>
      <c r="R251" s="81">
        <v>0</v>
      </c>
      <c r="S251" s="81">
        <v>0</v>
      </c>
      <c r="T251" s="82"/>
      <c r="U251" s="81">
        <v>684148</v>
      </c>
      <c r="V251" s="81">
        <v>350</v>
      </c>
      <c r="W251" s="81">
        <v>134</v>
      </c>
      <c r="X251" s="81">
        <v>2832</v>
      </c>
      <c r="Y251" s="81">
        <v>4224</v>
      </c>
      <c r="Z251" s="81">
        <v>6115</v>
      </c>
      <c r="AA251" s="81">
        <v>2628</v>
      </c>
      <c r="AB251" s="81">
        <v>9385</v>
      </c>
      <c r="AC251" s="81">
        <v>0</v>
      </c>
      <c r="AD251" s="81">
        <v>0</v>
      </c>
      <c r="AE251" s="82"/>
      <c r="AF251" s="81">
        <v>6193567.4453901649</v>
      </c>
      <c r="AG251" s="81">
        <v>630320.6503122485</v>
      </c>
      <c r="AH251" s="81">
        <v>977815.55353045627</v>
      </c>
      <c r="AI251" s="81">
        <v>19261898.265157029</v>
      </c>
      <c r="AJ251" s="81">
        <v>19949641.62115835</v>
      </c>
      <c r="AK251" s="81">
        <v>0</v>
      </c>
      <c r="AL251" s="81">
        <v>0</v>
      </c>
      <c r="AM251" s="81">
        <v>1291855.674028825</v>
      </c>
      <c r="AN251" s="81">
        <v>0</v>
      </c>
      <c r="AO251" s="81">
        <v>0</v>
      </c>
      <c r="AP251" s="82"/>
      <c r="AQ251" s="81">
        <v>218</v>
      </c>
      <c r="AR251" s="81">
        <v>405</v>
      </c>
      <c r="AS251" s="81">
        <v>0</v>
      </c>
      <c r="AT251" s="81">
        <v>1</v>
      </c>
      <c r="AU251" s="81">
        <v>0</v>
      </c>
      <c r="AV251" s="81">
        <v>0</v>
      </c>
      <c r="AW251" s="81" t="s">
        <v>564</v>
      </c>
      <c r="AX251" s="82"/>
      <c r="AY251" s="81">
        <v>1046.8</v>
      </c>
      <c r="AZ251" s="81">
        <v>19574</v>
      </c>
      <c r="BA251" s="81">
        <v>0</v>
      </c>
      <c r="BB251" s="81">
        <v>220</v>
      </c>
      <c r="BC251" s="81">
        <v>0</v>
      </c>
      <c r="BD251" s="81">
        <v>0</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1997</v>
      </c>
      <c r="B252" s="80">
        <v>186</v>
      </c>
      <c r="C252" s="80">
        <v>16</v>
      </c>
      <c r="D252" s="80">
        <v>11</v>
      </c>
      <c r="E252" s="80">
        <v>2019</v>
      </c>
      <c r="F252" s="80" t="s">
        <v>73</v>
      </c>
      <c r="G252" s="80" t="s">
        <v>1981</v>
      </c>
      <c r="H252" s="80" t="s">
        <v>1982</v>
      </c>
      <c r="I252" s="177"/>
      <c r="J252" s="81">
        <v>7.5407201783183684</v>
      </c>
      <c r="K252" s="81">
        <v>0.78560962907684706</v>
      </c>
      <c r="L252" s="81">
        <v>6.0184417301637696</v>
      </c>
      <c r="M252" s="81">
        <v>11.014881232359064</v>
      </c>
      <c r="N252" s="81">
        <v>11.953642393500987</v>
      </c>
      <c r="O252" s="81">
        <v>9.6650762427507644</v>
      </c>
      <c r="P252" s="81">
        <v>12.063904013839617</v>
      </c>
      <c r="Q252" s="81">
        <v>0.56617814752326334</v>
      </c>
      <c r="R252" s="81">
        <v>0</v>
      </c>
      <c r="S252" s="81">
        <v>0</v>
      </c>
      <c r="T252" s="82"/>
      <c r="U252" s="81">
        <v>659510</v>
      </c>
      <c r="V252" s="81">
        <v>350</v>
      </c>
      <c r="W252" s="81">
        <v>134</v>
      </c>
      <c r="X252" s="81">
        <v>2832</v>
      </c>
      <c r="Y252" s="81">
        <v>4173</v>
      </c>
      <c r="Z252" s="81">
        <v>6051</v>
      </c>
      <c r="AA252" s="81">
        <v>2505</v>
      </c>
      <c r="AB252" s="81">
        <v>9175</v>
      </c>
      <c r="AC252" s="81">
        <v>0</v>
      </c>
      <c r="AD252" s="81">
        <v>0</v>
      </c>
      <c r="AE252" s="82"/>
      <c r="AF252" s="81">
        <v>6331654.6243854277</v>
      </c>
      <c r="AG252" s="81">
        <v>619152.224019057</v>
      </c>
      <c r="AH252" s="81">
        <v>1075458.3958368681</v>
      </c>
      <c r="AI252" s="81">
        <v>18481762.081342001</v>
      </c>
      <c r="AJ252" s="81">
        <v>17681505.5747298</v>
      </c>
      <c r="AK252" s="81">
        <v>0</v>
      </c>
      <c r="AL252" s="81">
        <v>0</v>
      </c>
      <c r="AM252" s="81">
        <v>1249565.9306369794</v>
      </c>
      <c r="AN252" s="81">
        <v>0</v>
      </c>
      <c r="AO252" s="81">
        <v>0</v>
      </c>
      <c r="AP252" s="82"/>
      <c r="AQ252" s="81">
        <v>224</v>
      </c>
      <c r="AR252" s="81">
        <v>483</v>
      </c>
      <c r="AS252" s="81">
        <v>0</v>
      </c>
      <c r="AT252" s="81">
        <v>1</v>
      </c>
      <c r="AU252" s="81">
        <v>0</v>
      </c>
      <c r="AV252" s="81">
        <v>0</v>
      </c>
      <c r="AW252" s="81" t="s">
        <v>564</v>
      </c>
      <c r="AX252" s="82"/>
      <c r="AY252" s="81">
        <v>1081.8</v>
      </c>
      <c r="AZ252" s="81">
        <v>23021.4</v>
      </c>
      <c r="BA252" s="81">
        <v>0</v>
      </c>
      <c r="BB252" s="81">
        <v>220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1998</v>
      </c>
      <c r="B253" s="80">
        <v>187</v>
      </c>
      <c r="C253" s="80">
        <v>17</v>
      </c>
      <c r="D253" s="80">
        <v>11</v>
      </c>
      <c r="E253" s="80">
        <v>2020</v>
      </c>
      <c r="F253" s="80" t="s">
        <v>218</v>
      </c>
      <c r="G253" s="80" t="s">
        <v>1981</v>
      </c>
      <c r="H253" s="80" t="s">
        <v>1982</v>
      </c>
      <c r="I253" s="177"/>
      <c r="J253" s="81">
        <v>6.6487549307934941</v>
      </c>
      <c r="K253" s="81">
        <v>0.70523917694019378</v>
      </c>
      <c r="L253" s="81">
        <v>6.2409820698593652</v>
      </c>
      <c r="M253" s="81">
        <v>9.6098996269556665</v>
      </c>
      <c r="N253" s="81">
        <v>11.779019907256643</v>
      </c>
      <c r="O253" s="81">
        <v>8.3882066803878264</v>
      </c>
      <c r="P253" s="81">
        <v>11.342987643752107</v>
      </c>
      <c r="Q253" s="81">
        <v>0.52807415994348572</v>
      </c>
      <c r="R253" s="81">
        <v>0</v>
      </c>
      <c r="S253" s="81">
        <v>0</v>
      </c>
      <c r="T253" s="82"/>
      <c r="U253" s="81">
        <v>592541</v>
      </c>
      <c r="V253" s="81">
        <v>299</v>
      </c>
      <c r="W253" s="81">
        <v>148</v>
      </c>
      <c r="X253" s="81">
        <v>2741</v>
      </c>
      <c r="Y253" s="81">
        <v>4139</v>
      </c>
      <c r="Z253" s="81">
        <v>5994</v>
      </c>
      <c r="AA253" s="81">
        <v>2559</v>
      </c>
      <c r="AB253" s="81">
        <v>8956</v>
      </c>
      <c r="AC253" s="81">
        <v>0</v>
      </c>
      <c r="AD253" s="81">
        <v>0</v>
      </c>
      <c r="AE253" s="82"/>
      <c r="AF253" s="81">
        <v>5788310.794669278</v>
      </c>
      <c r="AG253" s="81">
        <v>541797.50085642596</v>
      </c>
      <c r="AH253" s="81">
        <v>1163122.3888029007</v>
      </c>
      <c r="AI253" s="81">
        <v>17279626.197721064</v>
      </c>
      <c r="AJ253" s="81">
        <v>20161096.686010081</v>
      </c>
      <c r="AK253" s="81"/>
      <c r="AL253" s="81"/>
      <c r="AM253" s="81">
        <v>1168857.5032353436</v>
      </c>
      <c r="AN253" s="81"/>
      <c r="AO253" s="81"/>
      <c r="AP253" s="82"/>
      <c r="AQ253" s="81">
        <v>230</v>
      </c>
      <c r="AR253" s="81">
        <v>557</v>
      </c>
      <c r="AS253" s="81">
        <v>0</v>
      </c>
      <c r="AT253" s="81">
        <v>1</v>
      </c>
      <c r="AU253" s="81">
        <v>0</v>
      </c>
      <c r="AV253" s="81">
        <v>0</v>
      </c>
      <c r="AW253" s="81">
        <v>0</v>
      </c>
      <c r="AX253" s="82"/>
      <c r="AY253" s="81">
        <v>1118.5</v>
      </c>
      <c r="AZ253" s="81">
        <v>26144.100000000009</v>
      </c>
      <c r="BA253" s="81">
        <v>0</v>
      </c>
      <c r="BB253" s="81">
        <v>220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1999</v>
      </c>
      <c r="B254" s="80">
        <v>187</v>
      </c>
      <c r="C254" s="80">
        <v>18</v>
      </c>
      <c r="D254" s="80">
        <v>11</v>
      </c>
      <c r="E254" s="80">
        <v>2021</v>
      </c>
      <c r="F254" s="80" t="s">
        <v>75</v>
      </c>
      <c r="G254" s="174" t="s">
        <v>1981</v>
      </c>
      <c r="H254" s="80" t="s">
        <v>1982</v>
      </c>
      <c r="I254" s="177"/>
      <c r="J254" s="81">
        <v>7.0272409048429116</v>
      </c>
      <c r="K254" s="81">
        <v>0.7729623391138658</v>
      </c>
      <c r="L254" s="81">
        <v>5.9699000152921702</v>
      </c>
      <c r="M254" s="81">
        <v>10.972382899794541</v>
      </c>
      <c r="N254" s="81">
        <v>11.260800135356707</v>
      </c>
      <c r="O254" s="81">
        <v>8.10424724359663</v>
      </c>
      <c r="P254" s="81">
        <v>11.617766126511253</v>
      </c>
      <c r="Q254" s="81">
        <v>0.51973246695512998</v>
      </c>
      <c r="R254" s="81">
        <v>0</v>
      </c>
      <c r="S254" s="81">
        <v>0</v>
      </c>
      <c r="T254" s="82"/>
      <c r="U254" s="81">
        <v>617904</v>
      </c>
      <c r="V254" s="81">
        <v>299</v>
      </c>
      <c r="W254" s="81">
        <v>148</v>
      </c>
      <c r="X254" s="81">
        <v>2741</v>
      </c>
      <c r="Y254" s="81">
        <v>4065</v>
      </c>
      <c r="Z254" s="81">
        <v>5963</v>
      </c>
      <c r="AA254" s="81">
        <v>2556</v>
      </c>
      <c r="AB254" s="81">
        <v>8710</v>
      </c>
      <c r="AC254" s="81">
        <v>0</v>
      </c>
      <c r="AD254" s="81">
        <v>0</v>
      </c>
      <c r="AE254" s="82"/>
      <c r="AF254" s="81">
        <v>6134429.3033502083</v>
      </c>
      <c r="AG254" s="81">
        <v>574177.27043574047</v>
      </c>
      <c r="AH254" s="81">
        <v>1062638.4673418708</v>
      </c>
      <c r="AI254" s="81">
        <v>18402143.406474322</v>
      </c>
      <c r="AJ254" s="81">
        <v>18315855.338636857</v>
      </c>
      <c r="AK254" s="81">
        <v>0</v>
      </c>
      <c r="AL254" s="81">
        <v>0</v>
      </c>
      <c r="AM254" s="81">
        <v>1143308.4628059636</v>
      </c>
      <c r="AN254" s="81">
        <v>0</v>
      </c>
      <c r="AO254" s="81">
        <v>0</v>
      </c>
      <c r="AP254" s="82"/>
      <c r="AQ254" s="81">
        <v>238</v>
      </c>
      <c r="AR254" s="81">
        <v>601</v>
      </c>
      <c r="AS254" s="81">
        <v>0</v>
      </c>
      <c r="AT254" s="81">
        <v>1</v>
      </c>
      <c r="AU254" s="81">
        <v>0</v>
      </c>
      <c r="AV254" s="81">
        <v>0</v>
      </c>
      <c r="AW254" s="81"/>
      <c r="AX254" s="82"/>
      <c r="AY254" s="81">
        <v>1185.8</v>
      </c>
      <c r="AZ254" s="81">
        <v>28170.80000000001</v>
      </c>
      <c r="BA254" s="81">
        <v>0</v>
      </c>
      <c r="BB254" s="81">
        <v>220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2000</v>
      </c>
      <c r="B255" s="80">
        <v>187</v>
      </c>
      <c r="C255" s="80">
        <v>19</v>
      </c>
      <c r="D255" s="80">
        <v>11</v>
      </c>
      <c r="E255" s="80">
        <v>2022</v>
      </c>
      <c r="F255" s="80" t="s">
        <v>568</v>
      </c>
      <c r="G255" s="174" t="s">
        <v>1981</v>
      </c>
      <c r="H255" s="80" t="s">
        <v>1982</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258</v>
      </c>
      <c r="AR255" s="81">
        <v>614</v>
      </c>
      <c r="AS255" s="81">
        <v>0</v>
      </c>
      <c r="AT255" s="81">
        <v>1</v>
      </c>
      <c r="AU255" s="81">
        <v>0</v>
      </c>
      <c r="AV255" s="81">
        <v>0</v>
      </c>
      <c r="AW255" s="81"/>
      <c r="AX255" s="82"/>
      <c r="AY255" s="81">
        <v>1321.6999999999994</v>
      </c>
      <c r="AZ255" s="81">
        <v>28792.30000000001</v>
      </c>
      <c r="BA255" s="81">
        <v>0</v>
      </c>
      <c r="BB255" s="81">
        <v>220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2001</v>
      </c>
      <c r="B256" s="80">
        <v>154</v>
      </c>
      <c r="C256" s="80">
        <v>1</v>
      </c>
      <c r="D256" s="80">
        <v>10</v>
      </c>
      <c r="E256" s="80">
        <v>1990</v>
      </c>
      <c r="F256" s="80" t="s">
        <v>562</v>
      </c>
      <c r="G256" s="80" t="s">
        <v>1679</v>
      </c>
      <c r="H256" s="80" t="s">
        <v>1680</v>
      </c>
      <c r="I256" s="177"/>
      <c r="J256" s="81">
        <v>70.950062215314688</v>
      </c>
      <c r="K256" s="81">
        <v>3.9678614102036995</v>
      </c>
      <c r="L256" s="81">
        <v>33.17226941501513</v>
      </c>
      <c r="M256" s="81">
        <v>10.813364888027451</v>
      </c>
      <c r="N256" s="81">
        <v>20.563161797991842</v>
      </c>
      <c r="O256" s="81">
        <v>11.85718780721081</v>
      </c>
      <c r="P256" s="81">
        <v>15.481170761664428</v>
      </c>
      <c r="Q256" s="81">
        <v>0.86797711485551698</v>
      </c>
      <c r="R256" s="81">
        <v>0</v>
      </c>
      <c r="S256" s="81">
        <v>0.70680436115866208</v>
      </c>
      <c r="T256" s="82"/>
      <c r="U256" s="81">
        <v>1992026</v>
      </c>
      <c r="V256" s="81">
        <v>726</v>
      </c>
      <c r="W256" s="81">
        <v>388</v>
      </c>
      <c r="X256" s="81">
        <v>3626</v>
      </c>
      <c r="Y256" s="81">
        <v>4399</v>
      </c>
      <c r="Z256" s="81">
        <v>4877</v>
      </c>
      <c r="AA256" s="81">
        <v>3759</v>
      </c>
      <c r="AB256" s="81">
        <v>14093</v>
      </c>
      <c r="AC256" s="81">
        <v>0</v>
      </c>
      <c r="AD256" s="81">
        <v>0.70680436115866208</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2002</v>
      </c>
      <c r="B257" s="80">
        <v>155</v>
      </c>
      <c r="C257" s="80">
        <v>2</v>
      </c>
      <c r="D257" s="80">
        <v>10</v>
      </c>
      <c r="E257" s="80">
        <v>2005</v>
      </c>
      <c r="F257" s="80" t="s">
        <v>565</v>
      </c>
      <c r="G257" s="80" t="s">
        <v>1679</v>
      </c>
      <c r="H257" s="80" t="s">
        <v>1680</v>
      </c>
      <c r="I257" s="177"/>
      <c r="J257" s="81">
        <v>47.74223887431522</v>
      </c>
      <c r="K257" s="81">
        <v>1.8227307199878928</v>
      </c>
      <c r="L257" s="81">
        <v>16.216425279691471</v>
      </c>
      <c r="M257" s="81">
        <v>14.458384742982634</v>
      </c>
      <c r="N257" s="81">
        <v>21.84145471635096</v>
      </c>
      <c r="O257" s="81">
        <v>13.711061824066178</v>
      </c>
      <c r="P257" s="81">
        <v>14.150659111608297</v>
      </c>
      <c r="Q257" s="81">
        <v>0.68806598299395128</v>
      </c>
      <c r="R257" s="81">
        <v>0</v>
      </c>
      <c r="S257" s="81">
        <v>0.48210630000000004</v>
      </c>
      <c r="T257" s="82"/>
      <c r="U257" s="81">
        <v>1474537</v>
      </c>
      <c r="V257" s="81">
        <v>556</v>
      </c>
      <c r="W257" s="81">
        <v>144</v>
      </c>
      <c r="X257" s="81">
        <v>2348</v>
      </c>
      <c r="Y257" s="81">
        <v>4453</v>
      </c>
      <c r="Z257" s="81">
        <v>6526</v>
      </c>
      <c r="AA257" s="81">
        <v>2814</v>
      </c>
      <c r="AB257" s="81">
        <v>11679</v>
      </c>
      <c r="AC257" s="81">
        <v>0</v>
      </c>
      <c r="AD257" s="81">
        <v>0.48210630000000004</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2003</v>
      </c>
      <c r="B258" s="80">
        <v>156</v>
      </c>
      <c r="C258" s="80">
        <v>3</v>
      </c>
      <c r="D258" s="80">
        <v>10</v>
      </c>
      <c r="E258" s="80">
        <v>2006</v>
      </c>
      <c r="F258" s="80" t="s">
        <v>566</v>
      </c>
      <c r="G258" s="80" t="s">
        <v>1679</v>
      </c>
      <c r="H258" s="80" t="s">
        <v>1680</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2004</v>
      </c>
      <c r="B259" s="80">
        <v>157</v>
      </c>
      <c r="C259" s="80">
        <v>4</v>
      </c>
      <c r="D259" s="80">
        <v>10</v>
      </c>
      <c r="E259" s="80">
        <v>2007</v>
      </c>
      <c r="F259" s="80" t="s">
        <v>567</v>
      </c>
      <c r="G259" s="80" t="s">
        <v>1679</v>
      </c>
      <c r="H259" s="80" t="s">
        <v>1680</v>
      </c>
      <c r="I259" s="177"/>
      <c r="J259" s="81">
        <v>53.945537053060775</v>
      </c>
      <c r="K259" s="81">
        <v>1.5027835032281083</v>
      </c>
      <c r="L259" s="81">
        <v>19.532378344869493</v>
      </c>
      <c r="M259" s="81">
        <v>15.200785342381936</v>
      </c>
      <c r="N259" s="81">
        <v>21.578664641331653</v>
      </c>
      <c r="O259" s="81">
        <v>12.841778458531518</v>
      </c>
      <c r="P259" s="81">
        <v>13.818192816509345</v>
      </c>
      <c r="Q259" s="81">
        <v>0.69787236008636644</v>
      </c>
      <c r="R259" s="81">
        <v>0</v>
      </c>
      <c r="S259" s="81">
        <v>0.79068722099999988</v>
      </c>
      <c r="T259" s="82"/>
      <c r="U259" s="81">
        <v>1771583</v>
      </c>
      <c r="V259" s="81">
        <v>500</v>
      </c>
      <c r="W259" s="81">
        <v>238</v>
      </c>
      <c r="X259" s="81">
        <v>3092</v>
      </c>
      <c r="Y259" s="81">
        <v>4411</v>
      </c>
      <c r="Z259" s="81">
        <v>6354</v>
      </c>
      <c r="AA259" s="81">
        <v>2706</v>
      </c>
      <c r="AB259" s="81">
        <v>11219</v>
      </c>
      <c r="AC259" s="81">
        <v>0</v>
      </c>
      <c r="AD259" s="81">
        <v>0.79068722099999988</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2005</v>
      </c>
      <c r="B260" s="80">
        <v>158</v>
      </c>
      <c r="C260" s="80">
        <v>5</v>
      </c>
      <c r="D260" s="80">
        <v>10</v>
      </c>
      <c r="E260" s="80">
        <v>2008</v>
      </c>
      <c r="F260" s="80" t="s">
        <v>84</v>
      </c>
      <c r="G260" s="80" t="s">
        <v>1679</v>
      </c>
      <c r="H260" s="80" t="s">
        <v>1680</v>
      </c>
      <c r="I260" s="177"/>
      <c r="J260" s="81">
        <v>49.106856068622797</v>
      </c>
      <c r="K260" s="81">
        <v>1.3189291740579645</v>
      </c>
      <c r="L260" s="81">
        <v>16.865471511147145</v>
      </c>
      <c r="M260" s="81">
        <v>17.786390825858451</v>
      </c>
      <c r="N260" s="81">
        <v>21.879028169234445</v>
      </c>
      <c r="O260" s="81">
        <v>12.328236783981499</v>
      </c>
      <c r="P260" s="81">
        <v>13.39949107851651</v>
      </c>
      <c r="Q260" s="81">
        <v>0.67404442710777734</v>
      </c>
      <c r="R260" s="81">
        <v>0</v>
      </c>
      <c r="S260" s="81">
        <v>0.57040536872000003</v>
      </c>
      <c r="T260" s="82"/>
      <c r="U260" s="81">
        <v>1694426</v>
      </c>
      <c r="V260" s="81">
        <v>500</v>
      </c>
      <c r="W260" s="81">
        <v>238</v>
      </c>
      <c r="X260" s="81">
        <v>3092</v>
      </c>
      <c r="Y260" s="81">
        <v>4413</v>
      </c>
      <c r="Z260" s="81">
        <v>6314</v>
      </c>
      <c r="AA260" s="81">
        <v>2627</v>
      </c>
      <c r="AB260" s="81">
        <v>11014</v>
      </c>
      <c r="AC260" s="81">
        <v>0</v>
      </c>
      <c r="AD260" s="81">
        <v>0.57040536872000003</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2006</v>
      </c>
      <c r="B261" s="80">
        <v>159</v>
      </c>
      <c r="C261" s="80">
        <v>6</v>
      </c>
      <c r="D261" s="80">
        <v>10</v>
      </c>
      <c r="E261" s="80">
        <v>2009</v>
      </c>
      <c r="F261" s="80" t="s">
        <v>85</v>
      </c>
      <c r="G261" s="80" t="s">
        <v>1679</v>
      </c>
      <c r="H261" s="80" t="s">
        <v>1680</v>
      </c>
      <c r="I261" s="177"/>
      <c r="J261" s="81">
        <v>47.925328071845342</v>
      </c>
      <c r="K261" s="81">
        <v>0.82274134619228501</v>
      </c>
      <c r="L261" s="81">
        <v>18.799206772085721</v>
      </c>
      <c r="M261" s="81">
        <v>13.705649518378889</v>
      </c>
      <c r="N261" s="81">
        <v>18.843637923409457</v>
      </c>
      <c r="O261" s="81">
        <v>12.402961560784163</v>
      </c>
      <c r="P261" s="81">
        <v>12.942830168177224</v>
      </c>
      <c r="Q261" s="81">
        <v>0.63510078316346663</v>
      </c>
      <c r="R261" s="81">
        <v>0</v>
      </c>
      <c r="S261" s="81">
        <v>0.76701369932000008</v>
      </c>
      <c r="T261" s="82"/>
      <c r="U261" s="81">
        <v>1669962</v>
      </c>
      <c r="V261" s="81">
        <v>382</v>
      </c>
      <c r="W261" s="81">
        <v>304</v>
      </c>
      <c r="X261" s="81">
        <v>3009</v>
      </c>
      <c r="Y261" s="81">
        <v>4425</v>
      </c>
      <c r="Z261" s="81">
        <v>6270</v>
      </c>
      <c r="AA261" s="81">
        <v>2605</v>
      </c>
      <c r="AB261" s="81">
        <v>10894</v>
      </c>
      <c r="AC261" s="81">
        <v>0</v>
      </c>
      <c r="AD261" s="81">
        <v>0.76701369932000008</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v>
      </c>
      <c r="BK261" s="81">
        <v>0</v>
      </c>
      <c r="BL261" s="81">
        <v>0</v>
      </c>
      <c r="BM261" s="82"/>
      <c r="BN261" s="81">
        <v>0</v>
      </c>
      <c r="BO261" s="81">
        <v>0</v>
      </c>
      <c r="BP261" s="81">
        <v>0</v>
      </c>
      <c r="BQ261" s="81">
        <v>0</v>
      </c>
      <c r="BR261" s="81">
        <v>0</v>
      </c>
      <c r="BS261" s="81">
        <v>0</v>
      </c>
      <c r="BT261"/>
      <c r="BU261" s="80"/>
      <c r="BV261" s="80"/>
      <c r="BW261" s="80"/>
      <c r="BX261" s="80"/>
      <c r="BY261" s="80"/>
      <c r="BZ261" s="80"/>
      <c r="CA261" s="80"/>
      <c r="CB261" s="80"/>
      <c r="CC261" s="80"/>
    </row>
    <row r="262" spans="1:81">
      <c r="A262" s="80" t="s">
        <v>2007</v>
      </c>
      <c r="B262" s="80">
        <v>160</v>
      </c>
      <c r="C262" s="80">
        <v>7</v>
      </c>
      <c r="D262" s="80">
        <v>10</v>
      </c>
      <c r="E262" s="80">
        <v>2010</v>
      </c>
      <c r="F262" s="80" t="s">
        <v>86</v>
      </c>
      <c r="G262" s="80" t="s">
        <v>1679</v>
      </c>
      <c r="H262" s="80" t="s">
        <v>1680</v>
      </c>
      <c r="I262" s="177"/>
      <c r="J262" s="81">
        <v>40.17753903598777</v>
      </c>
      <c r="K262" s="81">
        <v>0.8580420711914678</v>
      </c>
      <c r="L262" s="81">
        <v>17.114840202065448</v>
      </c>
      <c r="M262" s="81">
        <v>12.268467816302776</v>
      </c>
      <c r="N262" s="81">
        <v>18.578319431966889</v>
      </c>
      <c r="O262" s="81">
        <v>12.253051329477943</v>
      </c>
      <c r="P262" s="81">
        <v>13.101085064912521</v>
      </c>
      <c r="Q262" s="81">
        <v>0.64820292872667873</v>
      </c>
      <c r="R262" s="81">
        <v>0</v>
      </c>
      <c r="S262" s="81">
        <v>0.75446269500000007</v>
      </c>
      <c r="T262" s="82"/>
      <c r="U262" s="81">
        <v>1567172</v>
      </c>
      <c r="V262" s="81">
        <v>382</v>
      </c>
      <c r="W262" s="81">
        <v>304</v>
      </c>
      <c r="X262" s="81">
        <v>3009</v>
      </c>
      <c r="Y262" s="81">
        <v>4437</v>
      </c>
      <c r="Z262" s="81">
        <v>6223</v>
      </c>
      <c r="AA262" s="81">
        <v>2571</v>
      </c>
      <c r="AB262" s="81">
        <v>10654</v>
      </c>
      <c r="AC262" s="81">
        <v>0</v>
      </c>
      <c r="AD262" s="81">
        <v>0.75446269500000007</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v>
      </c>
      <c r="BK262" s="81">
        <v>0</v>
      </c>
      <c r="BL262" s="81">
        <v>0</v>
      </c>
      <c r="BM262" s="82"/>
      <c r="BN262" s="81">
        <v>0</v>
      </c>
      <c r="BO262" s="81">
        <v>0</v>
      </c>
      <c r="BP262" s="81">
        <v>0</v>
      </c>
      <c r="BQ262" s="81">
        <v>0</v>
      </c>
      <c r="BR262" s="81">
        <v>0</v>
      </c>
      <c r="BS262" s="81">
        <v>0</v>
      </c>
      <c r="BT262"/>
      <c r="BU262" s="80">
        <v>0</v>
      </c>
      <c r="BV262" s="80">
        <v>0</v>
      </c>
      <c r="BW262" s="80">
        <v>0</v>
      </c>
      <c r="BX262" s="80">
        <v>0</v>
      </c>
      <c r="BY262" s="80">
        <v>0</v>
      </c>
      <c r="BZ262" s="80">
        <v>0</v>
      </c>
      <c r="CA262" s="80">
        <v>0</v>
      </c>
      <c r="CB262" s="80">
        <v>0</v>
      </c>
      <c r="CC262" s="80">
        <v>0</v>
      </c>
    </row>
    <row r="263" spans="1:81">
      <c r="A263" s="80" t="s">
        <v>2008</v>
      </c>
      <c r="B263" s="80">
        <v>161</v>
      </c>
      <c r="C263" s="80">
        <v>8</v>
      </c>
      <c r="D263" s="80">
        <v>10</v>
      </c>
      <c r="E263" s="80">
        <v>2011</v>
      </c>
      <c r="F263" s="80" t="s">
        <v>87</v>
      </c>
      <c r="G263" s="80" t="s">
        <v>1679</v>
      </c>
      <c r="H263" s="80" t="s">
        <v>1680</v>
      </c>
      <c r="I263" s="177"/>
      <c r="J263" s="81">
        <v>48.809270053479814</v>
      </c>
      <c r="K263" s="81">
        <v>1.2022765432034308</v>
      </c>
      <c r="L263" s="81">
        <v>15.969392978638982</v>
      </c>
      <c r="M263" s="81">
        <v>15.498524063809331</v>
      </c>
      <c r="N263" s="81">
        <v>22.306889093653556</v>
      </c>
      <c r="O263" s="81">
        <v>12.054181995830632</v>
      </c>
      <c r="P263" s="81">
        <v>12.742278019953201</v>
      </c>
      <c r="Q263" s="81">
        <v>0.73757409875418756</v>
      </c>
      <c r="R263" s="81">
        <v>0</v>
      </c>
      <c r="S263" s="81">
        <v>0.76707348840000011</v>
      </c>
      <c r="T263" s="82"/>
      <c r="U263" s="81">
        <v>1793051</v>
      </c>
      <c r="V263" s="81">
        <v>382</v>
      </c>
      <c r="W263" s="81">
        <v>304</v>
      </c>
      <c r="X263" s="81">
        <v>3009</v>
      </c>
      <c r="Y263" s="81">
        <v>4426</v>
      </c>
      <c r="Z263" s="81">
        <v>6255</v>
      </c>
      <c r="AA263" s="81">
        <v>2575</v>
      </c>
      <c r="AB263" s="81">
        <v>10510</v>
      </c>
      <c r="AC263" s="81">
        <v>0</v>
      </c>
      <c r="AD263" s="81">
        <v>0.76707348840000011</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2009</v>
      </c>
      <c r="B264" s="80">
        <v>162</v>
      </c>
      <c r="C264" s="80">
        <v>9</v>
      </c>
      <c r="D264" s="80">
        <v>10</v>
      </c>
      <c r="E264" s="80">
        <v>2012</v>
      </c>
      <c r="F264" s="80" t="s">
        <v>88</v>
      </c>
      <c r="G264" s="80" t="s">
        <v>1679</v>
      </c>
      <c r="H264" s="80" t="s">
        <v>1680</v>
      </c>
      <c r="I264" s="177"/>
      <c r="J264" s="81">
        <v>46.040426586227682</v>
      </c>
      <c r="K264" s="81">
        <v>1.3544110251963888</v>
      </c>
      <c r="L264" s="81">
        <v>16.112642652869333</v>
      </c>
      <c r="M264" s="81">
        <v>19.249117643218369</v>
      </c>
      <c r="N264" s="81">
        <v>24.698110588557803</v>
      </c>
      <c r="O264" s="81">
        <v>11.873287010188719</v>
      </c>
      <c r="P264" s="81">
        <v>12.307162341770024</v>
      </c>
      <c r="Q264" s="81">
        <v>0.79022455771933997</v>
      </c>
      <c r="R264" s="81">
        <v>0</v>
      </c>
      <c r="S264" s="81">
        <v>0.91048859999999987</v>
      </c>
      <c r="T264" s="82"/>
      <c r="U264" s="81">
        <v>1620530</v>
      </c>
      <c r="V264" s="81">
        <v>382</v>
      </c>
      <c r="W264" s="81">
        <v>304</v>
      </c>
      <c r="X264" s="81">
        <v>3009</v>
      </c>
      <c r="Y264" s="81">
        <v>4461</v>
      </c>
      <c r="Z264" s="81">
        <v>6210</v>
      </c>
      <c r="AA264" s="81">
        <v>2473</v>
      </c>
      <c r="AB264" s="81">
        <v>10364</v>
      </c>
      <c r="AC264" s="81">
        <v>0</v>
      </c>
      <c r="AD264" s="81">
        <v>0.91048859999999987</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2010</v>
      </c>
      <c r="B265" s="80">
        <v>163</v>
      </c>
      <c r="C265" s="80">
        <v>10</v>
      </c>
      <c r="D265" s="80">
        <v>10</v>
      </c>
      <c r="E265" s="80">
        <v>2013</v>
      </c>
      <c r="F265" s="80" t="s">
        <v>89</v>
      </c>
      <c r="G265" s="80" t="s">
        <v>1679</v>
      </c>
      <c r="H265" s="80" t="s">
        <v>1680</v>
      </c>
      <c r="I265" s="177"/>
      <c r="J265" s="81">
        <v>45.561323470705517</v>
      </c>
      <c r="K265" s="81">
        <v>1.1194253321755754</v>
      </c>
      <c r="L265" s="81">
        <v>14.228733970488468</v>
      </c>
      <c r="M265" s="81">
        <v>17.902139619969674</v>
      </c>
      <c r="N265" s="81">
        <v>24.048430967314619</v>
      </c>
      <c r="O265" s="81">
        <v>11.629379212962062</v>
      </c>
      <c r="P265" s="81">
        <v>12.528372134902707</v>
      </c>
      <c r="Q265" s="81">
        <v>0.79823878909455692</v>
      </c>
      <c r="R265" s="81">
        <v>0</v>
      </c>
      <c r="S265" s="81">
        <v>0.92333736179999981</v>
      </c>
      <c r="T265" s="82"/>
      <c r="U265" s="81">
        <v>1632862</v>
      </c>
      <c r="V265" s="81">
        <v>382</v>
      </c>
      <c r="W265" s="81">
        <v>304</v>
      </c>
      <c r="X265" s="81">
        <v>3009</v>
      </c>
      <c r="Y265" s="81">
        <v>4482</v>
      </c>
      <c r="Z265" s="81">
        <v>6354</v>
      </c>
      <c r="AA265" s="81">
        <v>2508</v>
      </c>
      <c r="AB265" s="81">
        <v>10319</v>
      </c>
      <c r="AC265" s="81">
        <v>0</v>
      </c>
      <c r="AD265" s="81">
        <v>0.92333736179999981</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0</v>
      </c>
      <c r="BL265" s="81">
        <v>0</v>
      </c>
      <c r="BM265" s="82"/>
      <c r="BN265" s="81">
        <v>0</v>
      </c>
      <c r="BO265" s="81">
        <v>0</v>
      </c>
      <c r="BP265" s="81">
        <v>0</v>
      </c>
      <c r="BQ265" s="81">
        <v>0</v>
      </c>
      <c r="BR265" s="81">
        <v>0</v>
      </c>
      <c r="BS265" s="81">
        <v>0</v>
      </c>
      <c r="BT265"/>
      <c r="BU265" s="80">
        <v>0</v>
      </c>
      <c r="BV265" s="80">
        <v>0</v>
      </c>
      <c r="BW265" s="80">
        <v>0</v>
      </c>
      <c r="BX265" s="80">
        <v>0</v>
      </c>
      <c r="BY265" s="80">
        <v>0</v>
      </c>
      <c r="BZ265" s="80">
        <v>0</v>
      </c>
      <c r="CA265" s="80">
        <v>0</v>
      </c>
      <c r="CB265" s="80">
        <v>0</v>
      </c>
      <c r="CC265" s="80">
        <v>0</v>
      </c>
    </row>
    <row r="266" spans="1:81">
      <c r="A266" s="80" t="s">
        <v>2011</v>
      </c>
      <c r="B266" s="80">
        <v>164</v>
      </c>
      <c r="C266" s="80">
        <v>11</v>
      </c>
      <c r="D266" s="80">
        <v>10</v>
      </c>
      <c r="E266" s="80">
        <v>2014</v>
      </c>
      <c r="F266" s="80" t="s">
        <v>90</v>
      </c>
      <c r="G266" s="80" t="s">
        <v>1679</v>
      </c>
      <c r="H266" s="80" t="s">
        <v>1680</v>
      </c>
      <c r="I266" s="177"/>
      <c r="J266" s="81">
        <v>45.905141409869493</v>
      </c>
      <c r="K266" s="81">
        <v>1.1298450284954284</v>
      </c>
      <c r="L266" s="81">
        <v>10.546204244498794</v>
      </c>
      <c r="M266" s="81">
        <v>18.160845220541372</v>
      </c>
      <c r="N266" s="81">
        <v>25.327829682050741</v>
      </c>
      <c r="O266" s="81">
        <v>11.114816559793331</v>
      </c>
      <c r="P266" s="81">
        <v>12.583490571644003</v>
      </c>
      <c r="Q266" s="81">
        <v>0.75503798286175727</v>
      </c>
      <c r="R266" s="81">
        <v>0</v>
      </c>
      <c r="S266" s="81">
        <v>0.75311425279999999</v>
      </c>
      <c r="T266" s="82"/>
      <c r="U266" s="81">
        <v>1827168</v>
      </c>
      <c r="V266" s="81">
        <v>335</v>
      </c>
      <c r="W266" s="81">
        <v>230</v>
      </c>
      <c r="X266" s="81">
        <v>2902</v>
      </c>
      <c r="Y266" s="81">
        <v>4458</v>
      </c>
      <c r="Z266" s="81">
        <v>6396</v>
      </c>
      <c r="AA266" s="81">
        <v>2506</v>
      </c>
      <c r="AB266" s="81">
        <v>10173</v>
      </c>
      <c r="AC266" s="81">
        <v>0</v>
      </c>
      <c r="AD266" s="81">
        <v>0.75311425279999999</v>
      </c>
      <c r="AE266" s="82"/>
      <c r="AF266" s="81">
        <v>14880736.480088986</v>
      </c>
      <c r="AG266" s="81">
        <v>792806.20124318777</v>
      </c>
      <c r="AH266" s="81">
        <v>1715341.2094812917</v>
      </c>
      <c r="AI266" s="81">
        <v>19110870.722470917</v>
      </c>
      <c r="AJ266" s="81">
        <v>19173750.448780868</v>
      </c>
      <c r="AK266" s="81">
        <v>0</v>
      </c>
      <c r="AL266" s="81">
        <v>0</v>
      </c>
      <c r="AM266" s="81">
        <v>1396600.8826741353</v>
      </c>
      <c r="AN266" s="81">
        <v>0</v>
      </c>
      <c r="AO266" s="81">
        <v>0</v>
      </c>
      <c r="AP266" s="82"/>
      <c r="AQ266" s="81">
        <v>65</v>
      </c>
      <c r="AR266" s="81">
        <v>18</v>
      </c>
      <c r="AS266" s="81">
        <v>0</v>
      </c>
      <c r="AT266" s="81">
        <v>0</v>
      </c>
      <c r="AU266" s="81">
        <v>0</v>
      </c>
      <c r="AV266" s="81">
        <v>0</v>
      </c>
      <c r="AW266" s="81" t="s">
        <v>564</v>
      </c>
      <c r="AX266" s="82"/>
      <c r="AY266" s="81">
        <v>336.29399999999998</v>
      </c>
      <c r="AZ266" s="81">
        <v>1832.3</v>
      </c>
      <c r="BA266" s="81">
        <v>0</v>
      </c>
      <c r="BB266" s="81">
        <v>0</v>
      </c>
      <c r="BC266" s="81">
        <v>0</v>
      </c>
      <c r="BD266" s="81">
        <v>0</v>
      </c>
      <c r="BE266" s="81" t="s">
        <v>564</v>
      </c>
      <c r="BF266" s="82"/>
      <c r="BG266" s="81">
        <v>0</v>
      </c>
      <c r="BH266" s="81">
        <v>0</v>
      </c>
      <c r="BI266" s="81">
        <v>0</v>
      </c>
      <c r="BJ266" s="81">
        <v>0</v>
      </c>
      <c r="BK266" s="81">
        <v>0</v>
      </c>
      <c r="BL266" s="81">
        <v>0</v>
      </c>
      <c r="BM266" s="82"/>
      <c r="BN266" s="81">
        <v>0</v>
      </c>
      <c r="BO266" s="81">
        <v>0</v>
      </c>
      <c r="BP266" s="81">
        <v>0</v>
      </c>
      <c r="BQ266" s="81">
        <v>0</v>
      </c>
      <c r="BR266" s="81">
        <v>0</v>
      </c>
      <c r="BS266" s="81">
        <v>0</v>
      </c>
      <c r="BT266"/>
      <c r="BU266" s="80">
        <v>0</v>
      </c>
      <c r="BV266" s="80">
        <v>0</v>
      </c>
      <c r="BW266" s="80">
        <v>0</v>
      </c>
      <c r="BX266" s="80">
        <v>0</v>
      </c>
      <c r="BY266" s="80">
        <v>0</v>
      </c>
      <c r="BZ266" s="80">
        <v>0</v>
      </c>
      <c r="CA266" s="80">
        <v>0</v>
      </c>
      <c r="CB266" s="80">
        <v>0</v>
      </c>
      <c r="CC266" s="80">
        <v>0</v>
      </c>
    </row>
    <row r="267" spans="1:81">
      <c r="A267" s="80" t="s">
        <v>2012</v>
      </c>
      <c r="B267" s="80">
        <v>165</v>
      </c>
      <c r="C267" s="80">
        <v>12</v>
      </c>
      <c r="D267" s="80">
        <v>10</v>
      </c>
      <c r="E267" s="80">
        <v>2015</v>
      </c>
      <c r="F267" s="80" t="s">
        <v>91</v>
      </c>
      <c r="G267" s="80" t="s">
        <v>1679</v>
      </c>
      <c r="H267" s="80" t="s">
        <v>1680</v>
      </c>
      <c r="I267" s="177"/>
      <c r="J267" s="81">
        <v>47.506564983069467</v>
      </c>
      <c r="K267" s="81">
        <v>1.0834039317864101</v>
      </c>
      <c r="L267" s="81">
        <v>11.10098018673157</v>
      </c>
      <c r="M267" s="81">
        <v>17.571940615704669</v>
      </c>
      <c r="N267" s="81">
        <v>23.217590555809</v>
      </c>
      <c r="O267" s="81">
        <v>10.991537959607696</v>
      </c>
      <c r="P267" s="81">
        <v>12.477809667980015</v>
      </c>
      <c r="Q267" s="81">
        <v>0.72497649088930827</v>
      </c>
      <c r="R267" s="81">
        <v>0</v>
      </c>
      <c r="S267" s="81">
        <v>0.91470056999999994</v>
      </c>
      <c r="T267" s="82"/>
      <c r="U267" s="81">
        <v>1895846</v>
      </c>
      <c r="V267" s="81">
        <v>335</v>
      </c>
      <c r="W267" s="81">
        <v>230</v>
      </c>
      <c r="X267" s="81">
        <v>2902</v>
      </c>
      <c r="Y267" s="81">
        <v>4440</v>
      </c>
      <c r="Z267" s="81">
        <v>6386</v>
      </c>
      <c r="AA267" s="81">
        <v>2483</v>
      </c>
      <c r="AB267" s="81">
        <v>9978</v>
      </c>
      <c r="AC267" s="81">
        <v>0</v>
      </c>
      <c r="AD267" s="81">
        <v>0.91470056999999994</v>
      </c>
      <c r="AE267" s="82"/>
      <c r="AF267" s="81">
        <v>14630813.413011916</v>
      </c>
      <c r="AG267" s="81">
        <v>721785.22420300648</v>
      </c>
      <c r="AH267" s="81">
        <v>1435377.434650084</v>
      </c>
      <c r="AI267" s="81">
        <v>18456955.538570471</v>
      </c>
      <c r="AJ267" s="81">
        <v>18326342.921221573</v>
      </c>
      <c r="AK267" s="81">
        <v>0</v>
      </c>
      <c r="AL267" s="81">
        <v>0</v>
      </c>
      <c r="AM267" s="81">
        <v>1367443.0438642392</v>
      </c>
      <c r="AN267" s="81">
        <v>0</v>
      </c>
      <c r="AO267" s="81">
        <v>0</v>
      </c>
      <c r="AP267" s="82"/>
      <c r="AQ267" s="81">
        <v>84</v>
      </c>
      <c r="AR267" s="81">
        <v>23</v>
      </c>
      <c r="AS267" s="81">
        <v>0</v>
      </c>
      <c r="AT267" s="81">
        <v>0</v>
      </c>
      <c r="AU267" s="81">
        <v>0</v>
      </c>
      <c r="AV267" s="81">
        <v>0</v>
      </c>
      <c r="AW267" s="81" t="s">
        <v>564</v>
      </c>
      <c r="AX267" s="82"/>
      <c r="AY267" s="81">
        <v>468.29399999999998</v>
      </c>
      <c r="AZ267" s="81">
        <v>3200.3</v>
      </c>
      <c r="BA267" s="81">
        <v>0</v>
      </c>
      <c r="BB267" s="81">
        <v>0</v>
      </c>
      <c r="BC267" s="81">
        <v>0</v>
      </c>
      <c r="BD267" s="81">
        <v>0</v>
      </c>
      <c r="BE267" s="81" t="s">
        <v>564</v>
      </c>
      <c r="BF267" s="82"/>
      <c r="BG267" s="81">
        <v>0</v>
      </c>
      <c r="BH267" s="81">
        <v>0</v>
      </c>
      <c r="BI267" s="81">
        <v>0</v>
      </c>
      <c r="BJ267" s="81">
        <v>0</v>
      </c>
      <c r="BK267" s="81">
        <v>0</v>
      </c>
      <c r="BL267" s="81">
        <v>0</v>
      </c>
      <c r="BM267" s="82"/>
      <c r="BN267" s="81">
        <v>0</v>
      </c>
      <c r="BO267" s="81">
        <v>0</v>
      </c>
      <c r="BP267" s="81">
        <v>0</v>
      </c>
      <c r="BQ267" s="81">
        <v>0</v>
      </c>
      <c r="BR267" s="81">
        <v>0</v>
      </c>
      <c r="BS267" s="81">
        <v>0</v>
      </c>
      <c r="BT267"/>
      <c r="BU267" s="80">
        <v>0</v>
      </c>
      <c r="BV267" s="80">
        <v>0</v>
      </c>
      <c r="BW267" s="80">
        <v>0</v>
      </c>
      <c r="BX267" s="80">
        <v>0</v>
      </c>
      <c r="BY267" s="80">
        <v>0</v>
      </c>
      <c r="BZ267" s="80">
        <v>0</v>
      </c>
      <c r="CA267" s="80">
        <v>0</v>
      </c>
      <c r="CB267" s="80">
        <v>0</v>
      </c>
      <c r="CC267" s="80">
        <v>0</v>
      </c>
    </row>
    <row r="268" spans="1:81">
      <c r="A268" s="80" t="s">
        <v>2013</v>
      </c>
      <c r="B268" s="80">
        <v>166</v>
      </c>
      <c r="C268" s="80">
        <v>13</v>
      </c>
      <c r="D268" s="80">
        <v>10</v>
      </c>
      <c r="E268" s="80">
        <v>2016</v>
      </c>
      <c r="F268" s="80" t="s">
        <v>92</v>
      </c>
      <c r="G268" s="80" t="s">
        <v>1679</v>
      </c>
      <c r="H268" s="80" t="s">
        <v>1680</v>
      </c>
      <c r="I268" s="177"/>
      <c r="J268" s="81">
        <v>43.719855660079418</v>
      </c>
      <c r="K268" s="81">
        <v>1.021951156894666</v>
      </c>
      <c r="L268" s="81">
        <v>11.937418772723316</v>
      </c>
      <c r="M268" s="81">
        <v>15.065901194905166</v>
      </c>
      <c r="N268" s="81">
        <v>23.616073388359915</v>
      </c>
      <c r="O268" s="81">
        <v>10.822356677616622</v>
      </c>
      <c r="P268" s="81">
        <v>12.895048012997146</v>
      </c>
      <c r="Q268" s="81">
        <v>0.6948072579732979</v>
      </c>
      <c r="R268" s="81">
        <v>0</v>
      </c>
      <c r="S268" s="81">
        <v>0.99247276799999984</v>
      </c>
      <c r="T268" s="82"/>
      <c r="U268" s="81">
        <v>1660747</v>
      </c>
      <c r="V268" s="81">
        <v>335</v>
      </c>
      <c r="W268" s="81">
        <v>230</v>
      </c>
      <c r="X268" s="81">
        <v>2902</v>
      </c>
      <c r="Y268" s="81">
        <v>4441</v>
      </c>
      <c r="Z268" s="81">
        <v>6365</v>
      </c>
      <c r="AA268" s="81">
        <v>2654</v>
      </c>
      <c r="AB268" s="81">
        <v>9837</v>
      </c>
      <c r="AC268" s="81">
        <v>0</v>
      </c>
      <c r="AD268" s="81">
        <v>0.99247276799999984</v>
      </c>
      <c r="AE268" s="82"/>
      <c r="AF268" s="81">
        <v>13700325.558813499</v>
      </c>
      <c r="AG268" s="81">
        <v>688008.93149897992</v>
      </c>
      <c r="AH268" s="81">
        <v>1216553.104954456</v>
      </c>
      <c r="AI268" s="81">
        <v>18423721.529862419</v>
      </c>
      <c r="AJ268" s="81">
        <v>19079402.888969328</v>
      </c>
      <c r="AK268" s="81">
        <v>0</v>
      </c>
      <c r="AL268" s="81">
        <v>0</v>
      </c>
      <c r="AM268" s="81">
        <v>1349166.941978493</v>
      </c>
      <c r="AN268" s="81">
        <v>0</v>
      </c>
      <c r="AO268" s="81">
        <v>0</v>
      </c>
      <c r="AP268" s="82"/>
      <c r="AQ268" s="81">
        <v>92</v>
      </c>
      <c r="AR268" s="81">
        <v>28</v>
      </c>
      <c r="AS268" s="81">
        <v>0</v>
      </c>
      <c r="AT268" s="81">
        <v>0</v>
      </c>
      <c r="AU268" s="81">
        <v>0</v>
      </c>
      <c r="AV268" s="81">
        <v>0</v>
      </c>
      <c r="AW268" s="81" t="s">
        <v>564</v>
      </c>
      <c r="AX268" s="82"/>
      <c r="AY268" s="81">
        <v>541.49399999999991</v>
      </c>
      <c r="AZ268" s="81">
        <v>3369.2</v>
      </c>
      <c r="BA268" s="81">
        <v>0</v>
      </c>
      <c r="BB268" s="81">
        <v>0</v>
      </c>
      <c r="BC268" s="81">
        <v>0</v>
      </c>
      <c r="BD268" s="81">
        <v>0</v>
      </c>
      <c r="BE268" s="81" t="s">
        <v>564</v>
      </c>
      <c r="BF268" s="82"/>
      <c r="BG268" s="81">
        <v>0</v>
      </c>
      <c r="BH268" s="81">
        <v>0</v>
      </c>
      <c r="BI268" s="81">
        <v>0</v>
      </c>
      <c r="BJ268" s="81">
        <v>0</v>
      </c>
      <c r="BK268" s="81">
        <v>0</v>
      </c>
      <c r="BL268" s="81">
        <v>0</v>
      </c>
      <c r="BM268" s="82"/>
      <c r="BN268" s="81">
        <v>0</v>
      </c>
      <c r="BO268" s="81">
        <v>0</v>
      </c>
      <c r="BP268" s="81">
        <v>0</v>
      </c>
      <c r="BQ268" s="81">
        <v>0</v>
      </c>
      <c r="BR268" s="81">
        <v>0</v>
      </c>
      <c r="BS268" s="81">
        <v>0</v>
      </c>
      <c r="BT268"/>
      <c r="BU268" s="80">
        <v>0</v>
      </c>
      <c r="BV268" s="80">
        <v>0</v>
      </c>
      <c r="BW268" s="80">
        <v>0</v>
      </c>
      <c r="BX268" s="80">
        <v>0</v>
      </c>
      <c r="BY268" s="80">
        <v>0</v>
      </c>
      <c r="BZ268" s="80">
        <v>0</v>
      </c>
      <c r="CA268" s="80">
        <v>0</v>
      </c>
      <c r="CB268" s="80">
        <v>0</v>
      </c>
      <c r="CC268" s="80">
        <v>0</v>
      </c>
    </row>
    <row r="269" spans="1:81">
      <c r="A269" s="80" t="s">
        <v>2014</v>
      </c>
      <c r="B269" s="80">
        <v>167</v>
      </c>
      <c r="C269" s="80">
        <v>14</v>
      </c>
      <c r="D269" s="80">
        <v>10</v>
      </c>
      <c r="E269" s="80">
        <v>2017</v>
      </c>
      <c r="F269" s="80" t="s">
        <v>71</v>
      </c>
      <c r="G269" s="80" t="s">
        <v>1679</v>
      </c>
      <c r="H269" s="80" t="s">
        <v>1680</v>
      </c>
      <c r="I269" s="177"/>
      <c r="J269" s="81">
        <v>49.134085692126305</v>
      </c>
      <c r="K269" s="81">
        <v>1.0442810676272014</v>
      </c>
      <c r="L269" s="81">
        <v>10.776027957536122</v>
      </c>
      <c r="M269" s="81">
        <v>15.10642802446675</v>
      </c>
      <c r="N269" s="81">
        <v>23.078468821040996</v>
      </c>
      <c r="O269" s="81">
        <v>10.537046049066941</v>
      </c>
      <c r="P269" s="81">
        <v>12.736115389840524</v>
      </c>
      <c r="Q269" s="81">
        <v>0.65896475673385868</v>
      </c>
      <c r="R269" s="81">
        <v>0</v>
      </c>
      <c r="S269" s="81">
        <v>0.83157917780000012</v>
      </c>
      <c r="T269" s="82"/>
      <c r="U269" s="81">
        <v>1836515</v>
      </c>
      <c r="V269" s="81">
        <v>335</v>
      </c>
      <c r="W269" s="81">
        <v>230</v>
      </c>
      <c r="X269" s="81">
        <v>2902</v>
      </c>
      <c r="Y269" s="81">
        <v>4435</v>
      </c>
      <c r="Z269" s="81">
        <v>6300</v>
      </c>
      <c r="AA269" s="81">
        <v>2638</v>
      </c>
      <c r="AB269" s="81">
        <v>9648</v>
      </c>
      <c r="AC269" s="81">
        <v>0</v>
      </c>
      <c r="AD269" s="81">
        <v>0.83157917780000012</v>
      </c>
      <c r="AE269" s="82"/>
      <c r="AF269" s="81">
        <v>14887292.670268901</v>
      </c>
      <c r="AG269" s="81">
        <v>690007.9745884313</v>
      </c>
      <c r="AH269" s="81">
        <v>1486148.33288191</v>
      </c>
      <c r="AI269" s="81">
        <v>17967907.06214828</v>
      </c>
      <c r="AJ269" s="81">
        <v>16697425.607673701</v>
      </c>
      <c r="AK269" s="81">
        <v>0</v>
      </c>
      <c r="AL269" s="81">
        <v>0</v>
      </c>
      <c r="AM269" s="81">
        <v>1325315.67922854</v>
      </c>
      <c r="AN269" s="81">
        <v>0</v>
      </c>
      <c r="AO269" s="81">
        <v>0</v>
      </c>
      <c r="AP269" s="82"/>
      <c r="AQ269" s="81">
        <v>98</v>
      </c>
      <c r="AR269" s="81">
        <v>33</v>
      </c>
      <c r="AS269" s="81">
        <v>0</v>
      </c>
      <c r="AT269" s="81">
        <v>0</v>
      </c>
      <c r="AU269" s="81">
        <v>0</v>
      </c>
      <c r="AV269" s="81">
        <v>0</v>
      </c>
      <c r="AW269" s="81" t="s">
        <v>564</v>
      </c>
      <c r="AX269" s="82"/>
      <c r="AY269" s="81">
        <v>584.19399999999996</v>
      </c>
      <c r="AZ269" s="81">
        <v>3612.1</v>
      </c>
      <c r="BA269" s="81">
        <v>0</v>
      </c>
      <c r="BB269" s="81">
        <v>0</v>
      </c>
      <c r="BC269" s="81">
        <v>0</v>
      </c>
      <c r="BD269" s="81">
        <v>0</v>
      </c>
      <c r="BE269" s="81" t="s">
        <v>564</v>
      </c>
      <c r="BF269" s="82"/>
      <c r="BG269" s="81">
        <v>0</v>
      </c>
      <c r="BH269" s="81">
        <v>0</v>
      </c>
      <c r="BI269" s="81">
        <v>0</v>
      </c>
      <c r="BJ269" s="81">
        <v>0</v>
      </c>
      <c r="BK269" s="81">
        <v>0</v>
      </c>
      <c r="BL269" s="81">
        <v>0</v>
      </c>
      <c r="BM269" s="82"/>
      <c r="BN269" s="81">
        <v>0</v>
      </c>
      <c r="BO269" s="81">
        <v>0</v>
      </c>
      <c r="BP269" s="81">
        <v>0</v>
      </c>
      <c r="BQ269" s="81">
        <v>0</v>
      </c>
      <c r="BR269" s="81">
        <v>0</v>
      </c>
      <c r="BS269" s="81">
        <v>0</v>
      </c>
      <c r="BT269"/>
      <c r="BU269" s="80">
        <v>0</v>
      </c>
      <c r="BV269" s="80">
        <v>0</v>
      </c>
      <c r="BW269" s="80">
        <v>0</v>
      </c>
      <c r="BX269" s="80">
        <v>0</v>
      </c>
      <c r="BY269" s="80">
        <v>0</v>
      </c>
      <c r="BZ269" s="80">
        <v>0</v>
      </c>
      <c r="CA269" s="80">
        <v>0</v>
      </c>
      <c r="CB269" s="80">
        <v>0</v>
      </c>
      <c r="CC269" s="80">
        <v>0</v>
      </c>
    </row>
    <row r="270" spans="1:81">
      <c r="A270" s="80" t="s">
        <v>2015</v>
      </c>
      <c r="B270" s="80">
        <v>168</v>
      </c>
      <c r="C270" s="80">
        <v>15</v>
      </c>
      <c r="D270" s="80">
        <v>10</v>
      </c>
      <c r="E270" s="80">
        <v>2018</v>
      </c>
      <c r="F270" s="80" t="s">
        <v>93</v>
      </c>
      <c r="G270" s="80" t="s">
        <v>1679</v>
      </c>
      <c r="H270" s="80" t="s">
        <v>1680</v>
      </c>
      <c r="I270" s="177"/>
      <c r="J270" s="81">
        <v>46.109697808696083</v>
      </c>
      <c r="K270" s="81">
        <v>0.97194282613673544</v>
      </c>
      <c r="L270" s="81">
        <v>9.8856176606700501</v>
      </c>
      <c r="M270" s="81">
        <v>15.180934081313945</v>
      </c>
      <c r="N270" s="81">
        <v>21.089854369971938</v>
      </c>
      <c r="O270" s="81">
        <v>10.394876148774268</v>
      </c>
      <c r="P270" s="81">
        <v>12.551978452224391</v>
      </c>
      <c r="Q270" s="81">
        <v>0.59551438873953999</v>
      </c>
      <c r="R270" s="81">
        <v>0</v>
      </c>
      <c r="S270" s="81">
        <v>0.90271320100000008</v>
      </c>
      <c r="T270" s="82"/>
      <c r="U270" s="81">
        <v>1800823</v>
      </c>
      <c r="V270" s="81">
        <v>335</v>
      </c>
      <c r="W270" s="81">
        <v>230</v>
      </c>
      <c r="X270" s="81">
        <v>2902</v>
      </c>
      <c r="Y270" s="81">
        <v>4402</v>
      </c>
      <c r="Z270" s="81">
        <v>6334</v>
      </c>
      <c r="AA270" s="81">
        <v>2626</v>
      </c>
      <c r="AB270" s="81">
        <v>9396</v>
      </c>
      <c r="AC270" s="81">
        <v>0</v>
      </c>
      <c r="AD270" s="81">
        <v>0.90271320100000008</v>
      </c>
      <c r="AE270" s="82"/>
      <c r="AF270" s="81">
        <v>14653789.55912484</v>
      </c>
      <c r="AG270" s="81">
        <v>624292.15200527874</v>
      </c>
      <c r="AH270" s="81">
        <v>1400694.9866036249</v>
      </c>
      <c r="AI270" s="81">
        <v>18366871.223441541</v>
      </c>
      <c r="AJ270" s="81">
        <v>16062358.011130121</v>
      </c>
      <c r="AK270" s="81">
        <v>0</v>
      </c>
      <c r="AL270" s="81">
        <v>0</v>
      </c>
      <c r="AM270" s="81">
        <v>1293369.836246653</v>
      </c>
      <c r="AN270" s="81">
        <v>0</v>
      </c>
      <c r="AO270" s="81">
        <v>0</v>
      </c>
      <c r="AP270" s="82"/>
      <c r="AQ270" s="81">
        <v>98</v>
      </c>
      <c r="AR270" s="81">
        <v>53</v>
      </c>
      <c r="AS270" s="81">
        <v>0</v>
      </c>
      <c r="AT270" s="81">
        <v>0</v>
      </c>
      <c r="AU270" s="81">
        <v>0</v>
      </c>
      <c r="AV270" s="81">
        <v>0</v>
      </c>
      <c r="AW270" s="81" t="s">
        <v>564</v>
      </c>
      <c r="AX270" s="82"/>
      <c r="AY270" s="81">
        <v>584.59400000000005</v>
      </c>
      <c r="AZ270" s="81">
        <v>4552</v>
      </c>
      <c r="BA270" s="81">
        <v>0</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2016</v>
      </c>
      <c r="B271" s="80">
        <v>169</v>
      </c>
      <c r="C271" s="80">
        <v>16</v>
      </c>
      <c r="D271" s="80">
        <v>10</v>
      </c>
      <c r="E271" s="80">
        <v>2019</v>
      </c>
      <c r="F271" s="80" t="s">
        <v>73</v>
      </c>
      <c r="G271" s="80" t="s">
        <v>1679</v>
      </c>
      <c r="H271" s="80" t="s">
        <v>1680</v>
      </c>
      <c r="I271" s="177"/>
      <c r="J271" s="81">
        <v>48.595078841804373</v>
      </c>
      <c r="K271" s="81">
        <v>0.90189137343515668</v>
      </c>
      <c r="L271" s="81">
        <v>9.929908600871876</v>
      </c>
      <c r="M271" s="81">
        <v>13.618676344526298</v>
      </c>
      <c r="N271" s="81">
        <v>21.166010974559455</v>
      </c>
      <c r="O271" s="81">
        <v>9.971751939099823</v>
      </c>
      <c r="P271" s="81">
        <v>11.717157072124467</v>
      </c>
      <c r="Q271" s="81">
        <v>0.56667181784262977</v>
      </c>
      <c r="R271" s="81">
        <v>0</v>
      </c>
      <c r="S271" s="81">
        <v>0.71291176192000005</v>
      </c>
      <c r="T271" s="82"/>
      <c r="U271" s="81">
        <v>1996485</v>
      </c>
      <c r="V271" s="81">
        <v>335</v>
      </c>
      <c r="W271" s="81">
        <v>230</v>
      </c>
      <c r="X271" s="81">
        <v>2902</v>
      </c>
      <c r="Y271" s="81">
        <v>4364</v>
      </c>
      <c r="Z271" s="81">
        <v>6243</v>
      </c>
      <c r="AA271" s="81">
        <v>2433</v>
      </c>
      <c r="AB271" s="81">
        <v>9183</v>
      </c>
      <c r="AC271" s="81">
        <v>0</v>
      </c>
      <c r="AD271" s="81">
        <v>0.71291176192000005</v>
      </c>
      <c r="AE271" s="82"/>
      <c r="AF271" s="81">
        <v>15941593.53489954</v>
      </c>
      <c r="AG271" s="81">
        <v>624107.28157845151</v>
      </c>
      <c r="AH271" s="81">
        <v>1512332.1949263951</v>
      </c>
      <c r="AI271" s="81">
        <v>17998009.068925701</v>
      </c>
      <c r="AJ271" s="81">
        <v>16195077.555855818</v>
      </c>
      <c r="AK271" s="81">
        <v>0</v>
      </c>
      <c r="AL271" s="81">
        <v>0</v>
      </c>
      <c r="AM271" s="81">
        <v>1250655.4704130117</v>
      </c>
      <c r="AN271" s="81">
        <v>0</v>
      </c>
      <c r="AO271" s="81">
        <v>0</v>
      </c>
      <c r="AP271" s="82"/>
      <c r="AQ271" s="81">
        <v>106</v>
      </c>
      <c r="AR271" s="81">
        <v>62</v>
      </c>
      <c r="AS271" s="81">
        <v>0</v>
      </c>
      <c r="AT271" s="81">
        <v>0</v>
      </c>
      <c r="AU271" s="81">
        <v>0</v>
      </c>
      <c r="AV271" s="81">
        <v>0</v>
      </c>
      <c r="AW271" s="81" t="s">
        <v>564</v>
      </c>
      <c r="AX271" s="82"/>
      <c r="AY271" s="81">
        <v>617.11399999999981</v>
      </c>
      <c r="AZ271" s="81">
        <v>24908.6</v>
      </c>
      <c r="BA271" s="81">
        <v>0</v>
      </c>
      <c r="BB271" s="81">
        <v>0</v>
      </c>
      <c r="BC271" s="81">
        <v>0</v>
      </c>
      <c r="BD271" s="81">
        <v>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2017</v>
      </c>
      <c r="B272" s="80">
        <v>170</v>
      </c>
      <c r="C272" s="80">
        <v>17</v>
      </c>
      <c r="D272" s="80">
        <v>10</v>
      </c>
      <c r="E272" s="80">
        <v>2020</v>
      </c>
      <c r="F272" s="80" t="s">
        <v>218</v>
      </c>
      <c r="G272" s="80" t="s">
        <v>1679</v>
      </c>
      <c r="H272" s="80" t="s">
        <v>1680</v>
      </c>
      <c r="I272" s="177"/>
      <c r="J272" s="81">
        <v>38.726997236289137</v>
      </c>
      <c r="K272" s="81">
        <v>0.98645893010353891</v>
      </c>
      <c r="L272" s="81">
        <v>12.778594379056267</v>
      </c>
      <c r="M272" s="81">
        <v>12.160896611917547</v>
      </c>
      <c r="N272" s="81">
        <v>19.310935489662814</v>
      </c>
      <c r="O272" s="81">
        <v>8.6457025144204191</v>
      </c>
      <c r="P272" s="81">
        <v>11.86160020894124</v>
      </c>
      <c r="Q272" s="81">
        <v>0.53444218241712305</v>
      </c>
      <c r="R272" s="81">
        <v>0</v>
      </c>
      <c r="S272" s="81">
        <v>1.20910568911259</v>
      </c>
      <c r="T272" s="82"/>
      <c r="U272" s="81">
        <v>1803611</v>
      </c>
      <c r="V272" s="81">
        <v>339</v>
      </c>
      <c r="W272" s="81">
        <v>263</v>
      </c>
      <c r="X272" s="81">
        <v>2725</v>
      </c>
      <c r="Y272" s="81">
        <v>4344</v>
      </c>
      <c r="Z272" s="81">
        <v>6178</v>
      </c>
      <c r="AA272" s="81">
        <v>2676</v>
      </c>
      <c r="AB272" s="81">
        <v>9064</v>
      </c>
      <c r="AC272" s="81">
        <v>0</v>
      </c>
      <c r="AD272" s="81">
        <v>1.20910568911259</v>
      </c>
      <c r="AE272" s="82"/>
      <c r="AF272" s="81">
        <v>14082427.735300349</v>
      </c>
      <c r="AG272" s="81">
        <v>632024.82438633323</v>
      </c>
      <c r="AH272" s="81">
        <v>1873958.9897607449</v>
      </c>
      <c r="AI272" s="81">
        <v>15646082.518225299</v>
      </c>
      <c r="AJ272" s="81">
        <v>16457761.908180285</v>
      </c>
      <c r="AK272" s="81"/>
      <c r="AL272" s="81"/>
      <c r="AM272" s="81">
        <v>1182952.7031403701</v>
      </c>
      <c r="AN272" s="81"/>
      <c r="AO272" s="81"/>
      <c r="AP272" s="82"/>
      <c r="AQ272" s="81">
        <v>110</v>
      </c>
      <c r="AR272" s="81">
        <v>66</v>
      </c>
      <c r="AS272" s="81">
        <v>0</v>
      </c>
      <c r="AT272" s="81">
        <v>0</v>
      </c>
      <c r="AU272" s="81">
        <v>0</v>
      </c>
      <c r="AV272" s="81">
        <v>0</v>
      </c>
      <c r="AW272" s="81">
        <v>0</v>
      </c>
      <c r="AX272" s="82"/>
      <c r="AY272" s="81">
        <v>647.79399999999987</v>
      </c>
      <c r="AZ272" s="81">
        <v>27047.10000000002</v>
      </c>
      <c r="BA272" s="81">
        <v>0</v>
      </c>
      <c r="BB272" s="81">
        <v>0</v>
      </c>
      <c r="BC272" s="81">
        <v>0</v>
      </c>
      <c r="BD272" s="81">
        <v>0</v>
      </c>
      <c r="BE272" s="81">
        <v>0</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1681</v>
      </c>
      <c r="B273" s="80">
        <v>170</v>
      </c>
      <c r="C273" s="80">
        <v>18</v>
      </c>
      <c r="D273" s="80">
        <v>10</v>
      </c>
      <c r="E273" s="80">
        <v>2021</v>
      </c>
      <c r="F273" s="80" t="s">
        <v>75</v>
      </c>
      <c r="G273" s="174" t="s">
        <v>1679</v>
      </c>
      <c r="H273" s="80" t="s">
        <v>1680</v>
      </c>
      <c r="I273" s="177"/>
      <c r="J273" s="81">
        <v>38.980668009782029</v>
      </c>
      <c r="K273" s="81">
        <v>0.95023377385321706</v>
      </c>
      <c r="L273" s="81">
        <v>11.661603947040785</v>
      </c>
      <c r="M273" s="81">
        <v>12.282892230679511</v>
      </c>
      <c r="N273" s="81">
        <v>17.950892431819124</v>
      </c>
      <c r="O273" s="81">
        <v>8.3284969157739628</v>
      </c>
      <c r="P273" s="81">
        <v>12.190472907395611</v>
      </c>
      <c r="Q273" s="81">
        <v>0.52558020309308662</v>
      </c>
      <c r="R273" s="81">
        <v>0</v>
      </c>
      <c r="S273" s="81">
        <v>0.84717214017129483</v>
      </c>
      <c r="T273" s="82"/>
      <c r="U273" s="81">
        <v>1864317</v>
      </c>
      <c r="V273" s="81">
        <v>339</v>
      </c>
      <c r="W273" s="81">
        <v>263</v>
      </c>
      <c r="X273" s="81">
        <v>2725</v>
      </c>
      <c r="Y273" s="81">
        <v>4251</v>
      </c>
      <c r="Z273" s="81">
        <v>6128</v>
      </c>
      <c r="AA273" s="81">
        <v>2682</v>
      </c>
      <c r="AB273" s="81">
        <v>8808</v>
      </c>
      <c r="AC273" s="81">
        <v>0</v>
      </c>
      <c r="AD273" s="81">
        <v>0.84717214017129483</v>
      </c>
      <c r="AE273" s="82"/>
      <c r="AF273" s="81">
        <v>14279865.751666965</v>
      </c>
      <c r="AG273" s="81">
        <v>642938.90103658568</v>
      </c>
      <c r="AH273" s="81">
        <v>1680113.2919516738</v>
      </c>
      <c r="AI273" s="81">
        <v>17072187.495805483</v>
      </c>
      <c r="AJ273" s="81">
        <v>15695111.577091696</v>
      </c>
      <c r="AK273" s="81">
        <v>0</v>
      </c>
      <c r="AL273" s="81">
        <v>0</v>
      </c>
      <c r="AM273" s="81">
        <v>1156172.323811128</v>
      </c>
      <c r="AN273" s="81">
        <v>0</v>
      </c>
      <c r="AO273" s="81">
        <v>0</v>
      </c>
      <c r="AP273" s="82"/>
      <c r="AQ273" s="81">
        <v>115</v>
      </c>
      <c r="AR273" s="81">
        <v>71</v>
      </c>
      <c r="AS273" s="81">
        <v>0</v>
      </c>
      <c r="AT273" s="81">
        <v>0</v>
      </c>
      <c r="AU273" s="81">
        <v>0</v>
      </c>
      <c r="AV273" s="81">
        <v>0</v>
      </c>
      <c r="AW273" s="81"/>
      <c r="AX273" s="82"/>
      <c r="AY273" s="81">
        <v>685.99399999999969</v>
      </c>
      <c r="AZ273" s="81">
        <v>27259.90000000002</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1678</v>
      </c>
      <c r="B274" s="80">
        <v>170</v>
      </c>
      <c r="C274" s="80">
        <v>19</v>
      </c>
      <c r="D274" s="80">
        <v>10</v>
      </c>
      <c r="E274" s="80">
        <v>2022</v>
      </c>
      <c r="F274" s="80" t="s">
        <v>568</v>
      </c>
      <c r="G274" s="174" t="s">
        <v>1679</v>
      </c>
      <c r="H274" s="80" t="s">
        <v>1680</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121</v>
      </c>
      <c r="AR274" s="81">
        <v>80</v>
      </c>
      <c r="AS274" s="81">
        <v>0</v>
      </c>
      <c r="AT274" s="81">
        <v>0</v>
      </c>
      <c r="AU274" s="81">
        <v>0</v>
      </c>
      <c r="AV274" s="81">
        <v>0</v>
      </c>
      <c r="AW274" s="81"/>
      <c r="AX274" s="82"/>
      <c r="AY274" s="81">
        <v>743.49399999999969</v>
      </c>
      <c r="AZ274" s="81">
        <v>27705.800000000017</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2018</v>
      </c>
      <c r="B275" s="80">
        <v>35</v>
      </c>
      <c r="C275" s="80">
        <v>1</v>
      </c>
      <c r="D275" s="80">
        <v>3</v>
      </c>
      <c r="E275" s="80">
        <v>1990</v>
      </c>
      <c r="F275" s="80" t="s">
        <v>562</v>
      </c>
      <c r="G275" s="80" t="s">
        <v>2019</v>
      </c>
      <c r="H275" s="80" t="s">
        <v>2020</v>
      </c>
      <c r="I275" s="177"/>
      <c r="J275" s="81">
        <v>1.9506954892703334</v>
      </c>
      <c r="K275" s="81">
        <v>0.80587815798366591</v>
      </c>
      <c r="L275" s="81">
        <v>0.42151758077557483</v>
      </c>
      <c r="M275" s="81">
        <v>1.8829531386605403</v>
      </c>
      <c r="N275" s="81">
        <v>6.5663816946290741</v>
      </c>
      <c r="O275" s="81">
        <v>5.9079283107488765</v>
      </c>
      <c r="P275" s="81">
        <v>10.308425223848381</v>
      </c>
      <c r="Q275" s="81">
        <v>0.4011306995709914</v>
      </c>
      <c r="R275" s="81">
        <v>0</v>
      </c>
      <c r="S275" s="81">
        <v>0.36161410361272983</v>
      </c>
      <c r="T275" s="82"/>
      <c r="U275" s="81">
        <v>290414</v>
      </c>
      <c r="V275" s="81">
        <v>235</v>
      </c>
      <c r="W275" s="81">
        <v>6</v>
      </c>
      <c r="X275" s="81">
        <v>648</v>
      </c>
      <c r="Y275" s="81">
        <v>1632</v>
      </c>
      <c r="Z275" s="81">
        <v>2430</v>
      </c>
      <c r="AA275" s="81">
        <v>2503</v>
      </c>
      <c r="AB275" s="81">
        <v>6513</v>
      </c>
      <c r="AC275" s="81">
        <v>0</v>
      </c>
      <c r="AD275" s="81">
        <v>0.36161410361272983</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2021</v>
      </c>
      <c r="B276" s="80">
        <v>36</v>
      </c>
      <c r="C276" s="80">
        <v>2</v>
      </c>
      <c r="D276" s="80">
        <v>3</v>
      </c>
      <c r="E276" s="80">
        <v>2005</v>
      </c>
      <c r="F276" s="80" t="s">
        <v>565</v>
      </c>
      <c r="G276" s="80" t="s">
        <v>2019</v>
      </c>
      <c r="H276" s="80" t="s">
        <v>2020</v>
      </c>
      <c r="I276" s="177"/>
      <c r="J276" s="81">
        <v>2.0357267922371736</v>
      </c>
      <c r="K276" s="81">
        <v>0.7653440915822417</v>
      </c>
      <c r="L276" s="81">
        <v>0.44870353177775729</v>
      </c>
      <c r="M276" s="81">
        <v>10.074865570593641</v>
      </c>
      <c r="N276" s="81">
        <v>13.528864565206662</v>
      </c>
      <c r="O276" s="81">
        <v>11.643687500609063</v>
      </c>
      <c r="P276" s="81">
        <v>14.819471358176848</v>
      </c>
      <c r="Q276" s="81">
        <v>0.50295567230236848</v>
      </c>
      <c r="R276" s="81">
        <v>0</v>
      </c>
      <c r="S276" s="81">
        <v>1.7578747073295011</v>
      </c>
      <c r="T276" s="82"/>
      <c r="U276" s="81">
        <v>366811</v>
      </c>
      <c r="V276" s="81">
        <v>294</v>
      </c>
      <c r="W276" s="81">
        <v>6</v>
      </c>
      <c r="X276" s="81">
        <v>1849</v>
      </c>
      <c r="Y276" s="81">
        <v>2528</v>
      </c>
      <c r="Z276" s="81">
        <v>5542</v>
      </c>
      <c r="AA276" s="81">
        <v>2947</v>
      </c>
      <c r="AB276" s="81">
        <v>8537</v>
      </c>
      <c r="AC276" s="81">
        <v>0</v>
      </c>
      <c r="AD276" s="81">
        <v>1.7578747073295011</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2022</v>
      </c>
      <c r="B277" s="80">
        <v>37</v>
      </c>
      <c r="C277" s="80">
        <v>3</v>
      </c>
      <c r="D277" s="80">
        <v>3</v>
      </c>
      <c r="E277" s="80">
        <v>2006</v>
      </c>
      <c r="F277" s="80" t="s">
        <v>566</v>
      </c>
      <c r="G277" s="80" t="s">
        <v>2019</v>
      </c>
      <c r="H277" s="80" t="s">
        <v>2020</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2023</v>
      </c>
      <c r="B278" s="80">
        <v>38</v>
      </c>
      <c r="C278" s="80">
        <v>4</v>
      </c>
      <c r="D278" s="80">
        <v>3</v>
      </c>
      <c r="E278" s="80">
        <v>2007</v>
      </c>
      <c r="F278" s="80" t="s">
        <v>567</v>
      </c>
      <c r="G278" s="80" t="s">
        <v>2019</v>
      </c>
      <c r="H278" s="80" t="s">
        <v>2020</v>
      </c>
      <c r="I278" s="177"/>
      <c r="J278" s="81">
        <v>2.9143643195058457</v>
      </c>
      <c r="K278" s="81">
        <v>0.61277728050894631</v>
      </c>
      <c r="L278" s="81">
        <v>0.42984653840741971</v>
      </c>
      <c r="M278" s="81">
        <v>10.3904538163103</v>
      </c>
      <c r="N278" s="81">
        <v>12.345991591687953</v>
      </c>
      <c r="O278" s="81">
        <v>11.54021954646128</v>
      </c>
      <c r="P278" s="81">
        <v>15.452273267833435</v>
      </c>
      <c r="Q278" s="81">
        <v>0.53869102757357468</v>
      </c>
      <c r="R278" s="81">
        <v>0</v>
      </c>
      <c r="S278" s="81">
        <v>1.8176914680653762</v>
      </c>
      <c r="T278" s="82"/>
      <c r="U278" s="81">
        <v>537222</v>
      </c>
      <c r="V278" s="81">
        <v>229</v>
      </c>
      <c r="W278" s="81">
        <v>7</v>
      </c>
      <c r="X278" s="81">
        <v>2225</v>
      </c>
      <c r="Y278" s="81">
        <v>2628</v>
      </c>
      <c r="Z278" s="81">
        <v>5710</v>
      </c>
      <c r="AA278" s="81">
        <v>3026</v>
      </c>
      <c r="AB278" s="81">
        <v>8660</v>
      </c>
      <c r="AC278" s="81">
        <v>0</v>
      </c>
      <c r="AD278" s="81">
        <v>1.8176914680653762</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2024</v>
      </c>
      <c r="B279" s="80">
        <v>39</v>
      </c>
      <c r="C279" s="80">
        <v>5</v>
      </c>
      <c r="D279" s="80">
        <v>3</v>
      </c>
      <c r="E279" s="80">
        <v>2008</v>
      </c>
      <c r="F279" s="80" t="s">
        <v>84</v>
      </c>
      <c r="G279" s="80" t="s">
        <v>2019</v>
      </c>
      <c r="H279" s="80" t="s">
        <v>2020</v>
      </c>
      <c r="I279" s="177"/>
      <c r="J279" s="81">
        <v>2.5129019577225677</v>
      </c>
      <c r="K279" s="81">
        <v>0.45424300412365926</v>
      </c>
      <c r="L279" s="81">
        <v>0.39052555119742083</v>
      </c>
      <c r="M279" s="81">
        <v>11.240433636721399</v>
      </c>
      <c r="N279" s="81">
        <v>11.382859932385305</v>
      </c>
      <c r="O279" s="81">
        <v>11.111814307513258</v>
      </c>
      <c r="P279" s="81">
        <v>15.261239934115492</v>
      </c>
      <c r="Q279" s="81">
        <v>0.53267502211241102</v>
      </c>
      <c r="R279" s="81">
        <v>0</v>
      </c>
      <c r="S279" s="81">
        <v>2.0489234304055879</v>
      </c>
      <c r="T279" s="82"/>
      <c r="U279" s="81">
        <v>537526</v>
      </c>
      <c r="V279" s="81">
        <v>229</v>
      </c>
      <c r="W279" s="81">
        <v>7</v>
      </c>
      <c r="X279" s="81">
        <v>2225</v>
      </c>
      <c r="Y279" s="81">
        <v>2666</v>
      </c>
      <c r="Z279" s="81">
        <v>5691</v>
      </c>
      <c r="AA279" s="81">
        <v>2992</v>
      </c>
      <c r="AB279" s="81">
        <v>8704</v>
      </c>
      <c r="AC279" s="81">
        <v>0</v>
      </c>
      <c r="AD279" s="81">
        <v>2.0489234304055879</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2025</v>
      </c>
      <c r="B280" s="80">
        <v>40</v>
      </c>
      <c r="C280" s="80">
        <v>6</v>
      </c>
      <c r="D280" s="80">
        <v>3</v>
      </c>
      <c r="E280" s="80">
        <v>2009</v>
      </c>
      <c r="F280" s="80" t="s">
        <v>85</v>
      </c>
      <c r="G280" s="80" t="s">
        <v>2019</v>
      </c>
      <c r="H280" s="80" t="s">
        <v>2020</v>
      </c>
      <c r="I280" s="177"/>
      <c r="J280" s="81">
        <v>3.1792890827547322</v>
      </c>
      <c r="K280" s="81">
        <v>0.48649088517651101</v>
      </c>
      <c r="L280" s="81">
        <v>0.28033939702408184</v>
      </c>
      <c r="M280" s="81">
        <v>13.144619004042513</v>
      </c>
      <c r="N280" s="81">
        <v>11.703496476835017</v>
      </c>
      <c r="O280" s="81">
        <v>11.17651241123294</v>
      </c>
      <c r="P280" s="81">
        <v>14.741411558150412</v>
      </c>
      <c r="Q280" s="81">
        <v>0.5094681241110276</v>
      </c>
      <c r="R280" s="81">
        <v>0</v>
      </c>
      <c r="S280" s="81">
        <v>2.0421623074586326</v>
      </c>
      <c r="T280" s="82"/>
      <c r="U280" s="81">
        <v>505196</v>
      </c>
      <c r="V280" s="81">
        <v>235</v>
      </c>
      <c r="W280" s="81">
        <v>7</v>
      </c>
      <c r="X280" s="81">
        <v>2653</v>
      </c>
      <c r="Y280" s="81">
        <v>2720</v>
      </c>
      <c r="Z280" s="81">
        <v>5650</v>
      </c>
      <c r="AA280" s="81">
        <v>2967</v>
      </c>
      <c r="AB280" s="81">
        <v>8739</v>
      </c>
      <c r="AC280" s="81">
        <v>0</v>
      </c>
      <c r="AD280" s="81">
        <v>2.0421623074586326</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0</v>
      </c>
      <c r="BJ280" s="81">
        <v>0</v>
      </c>
      <c r="BK280" s="81">
        <v>4.9400000000000004</v>
      </c>
      <c r="BL280" s="81">
        <v>0</v>
      </c>
      <c r="BM280" s="82"/>
      <c r="BN280" s="81">
        <v>0</v>
      </c>
      <c r="BO280" s="81">
        <v>0</v>
      </c>
      <c r="BP280" s="81">
        <v>0</v>
      </c>
      <c r="BQ280" s="81">
        <v>0</v>
      </c>
      <c r="BR280" s="81">
        <v>1</v>
      </c>
      <c r="BS280" s="81">
        <v>0</v>
      </c>
      <c r="BT280"/>
      <c r="BU280" s="80"/>
      <c r="BV280" s="80"/>
      <c r="BW280" s="80"/>
      <c r="BX280" s="80"/>
      <c r="BY280" s="80"/>
      <c r="BZ280" s="80"/>
      <c r="CA280" s="80"/>
      <c r="CB280" s="80"/>
      <c r="CC280" s="80"/>
    </row>
    <row r="281" spans="1:81">
      <c r="A281" s="80" t="s">
        <v>2026</v>
      </c>
      <c r="B281" s="80">
        <v>41</v>
      </c>
      <c r="C281" s="80">
        <v>7</v>
      </c>
      <c r="D281" s="80">
        <v>3</v>
      </c>
      <c r="E281" s="80">
        <v>2010</v>
      </c>
      <c r="F281" s="80" t="s">
        <v>86</v>
      </c>
      <c r="G281" s="80" t="s">
        <v>2019</v>
      </c>
      <c r="H281" s="80" t="s">
        <v>2020</v>
      </c>
      <c r="I281" s="177"/>
      <c r="J281" s="81">
        <v>2.301680182574382</v>
      </c>
      <c r="K281" s="81">
        <v>0.52117219722448327</v>
      </c>
      <c r="L281" s="81">
        <v>0.28548200605983537</v>
      </c>
      <c r="M281" s="81">
        <v>13.580984987215567</v>
      </c>
      <c r="N281" s="81">
        <v>12.560950494152445</v>
      </c>
      <c r="O281" s="81">
        <v>11.103158676992788</v>
      </c>
      <c r="P281" s="81">
        <v>14.731714088938972</v>
      </c>
      <c r="Q281" s="81">
        <v>0.53053590562198594</v>
      </c>
      <c r="R281" s="81">
        <v>0</v>
      </c>
      <c r="S281" s="81">
        <v>2.606260393333792</v>
      </c>
      <c r="T281" s="82"/>
      <c r="U281" s="81">
        <v>427095</v>
      </c>
      <c r="V281" s="81">
        <v>235</v>
      </c>
      <c r="W281" s="81">
        <v>7</v>
      </c>
      <c r="X281" s="81">
        <v>2653</v>
      </c>
      <c r="Y281" s="81">
        <v>2743</v>
      </c>
      <c r="Z281" s="81">
        <v>5639</v>
      </c>
      <c r="AA281" s="81">
        <v>2891</v>
      </c>
      <c r="AB281" s="81">
        <v>8720</v>
      </c>
      <c r="AC281" s="81">
        <v>0</v>
      </c>
      <c r="AD281" s="81">
        <v>2.606260393333792</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0</v>
      </c>
      <c r="BJ281" s="81">
        <v>0</v>
      </c>
      <c r="BK281" s="81">
        <v>5.1029999999999998</v>
      </c>
      <c r="BL281" s="81">
        <v>0</v>
      </c>
      <c r="BM281" s="82"/>
      <c r="BN281" s="81">
        <v>0</v>
      </c>
      <c r="BO281" s="81">
        <v>0</v>
      </c>
      <c r="BP281" s="81">
        <v>0</v>
      </c>
      <c r="BQ281" s="81">
        <v>0</v>
      </c>
      <c r="BR281" s="81">
        <v>1</v>
      </c>
      <c r="BS281" s="81">
        <v>0</v>
      </c>
      <c r="BT281"/>
      <c r="BU281" s="80">
        <v>5.1029999999999998</v>
      </c>
      <c r="BV281" s="80">
        <v>0</v>
      </c>
      <c r="BW281" s="80">
        <v>0</v>
      </c>
      <c r="BX281" s="80">
        <v>0</v>
      </c>
      <c r="BY281" s="80">
        <v>0</v>
      </c>
      <c r="BZ281" s="80">
        <v>0</v>
      </c>
      <c r="CA281" s="80">
        <v>0</v>
      </c>
      <c r="CB281" s="80">
        <v>0</v>
      </c>
      <c r="CC281" s="80">
        <v>0</v>
      </c>
    </row>
    <row r="282" spans="1:81">
      <c r="A282" s="80" t="s">
        <v>2027</v>
      </c>
      <c r="B282" s="80">
        <v>42</v>
      </c>
      <c r="C282" s="80">
        <v>8</v>
      </c>
      <c r="D282" s="80">
        <v>3</v>
      </c>
      <c r="E282" s="80">
        <v>2011</v>
      </c>
      <c r="F282" s="80" t="s">
        <v>87</v>
      </c>
      <c r="G282" s="80" t="s">
        <v>2019</v>
      </c>
      <c r="H282" s="80" t="s">
        <v>2020</v>
      </c>
      <c r="I282" s="177"/>
      <c r="J282" s="81">
        <v>2.9327375194320418</v>
      </c>
      <c r="K282" s="81">
        <v>0.65413888780729923</v>
      </c>
      <c r="L282" s="81">
        <v>0.25472457384823155</v>
      </c>
      <c r="M282" s="81">
        <v>14.946037529913303</v>
      </c>
      <c r="N282" s="81">
        <v>12.062163722967849</v>
      </c>
      <c r="O282" s="81">
        <v>11.088691159713742</v>
      </c>
      <c r="P282" s="81">
        <v>14.2466090949302</v>
      </c>
      <c r="Q282" s="81">
        <v>0.61483222447054575</v>
      </c>
      <c r="R282" s="81">
        <v>0</v>
      </c>
      <c r="S282" s="81">
        <v>2.7385568420257642</v>
      </c>
      <c r="T282" s="82"/>
      <c r="U282" s="81">
        <v>516032</v>
      </c>
      <c r="V282" s="81">
        <v>235</v>
      </c>
      <c r="W282" s="81">
        <v>7</v>
      </c>
      <c r="X282" s="81">
        <v>2653</v>
      </c>
      <c r="Y282" s="81">
        <v>2805</v>
      </c>
      <c r="Z282" s="81">
        <v>5754</v>
      </c>
      <c r="AA282" s="81">
        <v>2879</v>
      </c>
      <c r="AB282" s="81">
        <v>8761</v>
      </c>
      <c r="AC282" s="81">
        <v>0</v>
      </c>
      <c r="AD282" s="81">
        <v>2.7385568420257642</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0</v>
      </c>
      <c r="BJ282" s="81">
        <v>0</v>
      </c>
      <c r="BK282" s="81">
        <v>4.57</v>
      </c>
      <c r="BL282" s="81">
        <v>0</v>
      </c>
      <c r="BM282" s="82"/>
      <c r="BN282" s="81">
        <v>0</v>
      </c>
      <c r="BO282" s="81">
        <v>0</v>
      </c>
      <c r="BP282" s="81">
        <v>0</v>
      </c>
      <c r="BQ282" s="81">
        <v>0</v>
      </c>
      <c r="BR282" s="81">
        <v>1</v>
      </c>
      <c r="BS282" s="81">
        <v>0</v>
      </c>
      <c r="BT282"/>
      <c r="BU282" s="80">
        <v>4.57</v>
      </c>
      <c r="BV282" s="80">
        <v>0</v>
      </c>
      <c r="BW282" s="80">
        <v>0</v>
      </c>
      <c r="BX282" s="80">
        <v>0</v>
      </c>
      <c r="BY282" s="80">
        <v>0</v>
      </c>
      <c r="BZ282" s="80">
        <v>0</v>
      </c>
      <c r="CA282" s="80">
        <v>0</v>
      </c>
      <c r="CB282" s="80">
        <v>0</v>
      </c>
      <c r="CC282" s="80">
        <v>0</v>
      </c>
    </row>
    <row r="283" spans="1:81">
      <c r="A283" s="80" t="s">
        <v>2028</v>
      </c>
      <c r="B283" s="80">
        <v>43</v>
      </c>
      <c r="C283" s="80">
        <v>9</v>
      </c>
      <c r="D283" s="80">
        <v>3</v>
      </c>
      <c r="E283" s="80">
        <v>2012</v>
      </c>
      <c r="F283" s="80" t="s">
        <v>88</v>
      </c>
      <c r="G283" s="80" t="s">
        <v>2019</v>
      </c>
      <c r="H283" s="80" t="s">
        <v>2020</v>
      </c>
      <c r="I283" s="177"/>
      <c r="J283" s="81">
        <v>2.2432744129308411</v>
      </c>
      <c r="K283" s="81">
        <v>0.59044310640747744</v>
      </c>
      <c r="L283" s="81">
        <v>0.25899446057512687</v>
      </c>
      <c r="M283" s="81">
        <v>13.456049949242587</v>
      </c>
      <c r="N283" s="81">
        <v>11.874998771699229</v>
      </c>
      <c r="O283" s="81">
        <v>11.227043691437705</v>
      </c>
      <c r="P283" s="81">
        <v>14.128602461902588</v>
      </c>
      <c r="Q283" s="81">
        <v>0.67349030474092342</v>
      </c>
      <c r="R283" s="81">
        <v>0</v>
      </c>
      <c r="S283" s="81">
        <v>1.39846729296412</v>
      </c>
      <c r="T283" s="82"/>
      <c r="U283" s="81">
        <v>405012</v>
      </c>
      <c r="V283" s="81">
        <v>235</v>
      </c>
      <c r="W283" s="81">
        <v>7</v>
      </c>
      <c r="X283" s="81">
        <v>2653</v>
      </c>
      <c r="Y283" s="81">
        <v>2851</v>
      </c>
      <c r="Z283" s="81">
        <v>5872</v>
      </c>
      <c r="AA283" s="81">
        <v>2839</v>
      </c>
      <c r="AB283" s="81">
        <v>8833</v>
      </c>
      <c r="AC283" s="81">
        <v>0</v>
      </c>
      <c r="AD283" s="81">
        <v>1.39846729296412</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0</v>
      </c>
      <c r="BJ283" s="81">
        <v>0</v>
      </c>
      <c r="BK283" s="81">
        <v>4.87</v>
      </c>
      <c r="BL283" s="81">
        <v>0</v>
      </c>
      <c r="BM283" s="82"/>
      <c r="BN283" s="81">
        <v>0</v>
      </c>
      <c r="BO283" s="81">
        <v>0</v>
      </c>
      <c r="BP283" s="81">
        <v>0</v>
      </c>
      <c r="BQ283" s="81">
        <v>0</v>
      </c>
      <c r="BR283" s="81">
        <v>1</v>
      </c>
      <c r="BS283" s="81">
        <v>0</v>
      </c>
      <c r="BT283"/>
      <c r="BU283" s="80">
        <v>4.87</v>
      </c>
      <c r="BV283" s="80">
        <v>0</v>
      </c>
      <c r="BW283" s="80">
        <v>0</v>
      </c>
      <c r="BX283" s="80">
        <v>0</v>
      </c>
      <c r="BY283" s="80">
        <v>0</v>
      </c>
      <c r="BZ283" s="80">
        <v>0</v>
      </c>
      <c r="CA283" s="80">
        <v>0</v>
      </c>
      <c r="CB283" s="80">
        <v>0</v>
      </c>
      <c r="CC283" s="80">
        <v>0</v>
      </c>
    </row>
    <row r="284" spans="1:81">
      <c r="A284" s="80" t="s">
        <v>2029</v>
      </c>
      <c r="B284" s="80">
        <v>44</v>
      </c>
      <c r="C284" s="80">
        <v>10</v>
      </c>
      <c r="D284" s="80">
        <v>3</v>
      </c>
      <c r="E284" s="80">
        <v>2013</v>
      </c>
      <c r="F284" s="80" t="s">
        <v>89</v>
      </c>
      <c r="G284" s="80" t="s">
        <v>2019</v>
      </c>
      <c r="H284" s="80" t="s">
        <v>2020</v>
      </c>
      <c r="I284" s="177"/>
      <c r="J284" s="81">
        <v>3.0222883001979661</v>
      </c>
      <c r="K284" s="81">
        <v>0.48568972668423138</v>
      </c>
      <c r="L284" s="81">
        <v>0.26327727584704474</v>
      </c>
      <c r="M284" s="81">
        <v>12.971883474587042</v>
      </c>
      <c r="N284" s="81">
        <v>12.771786093144772</v>
      </c>
      <c r="O284" s="81">
        <v>11.047361178696729</v>
      </c>
      <c r="P284" s="81">
        <v>14.326703063357641</v>
      </c>
      <c r="Q284" s="81">
        <v>0.68359687752966369</v>
      </c>
      <c r="R284" s="81">
        <v>0</v>
      </c>
      <c r="S284" s="81">
        <v>1.4246282968300072</v>
      </c>
      <c r="T284" s="82"/>
      <c r="U284" s="81">
        <v>541861</v>
      </c>
      <c r="V284" s="81">
        <v>235</v>
      </c>
      <c r="W284" s="81">
        <v>7</v>
      </c>
      <c r="X284" s="81">
        <v>2653</v>
      </c>
      <c r="Y284" s="81">
        <v>2865</v>
      </c>
      <c r="Z284" s="81">
        <v>6036</v>
      </c>
      <c r="AA284" s="81">
        <v>2868</v>
      </c>
      <c r="AB284" s="81">
        <v>8837</v>
      </c>
      <c r="AC284" s="81">
        <v>0</v>
      </c>
      <c r="AD284" s="81">
        <v>1.4246282968300072</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0</v>
      </c>
      <c r="BJ284" s="81">
        <v>0</v>
      </c>
      <c r="BK284" s="81">
        <v>4.7240000000000002</v>
      </c>
      <c r="BL284" s="81">
        <v>0</v>
      </c>
      <c r="BM284" s="82"/>
      <c r="BN284" s="81">
        <v>0</v>
      </c>
      <c r="BO284" s="81">
        <v>0</v>
      </c>
      <c r="BP284" s="81">
        <v>0</v>
      </c>
      <c r="BQ284" s="81">
        <v>0</v>
      </c>
      <c r="BR284" s="81">
        <v>1</v>
      </c>
      <c r="BS284" s="81">
        <v>0</v>
      </c>
      <c r="BT284"/>
      <c r="BU284" s="80">
        <v>4.7240000000000002</v>
      </c>
      <c r="BV284" s="80">
        <v>0</v>
      </c>
      <c r="BW284" s="80">
        <v>0</v>
      </c>
      <c r="BX284" s="80">
        <v>0</v>
      </c>
      <c r="BY284" s="80">
        <v>0</v>
      </c>
      <c r="BZ284" s="80">
        <v>0</v>
      </c>
      <c r="CA284" s="80">
        <v>0</v>
      </c>
      <c r="CB284" s="80">
        <v>0</v>
      </c>
      <c r="CC284" s="80">
        <v>0</v>
      </c>
    </row>
    <row r="285" spans="1:81">
      <c r="A285" s="80" t="s">
        <v>2030</v>
      </c>
      <c r="B285" s="80">
        <v>45</v>
      </c>
      <c r="C285" s="80">
        <v>11</v>
      </c>
      <c r="D285" s="80">
        <v>3</v>
      </c>
      <c r="E285" s="80">
        <v>2014</v>
      </c>
      <c r="F285" s="80" t="s">
        <v>90</v>
      </c>
      <c r="G285" s="80" t="s">
        <v>2019</v>
      </c>
      <c r="H285" s="80" t="s">
        <v>2020</v>
      </c>
      <c r="I285" s="177"/>
      <c r="J285" s="81">
        <v>3.0084491067230532</v>
      </c>
      <c r="K285" s="81">
        <v>0.46356065696122473</v>
      </c>
      <c r="L285" s="81">
        <v>0.46046023272329528</v>
      </c>
      <c r="M285" s="81">
        <v>12.358956204662189</v>
      </c>
      <c r="N285" s="81">
        <v>12.741340758489864</v>
      </c>
      <c r="O285" s="81">
        <v>10.556990400366555</v>
      </c>
      <c r="P285" s="81">
        <v>14.411260151882797</v>
      </c>
      <c r="Q285" s="81">
        <v>0.65127870830747281</v>
      </c>
      <c r="R285" s="81">
        <v>0</v>
      </c>
      <c r="S285" s="81">
        <v>1.803527344255742</v>
      </c>
      <c r="T285" s="82"/>
      <c r="U285" s="81">
        <v>590438</v>
      </c>
      <c r="V285" s="81">
        <v>191</v>
      </c>
      <c r="W285" s="81">
        <v>17</v>
      </c>
      <c r="X285" s="81">
        <v>2539</v>
      </c>
      <c r="Y285" s="81">
        <v>2883</v>
      </c>
      <c r="Z285" s="81">
        <v>6075</v>
      </c>
      <c r="AA285" s="81">
        <v>2870</v>
      </c>
      <c r="AB285" s="81">
        <v>8775</v>
      </c>
      <c r="AC285" s="81">
        <v>0</v>
      </c>
      <c r="AD285" s="81">
        <v>1.803527344255742</v>
      </c>
      <c r="AE285" s="82"/>
      <c r="AF285" s="81">
        <v>4194426.2784255613</v>
      </c>
      <c r="AG285" s="81">
        <v>382068.12258201803</v>
      </c>
      <c r="AH285" s="81">
        <v>117730.62882375855</v>
      </c>
      <c r="AI285" s="81">
        <v>15365429.0937993</v>
      </c>
      <c r="AJ285" s="81">
        <v>15826034.391585931</v>
      </c>
      <c r="AK285" s="81">
        <v>0</v>
      </c>
      <c r="AL285" s="81">
        <v>0</v>
      </c>
      <c r="AM285" s="81">
        <v>1204676.3732886598</v>
      </c>
      <c r="AN285" s="81">
        <v>0</v>
      </c>
      <c r="AO285" s="81">
        <v>0</v>
      </c>
      <c r="AP285" s="82"/>
      <c r="AQ285" s="81">
        <v>288</v>
      </c>
      <c r="AR285" s="81">
        <v>54</v>
      </c>
      <c r="AS285" s="81">
        <v>0</v>
      </c>
      <c r="AT285" s="81">
        <v>0</v>
      </c>
      <c r="AU285" s="81">
        <v>0</v>
      </c>
      <c r="AV285" s="81">
        <v>0</v>
      </c>
      <c r="AW285" s="81" t="s">
        <v>564</v>
      </c>
      <c r="AX285" s="82"/>
      <c r="AY285" s="81">
        <v>1213.5999999999999</v>
      </c>
      <c r="AZ285" s="81">
        <v>2964.9</v>
      </c>
      <c r="BA285" s="81">
        <v>0</v>
      </c>
      <c r="BB285" s="81">
        <v>0</v>
      </c>
      <c r="BC285" s="81">
        <v>0</v>
      </c>
      <c r="BD285" s="81">
        <v>0</v>
      </c>
      <c r="BE285" s="81" t="s">
        <v>564</v>
      </c>
      <c r="BF285" s="82"/>
      <c r="BG285" s="81">
        <v>0</v>
      </c>
      <c r="BH285" s="81">
        <v>0</v>
      </c>
      <c r="BI285" s="81">
        <v>0</v>
      </c>
      <c r="BJ285" s="81">
        <v>0</v>
      </c>
      <c r="BK285" s="81">
        <v>4.6879999999999997</v>
      </c>
      <c r="BL285" s="81">
        <v>0</v>
      </c>
      <c r="BM285" s="82"/>
      <c r="BN285" s="81">
        <v>0</v>
      </c>
      <c r="BO285" s="81">
        <v>0</v>
      </c>
      <c r="BP285" s="81">
        <v>0</v>
      </c>
      <c r="BQ285" s="81">
        <v>0</v>
      </c>
      <c r="BR285" s="81">
        <v>1</v>
      </c>
      <c r="BS285" s="81">
        <v>0</v>
      </c>
      <c r="BT285"/>
      <c r="BU285" s="80">
        <v>4.6879999999999997</v>
      </c>
      <c r="BV285" s="80">
        <v>0</v>
      </c>
      <c r="BW285" s="80">
        <v>0</v>
      </c>
      <c r="BX285" s="80">
        <v>0</v>
      </c>
      <c r="BY285" s="80">
        <v>0</v>
      </c>
      <c r="BZ285" s="80">
        <v>0</v>
      </c>
      <c r="CA285" s="80">
        <v>0</v>
      </c>
      <c r="CB285" s="80">
        <v>0</v>
      </c>
      <c r="CC285" s="80">
        <v>0</v>
      </c>
    </row>
    <row r="286" spans="1:81">
      <c r="A286" s="80" t="s">
        <v>2031</v>
      </c>
      <c r="B286" s="80">
        <v>46</v>
      </c>
      <c r="C286" s="80">
        <v>12</v>
      </c>
      <c r="D286" s="80">
        <v>3</v>
      </c>
      <c r="E286" s="80">
        <v>2015</v>
      </c>
      <c r="F286" s="80" t="s">
        <v>91</v>
      </c>
      <c r="G286" s="80" t="s">
        <v>2019</v>
      </c>
      <c r="H286" s="80" t="s">
        <v>2020</v>
      </c>
      <c r="I286" s="177"/>
      <c r="J286" s="81">
        <v>2.4323557983230168</v>
      </c>
      <c r="K286" s="81">
        <v>0.431388898538001</v>
      </c>
      <c r="L286" s="81">
        <v>0.49676685979169349</v>
      </c>
      <c r="M286" s="81">
        <v>13.17525337898088</v>
      </c>
      <c r="N286" s="81">
        <v>11.037918271893318</v>
      </c>
      <c r="O286" s="81">
        <v>10.490670821141389</v>
      </c>
      <c r="P286" s="81">
        <v>14.296966776239687</v>
      </c>
      <c r="Q286" s="81">
        <v>0.63873204363679181</v>
      </c>
      <c r="R286" s="81">
        <v>0</v>
      </c>
      <c r="S286" s="81">
        <v>1.6804407831256027</v>
      </c>
      <c r="T286" s="82"/>
      <c r="U286" s="81">
        <v>515297</v>
      </c>
      <c r="V286" s="81">
        <v>191</v>
      </c>
      <c r="W286" s="81">
        <v>17</v>
      </c>
      <c r="X286" s="81">
        <v>2539</v>
      </c>
      <c r="Y286" s="81">
        <v>2914</v>
      </c>
      <c r="Z286" s="81">
        <v>6095</v>
      </c>
      <c r="AA286" s="81">
        <v>2845</v>
      </c>
      <c r="AB286" s="81">
        <v>8791</v>
      </c>
      <c r="AC286" s="81">
        <v>0</v>
      </c>
      <c r="AD286" s="81">
        <v>1.6804407831256027</v>
      </c>
      <c r="AE286" s="82"/>
      <c r="AF286" s="81">
        <v>3499839.2356758299</v>
      </c>
      <c r="AG286" s="81">
        <v>331660.13796726242</v>
      </c>
      <c r="AH286" s="81">
        <v>104466.93928020968</v>
      </c>
      <c r="AI286" s="81">
        <v>16488334.849909054</v>
      </c>
      <c r="AJ286" s="81">
        <v>13836385.637485085</v>
      </c>
      <c r="AK286" s="81">
        <v>0</v>
      </c>
      <c r="AL286" s="81">
        <v>0</v>
      </c>
      <c r="AM286" s="81">
        <v>1204769.6731419652</v>
      </c>
      <c r="AN286" s="81">
        <v>0</v>
      </c>
      <c r="AO286" s="81">
        <v>0</v>
      </c>
      <c r="AP286" s="82"/>
      <c r="AQ286" s="81">
        <v>321</v>
      </c>
      <c r="AR286" s="81">
        <v>80</v>
      </c>
      <c r="AS286" s="81">
        <v>0</v>
      </c>
      <c r="AT286" s="81">
        <v>0</v>
      </c>
      <c r="AU286" s="81">
        <v>0</v>
      </c>
      <c r="AV286" s="81">
        <v>0</v>
      </c>
      <c r="AW286" s="81" t="s">
        <v>564</v>
      </c>
      <c r="AX286" s="82"/>
      <c r="AY286" s="81">
        <v>1375.4</v>
      </c>
      <c r="AZ286" s="81">
        <v>4484.8999999999996</v>
      </c>
      <c r="BA286" s="81">
        <v>0</v>
      </c>
      <c r="BB286" s="81">
        <v>0</v>
      </c>
      <c r="BC286" s="81">
        <v>0</v>
      </c>
      <c r="BD286" s="81">
        <v>0</v>
      </c>
      <c r="BE286" s="81" t="s">
        <v>564</v>
      </c>
      <c r="BF286" s="82"/>
      <c r="BG286" s="81">
        <v>0</v>
      </c>
      <c r="BH286" s="81">
        <v>0</v>
      </c>
      <c r="BI286" s="81">
        <v>0</v>
      </c>
      <c r="BJ286" s="81">
        <v>0</v>
      </c>
      <c r="BK286" s="81">
        <v>4.57</v>
      </c>
      <c r="BL286" s="81">
        <v>0</v>
      </c>
      <c r="BM286" s="82"/>
      <c r="BN286" s="81">
        <v>0</v>
      </c>
      <c r="BO286" s="81">
        <v>0</v>
      </c>
      <c r="BP286" s="81">
        <v>0</v>
      </c>
      <c r="BQ286" s="81">
        <v>0</v>
      </c>
      <c r="BR286" s="81">
        <v>1</v>
      </c>
      <c r="BS286" s="81">
        <v>0</v>
      </c>
      <c r="BT286"/>
      <c r="BU286" s="80">
        <v>4.57</v>
      </c>
      <c r="BV286" s="80">
        <v>0</v>
      </c>
      <c r="BW286" s="80">
        <v>0</v>
      </c>
      <c r="BX286" s="80">
        <v>0</v>
      </c>
      <c r="BY286" s="80">
        <v>0</v>
      </c>
      <c r="BZ286" s="80">
        <v>0</v>
      </c>
      <c r="CA286" s="80">
        <v>0</v>
      </c>
      <c r="CB286" s="80">
        <v>0</v>
      </c>
      <c r="CC286" s="80">
        <v>0</v>
      </c>
    </row>
    <row r="287" spans="1:81">
      <c r="A287" s="80" t="s">
        <v>2032</v>
      </c>
      <c r="B287" s="80">
        <v>47</v>
      </c>
      <c r="C287" s="80">
        <v>13</v>
      </c>
      <c r="D287" s="80">
        <v>3</v>
      </c>
      <c r="E287" s="80">
        <v>2016</v>
      </c>
      <c r="F287" s="80" t="s">
        <v>92</v>
      </c>
      <c r="G287" s="80" t="s">
        <v>2019</v>
      </c>
      <c r="H287" s="80" t="s">
        <v>2020</v>
      </c>
      <c r="I287" s="177"/>
      <c r="J287" s="81">
        <v>2.2751031869394631</v>
      </c>
      <c r="K287" s="81">
        <v>0.43398119175131683</v>
      </c>
      <c r="L287" s="81">
        <v>0.47740665366563179</v>
      </c>
      <c r="M287" s="81">
        <v>10.650695136332718</v>
      </c>
      <c r="N287" s="81">
        <v>12.017623815966436</v>
      </c>
      <c r="O287" s="81">
        <v>10.336073251096851</v>
      </c>
      <c r="P287" s="81">
        <v>13.915379619149899</v>
      </c>
      <c r="Q287" s="81">
        <v>0.61901909208884653</v>
      </c>
      <c r="R287" s="81">
        <v>0</v>
      </c>
      <c r="S287" s="81">
        <v>1.571446019662696</v>
      </c>
      <c r="T287" s="82"/>
      <c r="U287" s="81">
        <v>478316</v>
      </c>
      <c r="V287" s="81">
        <v>191</v>
      </c>
      <c r="W287" s="81">
        <v>17</v>
      </c>
      <c r="X287" s="81">
        <v>2539</v>
      </c>
      <c r="Y287" s="81">
        <v>2980</v>
      </c>
      <c r="Z287" s="81">
        <v>6079</v>
      </c>
      <c r="AA287" s="81">
        <v>2864</v>
      </c>
      <c r="AB287" s="81">
        <v>8764</v>
      </c>
      <c r="AC287" s="81">
        <v>0</v>
      </c>
      <c r="AD287" s="81">
        <v>1.571446019662696</v>
      </c>
      <c r="AE287" s="82"/>
      <c r="AF287" s="81">
        <v>3341929.5805632789</v>
      </c>
      <c r="AG287" s="81">
        <v>320699.79055646341</v>
      </c>
      <c r="AH287" s="81">
        <v>77966.659880125037</v>
      </c>
      <c r="AI287" s="81">
        <v>16040432.3882626</v>
      </c>
      <c r="AJ287" s="81">
        <v>14813526.988384981</v>
      </c>
      <c r="AK287" s="81">
        <v>0</v>
      </c>
      <c r="AL287" s="81">
        <v>0</v>
      </c>
      <c r="AM287" s="81">
        <v>1202002.5495069141</v>
      </c>
      <c r="AN287" s="81">
        <v>0</v>
      </c>
      <c r="AO287" s="81">
        <v>0</v>
      </c>
      <c r="AP287" s="82"/>
      <c r="AQ287" s="81">
        <v>342</v>
      </c>
      <c r="AR287" s="81">
        <v>88</v>
      </c>
      <c r="AS287" s="81">
        <v>0</v>
      </c>
      <c r="AT287" s="81">
        <v>0</v>
      </c>
      <c r="AU287" s="81">
        <v>0</v>
      </c>
      <c r="AV287" s="81">
        <v>0</v>
      </c>
      <c r="AW287" s="81" t="s">
        <v>564</v>
      </c>
      <c r="AX287" s="82"/>
      <c r="AY287" s="81">
        <v>1478.7</v>
      </c>
      <c r="AZ287" s="81">
        <v>4566.1000000000004</v>
      </c>
      <c r="BA287" s="81">
        <v>0</v>
      </c>
      <c r="BB287" s="81">
        <v>0</v>
      </c>
      <c r="BC287" s="81">
        <v>0</v>
      </c>
      <c r="BD287" s="81">
        <v>0</v>
      </c>
      <c r="BE287" s="81" t="s">
        <v>564</v>
      </c>
      <c r="BF287" s="82"/>
      <c r="BG287" s="81">
        <v>0</v>
      </c>
      <c r="BH287" s="81">
        <v>0</v>
      </c>
      <c r="BI287" s="81">
        <v>0</v>
      </c>
      <c r="BJ287" s="81">
        <v>0</v>
      </c>
      <c r="BK287" s="81">
        <v>4.1020000000000003</v>
      </c>
      <c r="BL287" s="81">
        <v>0</v>
      </c>
      <c r="BM287" s="82"/>
      <c r="BN287" s="81">
        <v>0</v>
      </c>
      <c r="BO287" s="81">
        <v>0</v>
      </c>
      <c r="BP287" s="81">
        <v>0</v>
      </c>
      <c r="BQ287" s="81">
        <v>0</v>
      </c>
      <c r="BR287" s="81">
        <v>1</v>
      </c>
      <c r="BS287" s="81">
        <v>0</v>
      </c>
      <c r="BT287"/>
      <c r="BU287" s="80">
        <v>4.1020000000000003</v>
      </c>
      <c r="BV287" s="80">
        <v>0</v>
      </c>
      <c r="BW287" s="80">
        <v>0</v>
      </c>
      <c r="BX287" s="80">
        <v>0</v>
      </c>
      <c r="BY287" s="80">
        <v>0</v>
      </c>
      <c r="BZ287" s="80">
        <v>0</v>
      </c>
      <c r="CA287" s="80">
        <v>0</v>
      </c>
      <c r="CB287" s="80">
        <v>0</v>
      </c>
      <c r="CC287" s="80">
        <v>0</v>
      </c>
    </row>
    <row r="288" spans="1:81">
      <c r="A288" s="80" t="s">
        <v>2033</v>
      </c>
      <c r="B288" s="80">
        <v>48</v>
      </c>
      <c r="C288" s="80">
        <v>14</v>
      </c>
      <c r="D288" s="80">
        <v>3</v>
      </c>
      <c r="E288" s="80">
        <v>2017</v>
      </c>
      <c r="F288" s="80" t="s">
        <v>71</v>
      </c>
      <c r="G288" s="80" t="s">
        <v>2019</v>
      </c>
      <c r="H288" s="80" t="s">
        <v>2020</v>
      </c>
      <c r="I288" s="177"/>
      <c r="J288" s="81">
        <v>2.9149647199702624</v>
      </c>
      <c r="K288" s="81">
        <v>0.42798270301163965</v>
      </c>
      <c r="L288" s="81">
        <v>0.46947446284037136</v>
      </c>
      <c r="M288" s="81">
        <v>10.118135601565054</v>
      </c>
      <c r="N288" s="81">
        <v>12.593308964465201</v>
      </c>
      <c r="O288" s="81">
        <v>10.27278362434431</v>
      </c>
      <c r="P288" s="81">
        <v>14.15070288385996</v>
      </c>
      <c r="Q288" s="81">
        <v>0.60097749735709183</v>
      </c>
      <c r="R288" s="81">
        <v>0</v>
      </c>
      <c r="S288" s="81">
        <v>1.447472109445729</v>
      </c>
      <c r="T288" s="82"/>
      <c r="U288" s="81">
        <v>650606</v>
      </c>
      <c r="V288" s="81">
        <v>191</v>
      </c>
      <c r="W288" s="81">
        <v>17</v>
      </c>
      <c r="X288" s="81">
        <v>2539</v>
      </c>
      <c r="Y288" s="81">
        <v>3031</v>
      </c>
      <c r="Z288" s="81">
        <v>6142</v>
      </c>
      <c r="AA288" s="81">
        <v>2931</v>
      </c>
      <c r="AB288" s="81">
        <v>8799</v>
      </c>
      <c r="AC288" s="81">
        <v>0</v>
      </c>
      <c r="AD288" s="81">
        <v>1.447472109445729</v>
      </c>
      <c r="AE288" s="82"/>
      <c r="AF288" s="81">
        <v>4340191.89532247</v>
      </c>
      <c r="AG288" s="81">
        <v>319839.99733789673</v>
      </c>
      <c r="AH288" s="81">
        <v>100553.0350168842</v>
      </c>
      <c r="AI288" s="81">
        <v>15887819.03132874</v>
      </c>
      <c r="AJ288" s="81">
        <v>14873659.48222629</v>
      </c>
      <c r="AK288" s="81">
        <v>0</v>
      </c>
      <c r="AL288" s="81">
        <v>0</v>
      </c>
      <c r="AM288" s="81">
        <v>1208691.1962616011</v>
      </c>
      <c r="AN288" s="81">
        <v>0</v>
      </c>
      <c r="AO288" s="81">
        <v>0</v>
      </c>
      <c r="AP288" s="82"/>
      <c r="AQ288" s="81">
        <v>362</v>
      </c>
      <c r="AR288" s="81">
        <v>97</v>
      </c>
      <c r="AS288" s="81">
        <v>0</v>
      </c>
      <c r="AT288" s="81">
        <v>0</v>
      </c>
      <c r="AU288" s="81">
        <v>0</v>
      </c>
      <c r="AV288" s="81">
        <v>0</v>
      </c>
      <c r="AW288" s="81" t="s">
        <v>564</v>
      </c>
      <c r="AX288" s="82"/>
      <c r="AY288" s="81">
        <v>1570.6</v>
      </c>
      <c r="AZ288" s="81">
        <v>4758.8</v>
      </c>
      <c r="BA288" s="81">
        <v>0</v>
      </c>
      <c r="BB288" s="81">
        <v>0</v>
      </c>
      <c r="BC288" s="81">
        <v>0</v>
      </c>
      <c r="BD288" s="81">
        <v>0</v>
      </c>
      <c r="BE288" s="81" t="s">
        <v>564</v>
      </c>
      <c r="BF288" s="82"/>
      <c r="BG288" s="81">
        <v>0</v>
      </c>
      <c r="BH288" s="81">
        <v>0</v>
      </c>
      <c r="BI288" s="81">
        <v>0</v>
      </c>
      <c r="BJ288" s="81">
        <v>0</v>
      </c>
      <c r="BK288" s="81">
        <v>4.024</v>
      </c>
      <c r="BL288" s="81">
        <v>0</v>
      </c>
      <c r="BM288" s="82"/>
      <c r="BN288" s="81">
        <v>0</v>
      </c>
      <c r="BO288" s="81">
        <v>0</v>
      </c>
      <c r="BP288" s="81">
        <v>0</v>
      </c>
      <c r="BQ288" s="81">
        <v>0</v>
      </c>
      <c r="BR288" s="81">
        <v>1</v>
      </c>
      <c r="BS288" s="81">
        <v>0</v>
      </c>
      <c r="BT288"/>
      <c r="BU288" s="80">
        <v>4.024</v>
      </c>
      <c r="BV288" s="80">
        <v>0</v>
      </c>
      <c r="BW288" s="80">
        <v>0</v>
      </c>
      <c r="BX288" s="80">
        <v>0</v>
      </c>
      <c r="BY288" s="80">
        <v>0</v>
      </c>
      <c r="BZ288" s="80">
        <v>0</v>
      </c>
      <c r="CA288" s="80">
        <v>0</v>
      </c>
      <c r="CB288" s="80">
        <v>0</v>
      </c>
      <c r="CC288" s="80">
        <v>0</v>
      </c>
    </row>
    <row r="289" spans="1:81">
      <c r="A289" s="80" t="s">
        <v>2034</v>
      </c>
      <c r="B289" s="80">
        <v>49</v>
      </c>
      <c r="C289" s="80">
        <v>15</v>
      </c>
      <c r="D289" s="80">
        <v>3</v>
      </c>
      <c r="E289" s="80">
        <v>2018</v>
      </c>
      <c r="F289" s="80" t="s">
        <v>93</v>
      </c>
      <c r="G289" s="80" t="s">
        <v>2019</v>
      </c>
      <c r="H289" s="80" t="s">
        <v>2020</v>
      </c>
      <c r="I289" s="177"/>
      <c r="J289" s="81">
        <v>2.562391311993387</v>
      </c>
      <c r="K289" s="81">
        <v>0.40160038408689724</v>
      </c>
      <c r="L289" s="81">
        <v>0.42088358841275852</v>
      </c>
      <c r="M289" s="81">
        <v>9.8471479206725068</v>
      </c>
      <c r="N289" s="81">
        <v>12.398937921709281</v>
      </c>
      <c r="O289" s="81">
        <v>10.150348749631963</v>
      </c>
      <c r="P289" s="81">
        <v>14.124560672628741</v>
      </c>
      <c r="Q289" s="81">
        <v>0.55596554044521551</v>
      </c>
      <c r="R289" s="81">
        <v>0</v>
      </c>
      <c r="S289" s="81">
        <v>1.7571931961099154</v>
      </c>
      <c r="T289" s="82"/>
      <c r="U289" s="81">
        <v>614857</v>
      </c>
      <c r="V289" s="81">
        <v>191</v>
      </c>
      <c r="W289" s="81">
        <v>17</v>
      </c>
      <c r="X289" s="81">
        <v>2539</v>
      </c>
      <c r="Y289" s="81">
        <v>3079</v>
      </c>
      <c r="Z289" s="81">
        <v>6185</v>
      </c>
      <c r="AA289" s="81">
        <v>2955</v>
      </c>
      <c r="AB289" s="81">
        <v>8772</v>
      </c>
      <c r="AC289" s="81">
        <v>0</v>
      </c>
      <c r="AD289" s="81">
        <v>1.757193196109915</v>
      </c>
      <c r="AE289" s="82"/>
      <c r="AF289" s="81">
        <v>3921946.4532227879</v>
      </c>
      <c r="AG289" s="81">
        <v>284111.94402966148</v>
      </c>
      <c r="AH289" s="81">
        <v>95015.272278985198</v>
      </c>
      <c r="AI289" s="81">
        <v>15175729.3824898</v>
      </c>
      <c r="AJ289" s="81">
        <v>15074405.407334439</v>
      </c>
      <c r="AK289" s="81">
        <v>0</v>
      </c>
      <c r="AL289" s="81">
        <v>0</v>
      </c>
      <c r="AM289" s="81">
        <v>1207475.5431625841</v>
      </c>
      <c r="AN289" s="81">
        <v>0</v>
      </c>
      <c r="AO289" s="81">
        <v>0</v>
      </c>
      <c r="AP289" s="82"/>
      <c r="AQ289" s="81">
        <v>389</v>
      </c>
      <c r="AR289" s="81">
        <v>111</v>
      </c>
      <c r="AS289" s="81">
        <v>0</v>
      </c>
      <c r="AT289" s="81">
        <v>0</v>
      </c>
      <c r="AU289" s="81">
        <v>0</v>
      </c>
      <c r="AV289" s="81">
        <v>0</v>
      </c>
      <c r="AW289" s="81" t="s">
        <v>564</v>
      </c>
      <c r="AX289" s="82"/>
      <c r="AY289" s="81">
        <v>1712.4</v>
      </c>
      <c r="AZ289" s="81">
        <v>5057</v>
      </c>
      <c r="BA289" s="81">
        <v>0</v>
      </c>
      <c r="BB289" s="81">
        <v>0</v>
      </c>
      <c r="BC289" s="81">
        <v>0</v>
      </c>
      <c r="BD289" s="81">
        <v>0</v>
      </c>
      <c r="BE289" s="81" t="s">
        <v>564</v>
      </c>
      <c r="BF289" s="82"/>
      <c r="BG289" s="81">
        <v>0</v>
      </c>
      <c r="BH289" s="81">
        <v>0</v>
      </c>
      <c r="BI289" s="81">
        <v>0</v>
      </c>
      <c r="BJ289" s="81">
        <v>0</v>
      </c>
      <c r="BK289" s="81">
        <v>3.6619999999999999</v>
      </c>
      <c r="BL289" s="81">
        <v>0</v>
      </c>
      <c r="BM289" s="82"/>
      <c r="BN289" s="81">
        <v>0</v>
      </c>
      <c r="BO289" s="81">
        <v>0</v>
      </c>
      <c r="BP289" s="81">
        <v>0</v>
      </c>
      <c r="BQ289" s="81">
        <v>0</v>
      </c>
      <c r="BR289" s="81">
        <v>1</v>
      </c>
      <c r="BS289" s="81">
        <v>0</v>
      </c>
      <c r="BT289"/>
      <c r="BU289" s="80">
        <v>3.6619999999999999</v>
      </c>
      <c r="BV289" s="80">
        <v>0</v>
      </c>
      <c r="BW289" s="80">
        <v>0</v>
      </c>
      <c r="BX289" s="80">
        <v>0</v>
      </c>
      <c r="BY289" s="80">
        <v>0</v>
      </c>
      <c r="BZ289" s="80">
        <v>0</v>
      </c>
      <c r="CA289" s="80">
        <v>0</v>
      </c>
      <c r="CB289" s="80">
        <v>0</v>
      </c>
      <c r="CC289" s="80">
        <v>0</v>
      </c>
    </row>
    <row r="290" spans="1:81">
      <c r="A290" s="80" t="s">
        <v>2035</v>
      </c>
      <c r="B290" s="80">
        <v>50</v>
      </c>
      <c r="C290" s="80">
        <v>16</v>
      </c>
      <c r="D290" s="80">
        <v>3</v>
      </c>
      <c r="E290" s="80">
        <v>2019</v>
      </c>
      <c r="F290" s="80" t="s">
        <v>73</v>
      </c>
      <c r="G290" s="80" t="s">
        <v>2019</v>
      </c>
      <c r="H290" s="80" t="s">
        <v>2020</v>
      </c>
      <c r="I290" s="177"/>
      <c r="J290" s="81">
        <v>2.6169230536000114</v>
      </c>
      <c r="K290" s="81">
        <v>0.36454019534224441</v>
      </c>
      <c r="L290" s="81">
        <v>0.42317455623912614</v>
      </c>
      <c r="M290" s="81">
        <v>9.429691030572604</v>
      </c>
      <c r="N290" s="81">
        <v>11.015784688873525</v>
      </c>
      <c r="O290" s="81">
        <v>9.9701546698480055</v>
      </c>
      <c r="P290" s="81">
        <v>14.231072399559309</v>
      </c>
      <c r="Q290" s="81">
        <v>0.53742185142017451</v>
      </c>
      <c r="R290" s="81">
        <v>0</v>
      </c>
      <c r="S290" s="81">
        <v>2.119974625535451</v>
      </c>
      <c r="T290" s="82"/>
      <c r="U290" s="81">
        <v>636522</v>
      </c>
      <c r="V290" s="81">
        <v>191</v>
      </c>
      <c r="W290" s="81">
        <v>17</v>
      </c>
      <c r="X290" s="81">
        <v>2539</v>
      </c>
      <c r="Y290" s="81">
        <v>3082</v>
      </c>
      <c r="Z290" s="81">
        <v>6242</v>
      </c>
      <c r="AA290" s="81">
        <v>2955</v>
      </c>
      <c r="AB290" s="81">
        <v>8709</v>
      </c>
      <c r="AC290" s="81">
        <v>0</v>
      </c>
      <c r="AD290" s="81">
        <v>2.119974625535451</v>
      </c>
      <c r="AE290" s="82"/>
      <c r="AF290" s="81">
        <v>4250741.4665217157</v>
      </c>
      <c r="AG290" s="81">
        <v>275095.62120860378</v>
      </c>
      <c r="AH290" s="81">
        <v>100360.1019487312</v>
      </c>
      <c r="AI290" s="81">
        <v>15551322.940936189</v>
      </c>
      <c r="AJ290" s="81">
        <v>13916515.048430782</v>
      </c>
      <c r="AK290" s="81">
        <v>0</v>
      </c>
      <c r="AL290" s="81">
        <v>0</v>
      </c>
      <c r="AM290" s="81">
        <v>1186100.2386831013</v>
      </c>
      <c r="AN290" s="81">
        <v>0</v>
      </c>
      <c r="AO290" s="81">
        <v>0</v>
      </c>
      <c r="AP290" s="82"/>
      <c r="AQ290" s="81">
        <v>410</v>
      </c>
      <c r="AR290" s="81">
        <v>118</v>
      </c>
      <c r="AS290" s="81">
        <v>0</v>
      </c>
      <c r="AT290" s="81">
        <v>0</v>
      </c>
      <c r="AU290" s="81">
        <v>0</v>
      </c>
      <c r="AV290" s="81">
        <v>0</v>
      </c>
      <c r="AW290" s="81" t="s">
        <v>564</v>
      </c>
      <c r="AX290" s="82"/>
      <c r="AY290" s="81">
        <v>1822.7</v>
      </c>
      <c r="AZ290" s="81">
        <v>5509.1</v>
      </c>
      <c r="BA290" s="81">
        <v>0</v>
      </c>
      <c r="BB290" s="81">
        <v>0</v>
      </c>
      <c r="BC290" s="81">
        <v>0</v>
      </c>
      <c r="BD290" s="81">
        <v>0</v>
      </c>
      <c r="BE290" s="81" t="s">
        <v>564</v>
      </c>
      <c r="BF290" s="82"/>
      <c r="BG290" s="81">
        <v>0</v>
      </c>
      <c r="BH290" s="81">
        <v>0</v>
      </c>
      <c r="BI290" s="81">
        <v>0</v>
      </c>
      <c r="BJ290" s="81">
        <v>0</v>
      </c>
      <c r="BK290" s="81">
        <v>3.4620000000000002</v>
      </c>
      <c r="BL290" s="81">
        <v>0</v>
      </c>
      <c r="BM290" s="82"/>
      <c r="BN290" s="81">
        <v>0</v>
      </c>
      <c r="BO290" s="81">
        <v>0</v>
      </c>
      <c r="BP290" s="81">
        <v>0</v>
      </c>
      <c r="BQ290" s="81">
        <v>0</v>
      </c>
      <c r="BR290" s="81">
        <v>1</v>
      </c>
      <c r="BS290" s="81">
        <v>0</v>
      </c>
      <c r="BT290"/>
      <c r="BU290" s="80">
        <v>3.4620000000000002</v>
      </c>
      <c r="BV290" s="80">
        <v>0</v>
      </c>
      <c r="BW290" s="80">
        <v>0</v>
      </c>
      <c r="BX290" s="80">
        <v>0</v>
      </c>
      <c r="BY290" s="80">
        <v>0</v>
      </c>
      <c r="BZ290" s="80">
        <v>0</v>
      </c>
      <c r="CA290" s="80">
        <v>0</v>
      </c>
      <c r="CB290" s="80">
        <v>0</v>
      </c>
      <c r="CC290" s="80">
        <v>0</v>
      </c>
    </row>
    <row r="291" spans="1:81">
      <c r="A291" s="80" t="s">
        <v>2036</v>
      </c>
      <c r="B291" s="80">
        <v>51</v>
      </c>
      <c r="C291" s="80">
        <v>17</v>
      </c>
      <c r="D291" s="80">
        <v>3</v>
      </c>
      <c r="E291" s="80">
        <v>2020</v>
      </c>
      <c r="F291" s="80" t="s">
        <v>218</v>
      </c>
      <c r="G291" s="80" t="s">
        <v>2019</v>
      </c>
      <c r="H291" s="80" t="s">
        <v>2020</v>
      </c>
      <c r="I291" s="177"/>
      <c r="J291" s="81">
        <v>2.3731272815567741</v>
      </c>
      <c r="K291" s="81">
        <v>0.51481839388644746</v>
      </c>
      <c r="L291" s="81">
        <v>0.88960731951071714</v>
      </c>
      <c r="M291" s="81">
        <v>9.4327181511568323</v>
      </c>
      <c r="N291" s="81">
        <v>10.911485542191716</v>
      </c>
      <c r="O291" s="81">
        <v>8.7884447702428332</v>
      </c>
      <c r="P291" s="81">
        <v>13.435168248617677</v>
      </c>
      <c r="Q291" s="81">
        <v>0.51079795082519164</v>
      </c>
      <c r="R291" s="81">
        <v>0</v>
      </c>
      <c r="S291" s="81">
        <v>1.8723383773611479</v>
      </c>
      <c r="T291" s="82"/>
      <c r="U291" s="81">
        <v>587271</v>
      </c>
      <c r="V291" s="81">
        <v>236</v>
      </c>
      <c r="W291" s="81">
        <v>40</v>
      </c>
      <c r="X291" s="81">
        <v>2822</v>
      </c>
      <c r="Y291" s="81">
        <v>3114</v>
      </c>
      <c r="Z291" s="81">
        <v>6280</v>
      </c>
      <c r="AA291" s="81">
        <v>3031</v>
      </c>
      <c r="AB291" s="81">
        <v>8663</v>
      </c>
      <c r="AC291" s="81">
        <v>0</v>
      </c>
      <c r="AD291" s="81">
        <v>1.8723383773611479</v>
      </c>
      <c r="AE291" s="82"/>
      <c r="AF291" s="81">
        <v>3959137.8413793198</v>
      </c>
      <c r="AG291" s="81">
        <v>371224.95927722333</v>
      </c>
      <c r="AH291" s="81">
        <v>228906.7284617367</v>
      </c>
      <c r="AI291" s="81">
        <v>16306276.031296343</v>
      </c>
      <c r="AJ291" s="81">
        <v>14208428.781943403</v>
      </c>
      <c r="AK291" s="81"/>
      <c r="AL291" s="81"/>
      <c r="AM291" s="81">
        <v>1130617.7479374476</v>
      </c>
      <c r="AN291" s="81"/>
      <c r="AO291" s="81"/>
      <c r="AP291" s="82"/>
      <c r="AQ291" s="81">
        <v>423</v>
      </c>
      <c r="AR291" s="81">
        <v>127</v>
      </c>
      <c r="AS291" s="81">
        <v>0</v>
      </c>
      <c r="AT291" s="81">
        <v>0</v>
      </c>
      <c r="AU291" s="81">
        <v>0</v>
      </c>
      <c r="AV291" s="81">
        <v>0</v>
      </c>
      <c r="AW291" s="81">
        <v>0</v>
      </c>
      <c r="AX291" s="82"/>
      <c r="AY291" s="81">
        <v>1882.4</v>
      </c>
      <c r="AZ291" s="81">
        <v>5814.4999999999991</v>
      </c>
      <c r="BA291" s="81">
        <v>0</v>
      </c>
      <c r="BB291" s="81">
        <v>0</v>
      </c>
      <c r="BC291" s="81">
        <v>0</v>
      </c>
      <c r="BD291" s="81">
        <v>0</v>
      </c>
      <c r="BE291" s="81">
        <v>0</v>
      </c>
      <c r="BF291" s="82"/>
      <c r="BG291" s="81">
        <v>0</v>
      </c>
      <c r="BH291" s="81">
        <v>0</v>
      </c>
      <c r="BI291" s="81">
        <v>0</v>
      </c>
      <c r="BJ291" s="81">
        <v>0</v>
      </c>
      <c r="BK291" s="81">
        <v>2.95</v>
      </c>
      <c r="BL291" s="81">
        <v>0</v>
      </c>
      <c r="BM291" s="82"/>
      <c r="BN291" s="81">
        <v>0</v>
      </c>
      <c r="BO291" s="81">
        <v>0</v>
      </c>
      <c r="BP291" s="81">
        <v>0</v>
      </c>
      <c r="BQ291" s="81">
        <v>0</v>
      </c>
      <c r="BR291" s="81">
        <v>1</v>
      </c>
      <c r="BS291" s="81">
        <v>0</v>
      </c>
      <c r="BT291"/>
      <c r="BU291" s="80">
        <v>2.95</v>
      </c>
      <c r="BV291" s="80">
        <v>0</v>
      </c>
      <c r="BW291" s="80">
        <v>0</v>
      </c>
      <c r="BX291" s="80">
        <v>0</v>
      </c>
      <c r="BY291" s="80">
        <v>0</v>
      </c>
      <c r="BZ291" s="80">
        <v>0</v>
      </c>
      <c r="CA291" s="80">
        <v>0</v>
      </c>
      <c r="CB291" s="80">
        <v>0</v>
      </c>
      <c r="CC291" s="80">
        <v>0</v>
      </c>
    </row>
    <row r="292" spans="1:81">
      <c r="A292" s="80" t="s">
        <v>2037</v>
      </c>
      <c r="B292" s="80">
        <v>51</v>
      </c>
      <c r="C292" s="80">
        <v>18</v>
      </c>
      <c r="D292" s="80">
        <v>3</v>
      </c>
      <c r="E292" s="80">
        <v>2021</v>
      </c>
      <c r="F292" s="80" t="s">
        <v>75</v>
      </c>
      <c r="G292" s="174" t="s">
        <v>2019</v>
      </c>
      <c r="H292" s="80" t="s">
        <v>2020</v>
      </c>
      <c r="I292" s="177"/>
      <c r="J292" s="81">
        <v>2.6067540937981275</v>
      </c>
      <c r="K292" s="81">
        <v>0.5520468536409644</v>
      </c>
      <c r="L292" s="81">
        <v>1.1670945348710884</v>
      </c>
      <c r="M292" s="81">
        <v>11.717072866306038</v>
      </c>
      <c r="N292" s="81">
        <v>11.643500297937592</v>
      </c>
      <c r="O292" s="81">
        <v>8.5146920981272665</v>
      </c>
      <c r="P292" s="81">
        <v>13.867685622842657</v>
      </c>
      <c r="Q292" s="81">
        <v>0.51239296139422519</v>
      </c>
      <c r="R292" s="81">
        <v>0</v>
      </c>
      <c r="S292" s="81">
        <v>1.8063629883132699</v>
      </c>
      <c r="T292" s="82"/>
      <c r="U292" s="81">
        <v>682309</v>
      </c>
      <c r="V292" s="81">
        <v>236</v>
      </c>
      <c r="W292" s="81">
        <v>40</v>
      </c>
      <c r="X292" s="81">
        <v>2822</v>
      </c>
      <c r="Y292" s="81">
        <v>3124</v>
      </c>
      <c r="Z292" s="81">
        <v>6265</v>
      </c>
      <c r="AA292" s="81">
        <v>3051</v>
      </c>
      <c r="AB292" s="81">
        <v>8587</v>
      </c>
      <c r="AC292" s="81">
        <v>0</v>
      </c>
      <c r="AD292" s="81">
        <v>1.8063629883132699</v>
      </c>
      <c r="AE292" s="82"/>
      <c r="AF292" s="81">
        <v>4117224.5594557612</v>
      </c>
      <c r="AG292" s="81">
        <v>382284.90083325375</v>
      </c>
      <c r="AH292" s="81">
        <v>274198.64753168152</v>
      </c>
      <c r="AI292" s="81">
        <v>19010597.008276105</v>
      </c>
      <c r="AJ292" s="81">
        <v>14451276.432281436</v>
      </c>
      <c r="AK292" s="81">
        <v>0</v>
      </c>
      <c r="AL292" s="81">
        <v>0</v>
      </c>
      <c r="AM292" s="81">
        <v>1127163.0046056036</v>
      </c>
      <c r="AN292" s="81">
        <v>0</v>
      </c>
      <c r="AO292" s="81">
        <v>0</v>
      </c>
      <c r="AP292" s="82"/>
      <c r="AQ292" s="81">
        <v>447</v>
      </c>
      <c r="AR292" s="81">
        <v>128</v>
      </c>
      <c r="AS292" s="81">
        <v>0</v>
      </c>
      <c r="AT292" s="81">
        <v>0</v>
      </c>
      <c r="AU292" s="81">
        <v>0</v>
      </c>
      <c r="AV292" s="81">
        <v>0</v>
      </c>
      <c r="AW292" s="81"/>
      <c r="AX292" s="82"/>
      <c r="AY292" s="81">
        <v>2020.5</v>
      </c>
      <c r="AZ292" s="81">
        <v>6214.4999999999991</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2038</v>
      </c>
      <c r="B293" s="80">
        <v>51</v>
      </c>
      <c r="C293" s="80">
        <v>19</v>
      </c>
      <c r="D293" s="80">
        <v>3</v>
      </c>
      <c r="E293" s="80">
        <v>2022</v>
      </c>
      <c r="F293" s="80" t="s">
        <v>568</v>
      </c>
      <c r="G293" s="174" t="s">
        <v>2019</v>
      </c>
      <c r="H293" s="80" t="s">
        <v>2020</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472</v>
      </c>
      <c r="AR293" s="81">
        <v>129</v>
      </c>
      <c r="AS293" s="81">
        <v>0</v>
      </c>
      <c r="AT293" s="81">
        <v>0</v>
      </c>
      <c r="AU293" s="81">
        <v>0</v>
      </c>
      <c r="AV293" s="81">
        <v>0</v>
      </c>
      <c r="AW293" s="81"/>
      <c r="AX293" s="82"/>
      <c r="AY293" s="81">
        <v>2182.3000000000002</v>
      </c>
      <c r="AZ293" s="81">
        <v>6241.9999999999991</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2039</v>
      </c>
      <c r="B294" s="80">
        <v>290</v>
      </c>
      <c r="C294" s="80">
        <v>1</v>
      </c>
      <c r="D294" s="80">
        <v>18</v>
      </c>
      <c r="E294" s="80">
        <v>1990</v>
      </c>
      <c r="F294" s="80" t="s">
        <v>562</v>
      </c>
      <c r="G294" s="80" t="s">
        <v>2040</v>
      </c>
      <c r="H294" s="80" t="s">
        <v>2041</v>
      </c>
      <c r="I294" s="177"/>
      <c r="J294" s="81">
        <v>6.9695135515453748</v>
      </c>
      <c r="K294" s="81">
        <v>1.7204778656241639</v>
      </c>
      <c r="L294" s="81">
        <v>0</v>
      </c>
      <c r="M294" s="81">
        <v>4.0936835316727249</v>
      </c>
      <c r="N294" s="81">
        <v>8.8243191045198763</v>
      </c>
      <c r="O294" s="81">
        <v>8.8934986669627119</v>
      </c>
      <c r="P294" s="81">
        <v>10.230175092304986</v>
      </c>
      <c r="Q294" s="81">
        <v>0.69645109024240304</v>
      </c>
      <c r="R294" s="81">
        <v>0</v>
      </c>
      <c r="S294" s="81">
        <v>0.71641936772222281</v>
      </c>
      <c r="T294" s="82"/>
      <c r="U294" s="81">
        <v>184201</v>
      </c>
      <c r="V294" s="81">
        <v>418</v>
      </c>
      <c r="W294" s="81">
        <v>0</v>
      </c>
      <c r="X294" s="81">
        <v>1469</v>
      </c>
      <c r="Y294" s="81">
        <v>3869</v>
      </c>
      <c r="Z294" s="81">
        <v>3658</v>
      </c>
      <c r="AA294" s="81">
        <v>2484</v>
      </c>
      <c r="AB294" s="81">
        <v>11308</v>
      </c>
      <c r="AC294" s="81">
        <v>0</v>
      </c>
      <c r="AD294" s="81">
        <v>0.71641936772222281</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2042</v>
      </c>
      <c r="B295" s="80">
        <v>291</v>
      </c>
      <c r="C295" s="80">
        <v>2</v>
      </c>
      <c r="D295" s="80">
        <v>18</v>
      </c>
      <c r="E295" s="80">
        <v>2005</v>
      </c>
      <c r="F295" s="80" t="s">
        <v>565</v>
      </c>
      <c r="G295" s="80" t="s">
        <v>2040</v>
      </c>
      <c r="H295" s="80" t="s">
        <v>2041</v>
      </c>
      <c r="I295" s="177"/>
      <c r="J295" s="81">
        <v>2.7289569082999336</v>
      </c>
      <c r="K295" s="81">
        <v>0.38645073639496497</v>
      </c>
      <c r="L295" s="81">
        <v>0</v>
      </c>
      <c r="M295" s="81">
        <v>4.3681296568991845</v>
      </c>
      <c r="N295" s="81">
        <v>12.856034963917384</v>
      </c>
      <c r="O295" s="81">
        <v>12.368529107918722</v>
      </c>
      <c r="P295" s="81">
        <v>9.9869257269559633</v>
      </c>
      <c r="Q295" s="81">
        <v>0.61866434518533109</v>
      </c>
      <c r="R295" s="81">
        <v>0</v>
      </c>
      <c r="S295" s="81">
        <v>1.7659007424396289</v>
      </c>
      <c r="T295" s="82"/>
      <c r="U295" s="81">
        <v>105266</v>
      </c>
      <c r="V295" s="81">
        <v>186</v>
      </c>
      <c r="W295" s="81">
        <v>0</v>
      </c>
      <c r="X295" s="81">
        <v>969</v>
      </c>
      <c r="Y295" s="81">
        <v>4674</v>
      </c>
      <c r="Z295" s="81">
        <v>5887</v>
      </c>
      <c r="AA295" s="81">
        <v>1986</v>
      </c>
      <c r="AB295" s="81">
        <v>10501</v>
      </c>
      <c r="AC295" s="81">
        <v>0</v>
      </c>
      <c r="AD295" s="81">
        <v>1.7659007424396289</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2043</v>
      </c>
      <c r="B296" s="80">
        <v>292</v>
      </c>
      <c r="C296" s="80">
        <v>3</v>
      </c>
      <c r="D296" s="80">
        <v>18</v>
      </c>
      <c r="E296" s="80">
        <v>2006</v>
      </c>
      <c r="F296" s="80" t="s">
        <v>566</v>
      </c>
      <c r="G296" s="80" t="s">
        <v>2040</v>
      </c>
      <c r="H296" s="80" t="s">
        <v>2041</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2044</v>
      </c>
      <c r="B297" s="80">
        <v>293</v>
      </c>
      <c r="C297" s="80">
        <v>4</v>
      </c>
      <c r="D297" s="80">
        <v>18</v>
      </c>
      <c r="E297" s="80">
        <v>2007</v>
      </c>
      <c r="F297" s="80" t="s">
        <v>567</v>
      </c>
      <c r="G297" s="80" t="s">
        <v>2040</v>
      </c>
      <c r="H297" s="80" t="s">
        <v>2041</v>
      </c>
      <c r="I297" s="177"/>
      <c r="J297" s="81">
        <v>2.0738966417512725</v>
      </c>
      <c r="K297" s="81">
        <v>0.3150571603380492</v>
      </c>
      <c r="L297" s="81">
        <v>0</v>
      </c>
      <c r="M297" s="81">
        <v>4.7719807440802757</v>
      </c>
      <c r="N297" s="81">
        <v>12.816846802734686</v>
      </c>
      <c r="O297" s="81">
        <v>12.071756804030336</v>
      </c>
      <c r="P297" s="81">
        <v>9.8606542234588126</v>
      </c>
      <c r="Q297" s="81">
        <v>0.63660092103787103</v>
      </c>
      <c r="R297" s="81">
        <v>0</v>
      </c>
      <c r="S297" s="81">
        <v>1.6548239099144071</v>
      </c>
      <c r="T297" s="82"/>
      <c r="U297" s="81">
        <v>88603</v>
      </c>
      <c r="V297" s="81">
        <v>141</v>
      </c>
      <c r="W297" s="81">
        <v>0</v>
      </c>
      <c r="X297" s="81">
        <v>1261</v>
      </c>
      <c r="Y297" s="81">
        <v>4720</v>
      </c>
      <c r="Z297" s="81">
        <v>5973</v>
      </c>
      <c r="AA297" s="81">
        <v>1931</v>
      </c>
      <c r="AB297" s="81">
        <v>10234</v>
      </c>
      <c r="AC297" s="81">
        <v>0</v>
      </c>
      <c r="AD297" s="81">
        <v>1.6548239099144071</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2045</v>
      </c>
      <c r="B298" s="80">
        <v>294</v>
      </c>
      <c r="C298" s="80">
        <v>5</v>
      </c>
      <c r="D298" s="80">
        <v>18</v>
      </c>
      <c r="E298" s="80">
        <v>2008</v>
      </c>
      <c r="F298" s="80" t="s">
        <v>84</v>
      </c>
      <c r="G298" s="80" t="s">
        <v>2040</v>
      </c>
      <c r="H298" s="80" t="s">
        <v>2041</v>
      </c>
      <c r="I298" s="177"/>
      <c r="J298" s="81">
        <v>1.864183559099627</v>
      </c>
      <c r="K298" s="81">
        <v>0.2460658821776685</v>
      </c>
      <c r="L298" s="81">
        <v>0</v>
      </c>
      <c r="M298" s="81">
        <v>4.9938381519749671</v>
      </c>
      <c r="N298" s="81">
        <v>11.994351755009731</v>
      </c>
      <c r="O298" s="81">
        <v>11.732716952002665</v>
      </c>
      <c r="P298" s="81">
        <v>9.5178722316375364</v>
      </c>
      <c r="Q298" s="81">
        <v>0.61878184151867965</v>
      </c>
      <c r="R298" s="81">
        <v>0</v>
      </c>
      <c r="S298" s="81">
        <v>0.86106148980506303</v>
      </c>
      <c r="T298" s="82"/>
      <c r="U298" s="81">
        <v>82267</v>
      </c>
      <c r="V298" s="81">
        <v>141</v>
      </c>
      <c r="W298" s="81">
        <v>0</v>
      </c>
      <c r="X298" s="81">
        <v>1261</v>
      </c>
      <c r="Y298" s="81">
        <v>4719</v>
      </c>
      <c r="Z298" s="81">
        <v>6009</v>
      </c>
      <c r="AA298" s="81">
        <v>1866</v>
      </c>
      <c r="AB298" s="81">
        <v>10111</v>
      </c>
      <c r="AC298" s="81">
        <v>0</v>
      </c>
      <c r="AD298" s="81">
        <v>0.86106148980506303</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2046</v>
      </c>
      <c r="B299" s="80">
        <v>295</v>
      </c>
      <c r="C299" s="80">
        <v>6</v>
      </c>
      <c r="D299" s="80">
        <v>18</v>
      </c>
      <c r="E299" s="80">
        <v>2009</v>
      </c>
      <c r="F299" s="80" t="s">
        <v>85</v>
      </c>
      <c r="G299" s="80" t="s">
        <v>2040</v>
      </c>
      <c r="H299" s="80" t="s">
        <v>2041</v>
      </c>
      <c r="I299" s="177"/>
      <c r="J299" s="81">
        <v>1.767262097137329</v>
      </c>
      <c r="K299" s="81">
        <v>0.17481084072328329</v>
      </c>
      <c r="L299" s="81">
        <v>0</v>
      </c>
      <c r="M299" s="81">
        <v>4.2587916295532695</v>
      </c>
      <c r="N299" s="81">
        <v>11.600334093781305</v>
      </c>
      <c r="O299" s="81">
        <v>11.858972018644508</v>
      </c>
      <c r="P299" s="81">
        <v>9.1320237424605519</v>
      </c>
      <c r="Q299" s="81">
        <v>0.58216600153023479</v>
      </c>
      <c r="R299" s="81">
        <v>0</v>
      </c>
      <c r="S299" s="81">
        <v>1.2305466715828846</v>
      </c>
      <c r="T299" s="82"/>
      <c r="U299" s="81">
        <v>79812</v>
      </c>
      <c r="V299" s="81">
        <v>126</v>
      </c>
      <c r="W299" s="81">
        <v>0</v>
      </c>
      <c r="X299" s="81">
        <v>1134</v>
      </c>
      <c r="Y299" s="81">
        <v>4692</v>
      </c>
      <c r="Z299" s="81">
        <v>5995</v>
      </c>
      <c r="AA299" s="81">
        <v>1838</v>
      </c>
      <c r="AB299" s="81">
        <v>9986</v>
      </c>
      <c r="AC299" s="81">
        <v>0</v>
      </c>
      <c r="AD299" s="81">
        <v>1.2305466715828846</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2047</v>
      </c>
      <c r="B300" s="80">
        <v>296</v>
      </c>
      <c r="C300" s="80">
        <v>7</v>
      </c>
      <c r="D300" s="80">
        <v>18</v>
      </c>
      <c r="E300" s="80">
        <v>2010</v>
      </c>
      <c r="F300" s="80" t="s">
        <v>86</v>
      </c>
      <c r="G300" s="80" t="s">
        <v>2040</v>
      </c>
      <c r="H300" s="80" t="s">
        <v>2041</v>
      </c>
      <c r="I300" s="177"/>
      <c r="J300" s="81">
        <v>2.0519686484760511</v>
      </c>
      <c r="K300" s="81">
        <v>0.19587638479849143</v>
      </c>
      <c r="L300" s="81">
        <v>0</v>
      </c>
      <c r="M300" s="81">
        <v>4.479527366165553</v>
      </c>
      <c r="N300" s="81">
        <v>11.70878228718488</v>
      </c>
      <c r="O300" s="81">
        <v>11.835624544671688</v>
      </c>
      <c r="P300" s="81">
        <v>9.2640111427502774</v>
      </c>
      <c r="Q300" s="81">
        <v>0.60257197354130154</v>
      </c>
      <c r="R300" s="81">
        <v>0</v>
      </c>
      <c r="S300" s="81">
        <v>1.3766976037024794</v>
      </c>
      <c r="T300" s="82"/>
      <c r="U300" s="81">
        <v>85547</v>
      </c>
      <c r="V300" s="81">
        <v>126</v>
      </c>
      <c r="W300" s="81">
        <v>0</v>
      </c>
      <c r="X300" s="81">
        <v>1134</v>
      </c>
      <c r="Y300" s="81">
        <v>4671</v>
      </c>
      <c r="Z300" s="81">
        <v>6011</v>
      </c>
      <c r="AA300" s="81">
        <v>1818</v>
      </c>
      <c r="AB300" s="81">
        <v>9904</v>
      </c>
      <c r="AC300" s="81">
        <v>0</v>
      </c>
      <c r="AD300" s="81">
        <v>1.3766976037024794</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2048</v>
      </c>
      <c r="B301" s="80">
        <v>297</v>
      </c>
      <c r="C301" s="80">
        <v>8</v>
      </c>
      <c r="D301" s="80">
        <v>18</v>
      </c>
      <c r="E301" s="80">
        <v>2011</v>
      </c>
      <c r="F301" s="80" t="s">
        <v>87</v>
      </c>
      <c r="G301" s="80" t="s">
        <v>2040</v>
      </c>
      <c r="H301" s="80" t="s">
        <v>2041</v>
      </c>
      <c r="I301" s="177"/>
      <c r="J301" s="81">
        <v>2.3040190373108995</v>
      </c>
      <c r="K301" s="81">
        <v>0.31752007254151698</v>
      </c>
      <c r="L301" s="81">
        <v>0</v>
      </c>
      <c r="M301" s="81">
        <v>5.4207277450813809</v>
      </c>
      <c r="N301" s="81">
        <v>14.182574800141595</v>
      </c>
      <c r="O301" s="81">
        <v>11.63792247367245</v>
      </c>
      <c r="P301" s="81">
        <v>8.8973265552915937</v>
      </c>
      <c r="Q301" s="81">
        <v>0.68339643897890379</v>
      </c>
      <c r="R301" s="81">
        <v>0</v>
      </c>
      <c r="S301" s="81">
        <v>1.2808419354209832</v>
      </c>
      <c r="T301" s="82"/>
      <c r="U301" s="81">
        <v>90702</v>
      </c>
      <c r="V301" s="81">
        <v>126</v>
      </c>
      <c r="W301" s="81">
        <v>0</v>
      </c>
      <c r="X301" s="81">
        <v>1134</v>
      </c>
      <c r="Y301" s="81">
        <v>4637</v>
      </c>
      <c r="Z301" s="81">
        <v>6039</v>
      </c>
      <c r="AA301" s="81">
        <v>1798</v>
      </c>
      <c r="AB301" s="81">
        <v>9738</v>
      </c>
      <c r="AC301" s="81">
        <v>0</v>
      </c>
      <c r="AD301" s="81">
        <v>1.2808419354209832</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2049</v>
      </c>
      <c r="B302" s="80">
        <v>298</v>
      </c>
      <c r="C302" s="80">
        <v>9</v>
      </c>
      <c r="D302" s="80">
        <v>18</v>
      </c>
      <c r="E302" s="80">
        <v>2012</v>
      </c>
      <c r="F302" s="80" t="s">
        <v>88</v>
      </c>
      <c r="G302" s="80" t="s">
        <v>2040</v>
      </c>
      <c r="H302" s="80" t="s">
        <v>2041</v>
      </c>
      <c r="I302" s="177"/>
      <c r="J302" s="81">
        <v>2.1502246932391791</v>
      </c>
      <c r="K302" s="81">
        <v>0.29661155981472803</v>
      </c>
      <c r="L302" s="81">
        <v>0</v>
      </c>
      <c r="M302" s="81">
        <v>6.0137026840521237</v>
      </c>
      <c r="N302" s="81">
        <v>16.562563331006718</v>
      </c>
      <c r="O302" s="81">
        <v>11.672530949629973</v>
      </c>
      <c r="P302" s="81">
        <v>8.6095393656539194</v>
      </c>
      <c r="Q302" s="81">
        <v>0.73974900221854856</v>
      </c>
      <c r="R302" s="81">
        <v>0</v>
      </c>
      <c r="S302" s="81">
        <v>1.429978708193316</v>
      </c>
      <c r="T302" s="82"/>
      <c r="U302" s="81">
        <v>81431</v>
      </c>
      <c r="V302" s="81">
        <v>126</v>
      </c>
      <c r="W302" s="81">
        <v>0</v>
      </c>
      <c r="X302" s="81">
        <v>1134</v>
      </c>
      <c r="Y302" s="81">
        <v>4685</v>
      </c>
      <c r="Z302" s="81">
        <v>6105</v>
      </c>
      <c r="AA302" s="81">
        <v>1730</v>
      </c>
      <c r="AB302" s="81">
        <v>9702</v>
      </c>
      <c r="AC302" s="81">
        <v>0</v>
      </c>
      <c r="AD302" s="81">
        <v>1.429978708193316</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2050</v>
      </c>
      <c r="B303" s="80">
        <v>299</v>
      </c>
      <c r="C303" s="80">
        <v>10</v>
      </c>
      <c r="D303" s="80">
        <v>18</v>
      </c>
      <c r="E303" s="80">
        <v>2013</v>
      </c>
      <c r="F303" s="80" t="s">
        <v>89</v>
      </c>
      <c r="G303" s="80" t="s">
        <v>2040</v>
      </c>
      <c r="H303" s="80" t="s">
        <v>2041</v>
      </c>
      <c r="I303" s="177"/>
      <c r="J303" s="81">
        <v>2.527157110466038</v>
      </c>
      <c r="K303" s="81">
        <v>0.24702568534117772</v>
      </c>
      <c r="L303" s="81">
        <v>0</v>
      </c>
      <c r="M303" s="81">
        <v>5.9580545090858124</v>
      </c>
      <c r="N303" s="81">
        <v>15.624914537470522</v>
      </c>
      <c r="O303" s="81">
        <v>11.266990625589308</v>
      </c>
      <c r="P303" s="81">
        <v>8.6170023655132262</v>
      </c>
      <c r="Q303" s="81">
        <v>0.74254231384035774</v>
      </c>
      <c r="R303" s="81">
        <v>0</v>
      </c>
      <c r="S303" s="81">
        <v>1.1491523133561203</v>
      </c>
      <c r="T303" s="82"/>
      <c r="U303" s="81">
        <v>96131</v>
      </c>
      <c r="V303" s="81">
        <v>126</v>
      </c>
      <c r="W303" s="81">
        <v>0</v>
      </c>
      <c r="X303" s="81">
        <v>1134</v>
      </c>
      <c r="Y303" s="81">
        <v>4638</v>
      </c>
      <c r="Z303" s="81">
        <v>6156</v>
      </c>
      <c r="AA303" s="81">
        <v>1725</v>
      </c>
      <c r="AB303" s="81">
        <v>9599</v>
      </c>
      <c r="AC303" s="81">
        <v>0</v>
      </c>
      <c r="AD303" s="81">
        <v>1.1491523133561203</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2051</v>
      </c>
      <c r="B304" s="80">
        <v>300</v>
      </c>
      <c r="C304" s="80">
        <v>11</v>
      </c>
      <c r="D304" s="80">
        <v>18</v>
      </c>
      <c r="E304" s="80">
        <v>2014</v>
      </c>
      <c r="F304" s="80" t="s">
        <v>90</v>
      </c>
      <c r="G304" s="80" t="s">
        <v>2040</v>
      </c>
      <c r="H304" s="80" t="s">
        <v>2041</v>
      </c>
      <c r="I304" s="177"/>
      <c r="J304" s="81">
        <v>3.0297472070442035</v>
      </c>
      <c r="K304" s="81">
        <v>0.34255117353546649</v>
      </c>
      <c r="L304" s="81">
        <v>0</v>
      </c>
      <c r="M304" s="81">
        <v>6.5990291979465212</v>
      </c>
      <c r="N304" s="81">
        <v>13.691538484218002</v>
      </c>
      <c r="O304" s="81">
        <v>10.762047991682318</v>
      </c>
      <c r="P304" s="81">
        <v>8.6266707111270549</v>
      </c>
      <c r="Q304" s="81">
        <v>0.70798263231281855</v>
      </c>
      <c r="R304" s="81">
        <v>0</v>
      </c>
      <c r="S304" s="81">
        <v>1.2251238586927249</v>
      </c>
      <c r="T304" s="82"/>
      <c r="U304" s="81">
        <v>117571</v>
      </c>
      <c r="V304" s="81">
        <v>134</v>
      </c>
      <c r="W304" s="81">
        <v>0</v>
      </c>
      <c r="X304" s="81">
        <v>1284</v>
      </c>
      <c r="Y304" s="81">
        <v>4648</v>
      </c>
      <c r="Z304" s="81">
        <v>6193</v>
      </c>
      <c r="AA304" s="81">
        <v>1718</v>
      </c>
      <c r="AB304" s="81">
        <v>9539</v>
      </c>
      <c r="AC304" s="81">
        <v>0</v>
      </c>
      <c r="AD304" s="81">
        <v>1.2251238586927249</v>
      </c>
      <c r="AE304" s="82"/>
      <c r="AF304" s="81">
        <v>1513194.2723285165</v>
      </c>
      <c r="AG304" s="81">
        <v>284593.90503338614</v>
      </c>
      <c r="AH304" s="81">
        <v>0</v>
      </c>
      <c r="AI304" s="81">
        <v>8140819.9574888228</v>
      </c>
      <c r="AJ304" s="81">
        <v>18623012.121477574</v>
      </c>
      <c r="AK304" s="81">
        <v>0</v>
      </c>
      <c r="AL304" s="81">
        <v>0</v>
      </c>
      <c r="AM304" s="81">
        <v>1309562.1566724249</v>
      </c>
      <c r="AN304" s="81">
        <v>0</v>
      </c>
      <c r="AO304" s="81">
        <v>0</v>
      </c>
      <c r="AP304" s="82"/>
      <c r="AQ304" s="81">
        <v>142</v>
      </c>
      <c r="AR304" s="81">
        <v>19</v>
      </c>
      <c r="AS304" s="81">
        <v>0</v>
      </c>
      <c r="AT304" s="81">
        <v>0</v>
      </c>
      <c r="AU304" s="81">
        <v>0</v>
      </c>
      <c r="AV304" s="81">
        <v>0</v>
      </c>
      <c r="AW304" s="81" t="s">
        <v>564</v>
      </c>
      <c r="AX304" s="82"/>
      <c r="AY304" s="81">
        <v>637.59999999999991</v>
      </c>
      <c r="AZ304" s="81">
        <v>5324.8</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2052</v>
      </c>
      <c r="B305" s="80">
        <v>301</v>
      </c>
      <c r="C305" s="80">
        <v>12</v>
      </c>
      <c r="D305" s="80">
        <v>18</v>
      </c>
      <c r="E305" s="80">
        <v>2015</v>
      </c>
      <c r="F305" s="80" t="s">
        <v>91</v>
      </c>
      <c r="G305" s="80" t="s">
        <v>2040</v>
      </c>
      <c r="H305" s="80" t="s">
        <v>2041</v>
      </c>
      <c r="I305" s="177"/>
      <c r="J305" s="81">
        <v>2.3634196922209356</v>
      </c>
      <c r="K305" s="81">
        <v>0.30757096086416191</v>
      </c>
      <c r="L305" s="81">
        <v>0</v>
      </c>
      <c r="M305" s="81">
        <v>6.3153797725910552</v>
      </c>
      <c r="N305" s="81">
        <v>12.174962687856588</v>
      </c>
      <c r="O305" s="81">
        <v>10.645578183553649</v>
      </c>
      <c r="P305" s="81">
        <v>8.4625982605228938</v>
      </c>
      <c r="Q305" s="81">
        <v>0.68450626585169094</v>
      </c>
      <c r="R305" s="81">
        <v>0</v>
      </c>
      <c r="S305" s="81">
        <v>1.0443773446333027</v>
      </c>
      <c r="T305" s="82"/>
      <c r="U305" s="81">
        <v>104692</v>
      </c>
      <c r="V305" s="81">
        <v>134</v>
      </c>
      <c r="W305" s="81">
        <v>0</v>
      </c>
      <c r="X305" s="81">
        <v>1284</v>
      </c>
      <c r="Y305" s="81">
        <v>4663</v>
      </c>
      <c r="Z305" s="81">
        <v>6185</v>
      </c>
      <c r="AA305" s="81">
        <v>1684</v>
      </c>
      <c r="AB305" s="81">
        <v>9421</v>
      </c>
      <c r="AC305" s="81">
        <v>0</v>
      </c>
      <c r="AD305" s="81">
        <v>1.0443773446333027</v>
      </c>
      <c r="AE305" s="82"/>
      <c r="AF305" s="81">
        <v>1201267.8525167082</v>
      </c>
      <c r="AG305" s="81">
        <v>246669.09367907725</v>
      </c>
      <c r="AH305" s="81">
        <v>0</v>
      </c>
      <c r="AI305" s="81">
        <v>7937068.07748284</v>
      </c>
      <c r="AJ305" s="81">
        <v>18170348.287089549</v>
      </c>
      <c r="AK305" s="81">
        <v>0</v>
      </c>
      <c r="AL305" s="81">
        <v>0</v>
      </c>
      <c r="AM305" s="81">
        <v>1291108.5303913611</v>
      </c>
      <c r="AN305" s="81">
        <v>0</v>
      </c>
      <c r="AO305" s="81">
        <v>0</v>
      </c>
      <c r="AP305" s="82"/>
      <c r="AQ305" s="81">
        <v>152</v>
      </c>
      <c r="AR305" s="81">
        <v>74</v>
      </c>
      <c r="AS305" s="81">
        <v>0</v>
      </c>
      <c r="AT305" s="81">
        <v>0</v>
      </c>
      <c r="AU305" s="81">
        <v>0</v>
      </c>
      <c r="AV305" s="81">
        <v>0</v>
      </c>
      <c r="AW305" s="81" t="s">
        <v>564</v>
      </c>
      <c r="AX305" s="82"/>
      <c r="AY305" s="81">
        <v>691.3</v>
      </c>
      <c r="AZ305" s="81">
        <v>7864.3</v>
      </c>
      <c r="BA305" s="81">
        <v>0</v>
      </c>
      <c r="BB305" s="81">
        <v>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2053</v>
      </c>
      <c r="B306" s="80">
        <v>302</v>
      </c>
      <c r="C306" s="80">
        <v>13</v>
      </c>
      <c r="D306" s="80">
        <v>18</v>
      </c>
      <c r="E306" s="80">
        <v>2016</v>
      </c>
      <c r="F306" s="80" t="s">
        <v>92</v>
      </c>
      <c r="G306" s="80" t="s">
        <v>2040</v>
      </c>
      <c r="H306" s="80" t="s">
        <v>2041</v>
      </c>
      <c r="I306" s="177"/>
      <c r="J306" s="81">
        <v>2.1765506046365117</v>
      </c>
      <c r="K306" s="81">
        <v>0.29917998693392889</v>
      </c>
      <c r="L306" s="81">
        <v>0</v>
      </c>
      <c r="M306" s="81">
        <v>5.1358273217526618</v>
      </c>
      <c r="N306" s="81">
        <v>12.049352389795846</v>
      </c>
      <c r="O306" s="81">
        <v>10.521405046518723</v>
      </c>
      <c r="P306" s="81">
        <v>8.0266086350683068</v>
      </c>
      <c r="Q306" s="81">
        <v>0.65765481132351089</v>
      </c>
      <c r="R306" s="81">
        <v>0</v>
      </c>
      <c r="S306" s="81">
        <v>1.1661082160980738</v>
      </c>
      <c r="T306" s="82"/>
      <c r="U306" s="81">
        <v>101979</v>
      </c>
      <c r="V306" s="81">
        <v>134</v>
      </c>
      <c r="W306" s="81">
        <v>0</v>
      </c>
      <c r="X306" s="81">
        <v>1284</v>
      </c>
      <c r="Y306" s="81">
        <v>4641</v>
      </c>
      <c r="Z306" s="81">
        <v>6188</v>
      </c>
      <c r="AA306" s="81">
        <v>1652</v>
      </c>
      <c r="AB306" s="81">
        <v>9311</v>
      </c>
      <c r="AC306" s="81">
        <v>0</v>
      </c>
      <c r="AD306" s="81">
        <v>1.166108216098074</v>
      </c>
      <c r="AE306" s="82"/>
      <c r="AF306" s="81">
        <v>1140027.115018863</v>
      </c>
      <c r="AG306" s="81">
        <v>248554.6889794227</v>
      </c>
      <c r="AH306" s="81">
        <v>0</v>
      </c>
      <c r="AI306" s="81">
        <v>8252430.4806372123</v>
      </c>
      <c r="AJ306" s="81">
        <v>19536636.145599421</v>
      </c>
      <c r="AK306" s="81">
        <v>0</v>
      </c>
      <c r="AL306" s="81">
        <v>0</v>
      </c>
      <c r="AM306" s="81">
        <v>1277024.844643869</v>
      </c>
      <c r="AN306" s="81">
        <v>0</v>
      </c>
      <c r="AO306" s="81">
        <v>0</v>
      </c>
      <c r="AP306" s="82"/>
      <c r="AQ306" s="81">
        <v>165</v>
      </c>
      <c r="AR306" s="81">
        <v>79</v>
      </c>
      <c r="AS306" s="81">
        <v>0</v>
      </c>
      <c r="AT306" s="81">
        <v>0</v>
      </c>
      <c r="AU306" s="81">
        <v>0</v>
      </c>
      <c r="AV306" s="81">
        <v>0</v>
      </c>
      <c r="AW306" s="81" t="s">
        <v>564</v>
      </c>
      <c r="AX306" s="82"/>
      <c r="AY306" s="81">
        <v>756.7</v>
      </c>
      <c r="AZ306" s="81">
        <v>8111.8</v>
      </c>
      <c r="BA306" s="81">
        <v>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2054</v>
      </c>
      <c r="B307" s="80">
        <v>303</v>
      </c>
      <c r="C307" s="80">
        <v>14</v>
      </c>
      <c r="D307" s="80">
        <v>18</v>
      </c>
      <c r="E307" s="80">
        <v>2017</v>
      </c>
      <c r="F307" s="80" t="s">
        <v>71</v>
      </c>
      <c r="G307" s="80" t="s">
        <v>2040</v>
      </c>
      <c r="H307" s="80" t="s">
        <v>2041</v>
      </c>
      <c r="I307" s="177"/>
      <c r="J307" s="81">
        <v>1.9402751973722356</v>
      </c>
      <c r="K307" s="81">
        <v>0.30738482115749916</v>
      </c>
      <c r="L307" s="81">
        <v>0</v>
      </c>
      <c r="M307" s="81">
        <v>4.7817885530946338</v>
      </c>
      <c r="N307" s="81">
        <v>11.118463754123995</v>
      </c>
      <c r="O307" s="81">
        <v>10.39989719572988</v>
      </c>
      <c r="P307" s="81">
        <v>7.7585054706117216</v>
      </c>
      <c r="Q307" s="81">
        <v>0.62795625760894458</v>
      </c>
      <c r="R307" s="81">
        <v>0</v>
      </c>
      <c r="S307" s="81">
        <v>1.3228126267048661</v>
      </c>
      <c r="T307" s="82"/>
      <c r="U307" s="81">
        <v>97773</v>
      </c>
      <c r="V307" s="81">
        <v>134</v>
      </c>
      <c r="W307" s="81">
        <v>0</v>
      </c>
      <c r="X307" s="81">
        <v>1284</v>
      </c>
      <c r="Y307" s="81">
        <v>4627</v>
      </c>
      <c r="Z307" s="81">
        <v>6218</v>
      </c>
      <c r="AA307" s="81">
        <v>1607</v>
      </c>
      <c r="AB307" s="81">
        <v>9194</v>
      </c>
      <c r="AC307" s="81">
        <v>0</v>
      </c>
      <c r="AD307" s="81">
        <v>1.3228126267048661</v>
      </c>
      <c r="AE307" s="82"/>
      <c r="AF307" s="81">
        <v>1040888.8956622611</v>
      </c>
      <c r="AG307" s="81">
        <v>251622.47587144061</v>
      </c>
      <c r="AH307" s="81">
        <v>0</v>
      </c>
      <c r="AI307" s="81">
        <v>7841011.2583548138</v>
      </c>
      <c r="AJ307" s="81">
        <v>19392125.45114848</v>
      </c>
      <c r="AK307" s="81">
        <v>0</v>
      </c>
      <c r="AL307" s="81">
        <v>0</v>
      </c>
      <c r="AM307" s="81">
        <v>1262951.114720895</v>
      </c>
      <c r="AN307" s="81">
        <v>0</v>
      </c>
      <c r="AO307" s="81">
        <v>0</v>
      </c>
      <c r="AP307" s="82"/>
      <c r="AQ307" s="81">
        <v>182</v>
      </c>
      <c r="AR307" s="81">
        <v>88</v>
      </c>
      <c r="AS307" s="81">
        <v>0</v>
      </c>
      <c r="AT307" s="81">
        <v>0</v>
      </c>
      <c r="AU307" s="81">
        <v>0</v>
      </c>
      <c r="AV307" s="81">
        <v>0</v>
      </c>
      <c r="AW307" s="81" t="s">
        <v>564</v>
      </c>
      <c r="AX307" s="82"/>
      <c r="AY307" s="81">
        <v>843.15</v>
      </c>
      <c r="AZ307" s="81">
        <v>9441.2000000000007</v>
      </c>
      <c r="BA307" s="81">
        <v>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2055</v>
      </c>
      <c r="B308" s="80">
        <v>304</v>
      </c>
      <c r="C308" s="80">
        <v>15</v>
      </c>
      <c r="D308" s="80">
        <v>18</v>
      </c>
      <c r="E308" s="80">
        <v>2018</v>
      </c>
      <c r="F308" s="80" t="s">
        <v>93</v>
      </c>
      <c r="G308" s="80" t="s">
        <v>2040</v>
      </c>
      <c r="H308" s="80" t="s">
        <v>2041</v>
      </c>
      <c r="I308" s="177"/>
      <c r="J308" s="81">
        <v>1.7454872365546219</v>
      </c>
      <c r="K308" s="81">
        <v>0.25940188638377132</v>
      </c>
      <c r="L308" s="81">
        <v>0</v>
      </c>
      <c r="M308" s="81">
        <v>4.3628537768647728</v>
      </c>
      <c r="N308" s="81">
        <v>7.6808143394771777</v>
      </c>
      <c r="O308" s="81">
        <v>10.140502008726902</v>
      </c>
      <c r="P308" s="81">
        <v>7.5665582215808111</v>
      </c>
      <c r="Q308" s="81">
        <v>0.57846528586906987</v>
      </c>
      <c r="R308" s="81">
        <v>0</v>
      </c>
      <c r="S308" s="81">
        <v>1.088353708178434</v>
      </c>
      <c r="T308" s="82"/>
      <c r="U308" s="81">
        <v>97066</v>
      </c>
      <c r="V308" s="81">
        <v>134</v>
      </c>
      <c r="W308" s="81">
        <v>0</v>
      </c>
      <c r="X308" s="81">
        <v>1284</v>
      </c>
      <c r="Y308" s="81">
        <v>4624</v>
      </c>
      <c r="Z308" s="81">
        <v>6179</v>
      </c>
      <c r="AA308" s="81">
        <v>1583</v>
      </c>
      <c r="AB308" s="81">
        <v>9127</v>
      </c>
      <c r="AC308" s="81">
        <v>0</v>
      </c>
      <c r="AD308" s="81">
        <v>1.088353708178434</v>
      </c>
      <c r="AE308" s="82"/>
      <c r="AF308" s="81">
        <v>948270.45922629815</v>
      </c>
      <c r="AG308" s="81">
        <v>227622.77867565889</v>
      </c>
      <c r="AH308" s="81">
        <v>0</v>
      </c>
      <c r="AI308" s="81">
        <v>7531057.6767158182</v>
      </c>
      <c r="AJ308" s="81">
        <v>16360673.554486049</v>
      </c>
      <c r="AK308" s="81">
        <v>0</v>
      </c>
      <c r="AL308" s="81">
        <v>0</v>
      </c>
      <c r="AM308" s="81">
        <v>1256341.6874652191</v>
      </c>
      <c r="AN308" s="81">
        <v>0</v>
      </c>
      <c r="AO308" s="81">
        <v>0</v>
      </c>
      <c r="AP308" s="82"/>
      <c r="AQ308" s="81">
        <v>190</v>
      </c>
      <c r="AR308" s="81">
        <v>90</v>
      </c>
      <c r="AS308" s="81">
        <v>0</v>
      </c>
      <c r="AT308" s="81">
        <v>0</v>
      </c>
      <c r="AU308" s="81">
        <v>0</v>
      </c>
      <c r="AV308" s="81">
        <v>0</v>
      </c>
      <c r="AW308" s="81" t="s">
        <v>564</v>
      </c>
      <c r="AX308" s="82"/>
      <c r="AY308" s="81">
        <v>886.65000000000009</v>
      </c>
      <c r="AZ308" s="81">
        <v>9480</v>
      </c>
      <c r="BA308" s="81">
        <v>0</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2056</v>
      </c>
      <c r="B309" s="80">
        <v>305</v>
      </c>
      <c r="C309" s="80">
        <v>16</v>
      </c>
      <c r="D309" s="80">
        <v>18</v>
      </c>
      <c r="E309" s="80">
        <v>2019</v>
      </c>
      <c r="F309" s="80" t="s">
        <v>73</v>
      </c>
      <c r="G309" s="80" t="s">
        <v>2040</v>
      </c>
      <c r="H309" s="80" t="s">
        <v>2041</v>
      </c>
      <c r="I309" s="177"/>
      <c r="J309" s="81">
        <v>2.1281145694697425</v>
      </c>
      <c r="K309" s="81">
        <v>0.24647860576932362</v>
      </c>
      <c r="L309" s="81">
        <v>0</v>
      </c>
      <c r="M309" s="81">
        <v>4.5816684835703674</v>
      </c>
      <c r="N309" s="81">
        <v>7.5335275684932945</v>
      </c>
      <c r="O309" s="81">
        <v>9.780079628881662</v>
      </c>
      <c r="P309" s="81">
        <v>7.57064156078079</v>
      </c>
      <c r="Q309" s="81">
        <v>0.55642815871577833</v>
      </c>
      <c r="R309" s="81">
        <v>0</v>
      </c>
      <c r="S309" s="81">
        <v>0.78707591600649351</v>
      </c>
      <c r="T309" s="82"/>
      <c r="U309" s="81">
        <v>118096</v>
      </c>
      <c r="V309" s="81">
        <v>134</v>
      </c>
      <c r="W309" s="81">
        <v>0</v>
      </c>
      <c r="X309" s="81">
        <v>1284</v>
      </c>
      <c r="Y309" s="81">
        <v>4621</v>
      </c>
      <c r="Z309" s="81">
        <v>6123</v>
      </c>
      <c r="AA309" s="81">
        <v>1572</v>
      </c>
      <c r="AB309" s="81">
        <v>9017</v>
      </c>
      <c r="AC309" s="81">
        <v>0</v>
      </c>
      <c r="AD309" s="81">
        <v>0.78707591600649351</v>
      </c>
      <c r="AE309" s="82"/>
      <c r="AF309" s="81">
        <v>1180909.2998846581</v>
      </c>
      <c r="AG309" s="81">
        <v>220593.8334059472</v>
      </c>
      <c r="AH309" s="81">
        <v>0</v>
      </c>
      <c r="AI309" s="81">
        <v>7699890.1314975843</v>
      </c>
      <c r="AJ309" s="81">
        <v>14980759.508146048</v>
      </c>
      <c r="AK309" s="81">
        <v>0</v>
      </c>
      <c r="AL309" s="81">
        <v>0</v>
      </c>
      <c r="AM309" s="81">
        <v>1228047.5200603427</v>
      </c>
      <c r="AN309" s="81">
        <v>0</v>
      </c>
      <c r="AO309" s="81">
        <v>0</v>
      </c>
      <c r="AP309" s="82"/>
      <c r="AQ309" s="81">
        <v>208</v>
      </c>
      <c r="AR309" s="81">
        <v>91</v>
      </c>
      <c r="AS309" s="81">
        <v>0</v>
      </c>
      <c r="AT309" s="81">
        <v>0</v>
      </c>
      <c r="AU309" s="81">
        <v>0</v>
      </c>
      <c r="AV309" s="81">
        <v>0</v>
      </c>
      <c r="AW309" s="81" t="s">
        <v>564</v>
      </c>
      <c r="AX309" s="82"/>
      <c r="AY309" s="81">
        <v>982.32999999999981</v>
      </c>
      <c r="AZ309" s="81">
        <v>9529.7999999999993</v>
      </c>
      <c r="BA309" s="81">
        <v>0</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2057</v>
      </c>
      <c r="B310" s="80">
        <v>306</v>
      </c>
      <c r="C310" s="80">
        <v>17</v>
      </c>
      <c r="D310" s="80">
        <v>18</v>
      </c>
      <c r="E310" s="80">
        <v>2020</v>
      </c>
      <c r="F310" s="80" t="s">
        <v>218</v>
      </c>
      <c r="G310" s="80" t="s">
        <v>2040</v>
      </c>
      <c r="H310" s="80" t="s">
        <v>2041</v>
      </c>
      <c r="I310" s="177"/>
      <c r="J310" s="81">
        <v>1.5258574054126379</v>
      </c>
      <c r="K310" s="81">
        <v>0.18238982697079759</v>
      </c>
      <c r="L310" s="81">
        <v>0.11340279027492763</v>
      </c>
      <c r="M310" s="81">
        <v>4.4221415032554123</v>
      </c>
      <c r="N310" s="81">
        <v>8.7252874995421408</v>
      </c>
      <c r="O310" s="81">
        <v>8.5463427088969723</v>
      </c>
      <c r="P310" s="81">
        <v>7.0478117833395268</v>
      </c>
      <c r="Q310" s="81">
        <v>0.5236519221145709</v>
      </c>
      <c r="R310" s="81">
        <v>0</v>
      </c>
      <c r="S310" s="81">
        <v>0.98199238721098336</v>
      </c>
      <c r="T310" s="82"/>
      <c r="U310" s="81">
        <v>86137</v>
      </c>
      <c r="V310" s="81">
        <v>98</v>
      </c>
      <c r="W310" s="81">
        <v>4</v>
      </c>
      <c r="X310" s="81">
        <v>1305</v>
      </c>
      <c r="Y310" s="81">
        <v>4614</v>
      </c>
      <c r="Z310" s="81">
        <v>6107</v>
      </c>
      <c r="AA310" s="81">
        <v>1590</v>
      </c>
      <c r="AB310" s="81">
        <v>8881</v>
      </c>
      <c r="AC310" s="81">
        <v>0</v>
      </c>
      <c r="AD310" s="81">
        <v>0.98199238721098336</v>
      </c>
      <c r="AE310" s="82"/>
      <c r="AF310" s="81">
        <v>875852.9291535276</v>
      </c>
      <c r="AG310" s="81">
        <v>147279.36510979195</v>
      </c>
      <c r="AH310" s="81">
        <v>25805.083740495862</v>
      </c>
      <c r="AI310" s="81">
        <v>7364311.1356443334</v>
      </c>
      <c r="AJ310" s="81">
        <v>16878891.318528503</v>
      </c>
      <c r="AK310" s="81"/>
      <c r="AL310" s="81"/>
      <c r="AM310" s="81">
        <v>1159069.1699679641</v>
      </c>
      <c r="AN310" s="81"/>
      <c r="AO310" s="81"/>
      <c r="AP310" s="82"/>
      <c r="AQ310" s="81">
        <v>212</v>
      </c>
      <c r="AR310" s="81">
        <v>91</v>
      </c>
      <c r="AS310" s="81">
        <v>0</v>
      </c>
      <c r="AT310" s="81">
        <v>0</v>
      </c>
      <c r="AU310" s="81">
        <v>0</v>
      </c>
      <c r="AV310" s="81">
        <v>0</v>
      </c>
      <c r="AW310" s="81">
        <v>0</v>
      </c>
      <c r="AX310" s="82"/>
      <c r="AY310" s="81">
        <v>1011.31</v>
      </c>
      <c r="AZ310" s="81">
        <v>9529.7999999999993</v>
      </c>
      <c r="BA310" s="81">
        <v>0</v>
      </c>
      <c r="BB310" s="81">
        <v>0</v>
      </c>
      <c r="BC310" s="81">
        <v>0</v>
      </c>
      <c r="BD310" s="81">
        <v>0</v>
      </c>
      <c r="BE310" s="81">
        <v>0</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2058</v>
      </c>
      <c r="B311" s="80">
        <v>306</v>
      </c>
      <c r="C311" s="80">
        <v>18</v>
      </c>
      <c r="D311" s="80">
        <v>18</v>
      </c>
      <c r="E311" s="80">
        <v>2021</v>
      </c>
      <c r="F311" s="80" t="s">
        <v>75</v>
      </c>
      <c r="G311" s="174" t="s">
        <v>2040</v>
      </c>
      <c r="H311" s="80" t="s">
        <v>2041</v>
      </c>
      <c r="I311" s="177"/>
      <c r="J311" s="81">
        <v>1.8424729065901422</v>
      </c>
      <c r="K311" s="81">
        <v>0.19713574416054946</v>
      </c>
      <c r="L311" s="81">
        <v>0.10304469391378242</v>
      </c>
      <c r="M311" s="81">
        <v>4.0478819818439167</v>
      </c>
      <c r="N311" s="81">
        <v>7.813840262577413</v>
      </c>
      <c r="O311" s="81">
        <v>8.2265652466024495</v>
      </c>
      <c r="P311" s="81">
        <v>7.2861029345843269</v>
      </c>
      <c r="Q311" s="81">
        <v>0.5205678578319809</v>
      </c>
      <c r="R311" s="81">
        <v>0</v>
      </c>
      <c r="S311" s="81">
        <v>0.88750681933047337</v>
      </c>
      <c r="T311" s="82"/>
      <c r="U311" s="81">
        <v>113394</v>
      </c>
      <c r="V311" s="81">
        <v>98</v>
      </c>
      <c r="W311" s="81">
        <v>4</v>
      </c>
      <c r="X311" s="81">
        <v>1305</v>
      </c>
      <c r="Y311" s="81">
        <v>4572</v>
      </c>
      <c r="Z311" s="81">
        <v>6053</v>
      </c>
      <c r="AA311" s="81">
        <v>1603</v>
      </c>
      <c r="AB311" s="81">
        <v>8724</v>
      </c>
      <c r="AC311" s="81">
        <v>0</v>
      </c>
      <c r="AD311" s="81">
        <v>0.88750681933047337</v>
      </c>
      <c r="AE311" s="82"/>
      <c r="AF311" s="81">
        <v>1099753.955364858</v>
      </c>
      <c r="AG311" s="81">
        <v>164221.38138210317</v>
      </c>
      <c r="AH311" s="81">
        <v>23095.663398784618</v>
      </c>
      <c r="AI311" s="81">
        <v>7785394.2499986077</v>
      </c>
      <c r="AJ311" s="81">
        <v>17437705.703851808</v>
      </c>
      <c r="AK311" s="81">
        <v>0</v>
      </c>
      <c r="AL311" s="81">
        <v>0</v>
      </c>
      <c r="AM311" s="81">
        <v>1145146.1572352725</v>
      </c>
      <c r="AN311" s="81">
        <v>0</v>
      </c>
      <c r="AO311" s="81">
        <v>0</v>
      </c>
      <c r="AP311" s="82"/>
      <c r="AQ311" s="81">
        <v>220</v>
      </c>
      <c r="AR311" s="81">
        <v>91</v>
      </c>
      <c r="AS311" s="81">
        <v>0</v>
      </c>
      <c r="AT311" s="81">
        <v>0</v>
      </c>
      <c r="AU311" s="81">
        <v>0</v>
      </c>
      <c r="AV311" s="81">
        <v>0</v>
      </c>
      <c r="AW311" s="81"/>
      <c r="AX311" s="82"/>
      <c r="AY311" s="81">
        <v>1061.71</v>
      </c>
      <c r="AZ311" s="81">
        <v>9529.7999999999993</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2059</v>
      </c>
      <c r="B312" s="80">
        <v>306</v>
      </c>
      <c r="C312" s="80">
        <v>19</v>
      </c>
      <c r="D312" s="80">
        <v>18</v>
      </c>
      <c r="E312" s="80">
        <v>2022</v>
      </c>
      <c r="F312" s="80" t="s">
        <v>568</v>
      </c>
      <c r="G312" s="174" t="s">
        <v>2040</v>
      </c>
      <c r="H312" s="80" t="s">
        <v>2041</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225</v>
      </c>
      <c r="AR312" s="81">
        <v>91</v>
      </c>
      <c r="AS312" s="81">
        <v>0</v>
      </c>
      <c r="AT312" s="81">
        <v>0</v>
      </c>
      <c r="AU312" s="81">
        <v>0</v>
      </c>
      <c r="AV312" s="81">
        <v>0</v>
      </c>
      <c r="AW312" s="81"/>
      <c r="AX312" s="82"/>
      <c r="AY312" s="81">
        <v>1096.2700000000002</v>
      </c>
      <c r="AZ312" s="81">
        <v>9529.7999999999993</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2060</v>
      </c>
      <c r="B313" s="80">
        <v>477</v>
      </c>
      <c r="C313" s="80">
        <v>1</v>
      </c>
      <c r="D313" s="80">
        <v>29</v>
      </c>
      <c r="E313" s="80">
        <v>1990</v>
      </c>
      <c r="F313" s="80" t="s">
        <v>562</v>
      </c>
      <c r="G313" s="80" t="s">
        <v>2061</v>
      </c>
      <c r="H313" s="80" t="s">
        <v>2062</v>
      </c>
      <c r="I313" s="177"/>
      <c r="J313" s="81">
        <v>3.4168983375675785</v>
      </c>
      <c r="K313" s="81">
        <v>0.5351209688375772</v>
      </c>
      <c r="L313" s="81">
        <v>0</v>
      </c>
      <c r="M313" s="81">
        <v>3.7924843274781064</v>
      </c>
      <c r="N313" s="81">
        <v>4.926305227302481</v>
      </c>
      <c r="O313" s="81">
        <v>4.2060559578582533</v>
      </c>
      <c r="P313" s="81">
        <v>4.6908894646277695</v>
      </c>
      <c r="Q313" s="81">
        <v>0.40279360896580435</v>
      </c>
      <c r="R313" s="81">
        <v>0</v>
      </c>
      <c r="S313" s="81">
        <v>0.69433209750832225</v>
      </c>
      <c r="T313" s="82"/>
      <c r="U313" s="81">
        <v>499050</v>
      </c>
      <c r="V313" s="81">
        <v>261</v>
      </c>
      <c r="W313" s="81">
        <v>0</v>
      </c>
      <c r="X313" s="81">
        <v>1708</v>
      </c>
      <c r="Y313" s="81">
        <v>1995</v>
      </c>
      <c r="Z313" s="81">
        <v>1730</v>
      </c>
      <c r="AA313" s="81">
        <v>1139</v>
      </c>
      <c r="AB313" s="81">
        <v>6540</v>
      </c>
      <c r="AC313" s="81">
        <v>0</v>
      </c>
      <c r="AD313" s="81">
        <v>0.69433209750832225</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2063</v>
      </c>
      <c r="B314" s="80">
        <v>478</v>
      </c>
      <c r="C314" s="80">
        <v>2</v>
      </c>
      <c r="D314" s="80">
        <v>29</v>
      </c>
      <c r="E314" s="80">
        <v>2005</v>
      </c>
      <c r="F314" s="80" t="s">
        <v>565</v>
      </c>
      <c r="G314" s="80" t="s">
        <v>2061</v>
      </c>
      <c r="H314" s="80" t="s">
        <v>2062</v>
      </c>
      <c r="I314" s="177"/>
      <c r="J314" s="81">
        <v>6.4394025373259041</v>
      </c>
      <c r="K314" s="81">
        <v>0.24362407047534054</v>
      </c>
      <c r="L314" s="81">
        <v>9.010717987694572E-2</v>
      </c>
      <c r="M314" s="81">
        <v>18.583600408890124</v>
      </c>
      <c r="N314" s="81">
        <v>8.5012600609920312</v>
      </c>
      <c r="O314" s="81">
        <v>6.2441427736936381</v>
      </c>
      <c r="P314" s="81">
        <v>4.279392645337122</v>
      </c>
      <c r="Q314" s="81">
        <v>0.45847499611772657</v>
      </c>
      <c r="R314" s="81">
        <v>0</v>
      </c>
      <c r="S314" s="81">
        <v>0.3494992569639222</v>
      </c>
      <c r="T314" s="82"/>
      <c r="U314" s="81">
        <v>677813</v>
      </c>
      <c r="V314" s="81">
        <v>134</v>
      </c>
      <c r="W314" s="81">
        <v>1</v>
      </c>
      <c r="X314" s="81">
        <v>4421</v>
      </c>
      <c r="Y314" s="81">
        <v>3092</v>
      </c>
      <c r="Z314" s="81">
        <v>2972</v>
      </c>
      <c r="AA314" s="81">
        <v>851</v>
      </c>
      <c r="AB314" s="81">
        <v>7782</v>
      </c>
      <c r="AC314" s="81">
        <v>0</v>
      </c>
      <c r="AD314" s="81">
        <v>0.3494992569639222</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2064</v>
      </c>
      <c r="B315" s="80">
        <v>479</v>
      </c>
      <c r="C315" s="80">
        <v>3</v>
      </c>
      <c r="D315" s="80">
        <v>29</v>
      </c>
      <c r="E315" s="80">
        <v>2006</v>
      </c>
      <c r="F315" s="80" t="s">
        <v>566</v>
      </c>
      <c r="G315" s="80" t="s">
        <v>2061</v>
      </c>
      <c r="H315" s="80" t="s">
        <v>2062</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2065</v>
      </c>
      <c r="B316" s="80">
        <v>480</v>
      </c>
      <c r="C316" s="80">
        <v>4</v>
      </c>
      <c r="D316" s="80">
        <v>29</v>
      </c>
      <c r="E316" s="80">
        <v>2007</v>
      </c>
      <c r="F316" s="80" t="s">
        <v>567</v>
      </c>
      <c r="G316" s="80" t="s">
        <v>2061</v>
      </c>
      <c r="H316" s="80" t="s">
        <v>2062</v>
      </c>
      <c r="I316" s="177"/>
      <c r="J316" s="81">
        <v>4.9761059985643712</v>
      </c>
      <c r="K316" s="81">
        <v>0.22596260396037388</v>
      </c>
      <c r="L316" s="81">
        <v>1.428054313458418</v>
      </c>
      <c r="M316" s="81">
        <v>24.628918964278878</v>
      </c>
      <c r="N316" s="81">
        <v>9.3701780493099172</v>
      </c>
      <c r="O316" s="81">
        <v>6.3339838981803238</v>
      </c>
      <c r="P316" s="81">
        <v>4.0698816240790645</v>
      </c>
      <c r="Q316" s="81">
        <v>0.5025502092109595</v>
      </c>
      <c r="R316" s="81">
        <v>0</v>
      </c>
      <c r="S316" s="81">
        <v>1.9110545434265187</v>
      </c>
      <c r="T316" s="82"/>
      <c r="U316" s="81">
        <v>590520</v>
      </c>
      <c r="V316" s="81">
        <v>121</v>
      </c>
      <c r="W316" s="81">
        <v>16</v>
      </c>
      <c r="X316" s="81">
        <v>6770</v>
      </c>
      <c r="Y316" s="81">
        <v>3281</v>
      </c>
      <c r="Z316" s="81">
        <v>3134</v>
      </c>
      <c r="AA316" s="81">
        <v>797</v>
      </c>
      <c r="AB316" s="81">
        <v>8079</v>
      </c>
      <c r="AC316" s="81">
        <v>0</v>
      </c>
      <c r="AD316" s="81">
        <v>1.9110545434265187</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2066</v>
      </c>
      <c r="B317" s="80">
        <v>481</v>
      </c>
      <c r="C317" s="80">
        <v>5</v>
      </c>
      <c r="D317" s="80">
        <v>29</v>
      </c>
      <c r="E317" s="80">
        <v>2008</v>
      </c>
      <c r="F317" s="80" t="s">
        <v>84</v>
      </c>
      <c r="G317" s="80" t="s">
        <v>2061</v>
      </c>
      <c r="H317" s="80" t="s">
        <v>2062</v>
      </c>
      <c r="I317" s="177"/>
      <c r="J317" s="81">
        <v>4.9555789178040426</v>
      </c>
      <c r="K317" s="81">
        <v>0.16952822434676343</v>
      </c>
      <c r="L317" s="81">
        <v>1.2650126965074644</v>
      </c>
      <c r="M317" s="81">
        <v>25.851320303563011</v>
      </c>
      <c r="N317" s="81">
        <v>9.2282069747277902</v>
      </c>
      <c r="O317" s="81">
        <v>6.2344092574046446</v>
      </c>
      <c r="P317" s="81">
        <v>4.1417536184832144</v>
      </c>
      <c r="Q317" s="81">
        <v>0.49656768490580222</v>
      </c>
      <c r="R317" s="81">
        <v>0</v>
      </c>
      <c r="S317" s="81">
        <v>2.5749967079231544</v>
      </c>
      <c r="T317" s="82"/>
      <c r="U317" s="81">
        <v>624475</v>
      </c>
      <c r="V317" s="81">
        <v>121</v>
      </c>
      <c r="W317" s="81">
        <v>16</v>
      </c>
      <c r="X317" s="81">
        <v>6770</v>
      </c>
      <c r="Y317" s="81">
        <v>3365</v>
      </c>
      <c r="Z317" s="81">
        <v>3193</v>
      </c>
      <c r="AA317" s="81">
        <v>812</v>
      </c>
      <c r="AB317" s="81">
        <v>8114</v>
      </c>
      <c r="AC317" s="81">
        <v>0</v>
      </c>
      <c r="AD317" s="81">
        <v>2.5749967079231544</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2067</v>
      </c>
      <c r="B318" s="80">
        <v>482</v>
      </c>
      <c r="C318" s="80">
        <v>6</v>
      </c>
      <c r="D318" s="80">
        <v>29</v>
      </c>
      <c r="E318" s="80">
        <v>2009</v>
      </c>
      <c r="F318" s="80" t="s">
        <v>85</v>
      </c>
      <c r="G318" s="80" t="s">
        <v>2061</v>
      </c>
      <c r="H318" s="80" t="s">
        <v>2062</v>
      </c>
      <c r="I318" s="177"/>
      <c r="J318" s="81">
        <v>4.0538291768851353</v>
      </c>
      <c r="K318" s="81">
        <v>0.17726214575503288</v>
      </c>
      <c r="L318" s="81">
        <v>0.7502445948625267</v>
      </c>
      <c r="M318" s="81">
        <v>16.345849046794648</v>
      </c>
      <c r="N318" s="81">
        <v>7.5645203759177466</v>
      </c>
      <c r="O318" s="81">
        <v>6.4210547410375431</v>
      </c>
      <c r="P318" s="81">
        <v>3.9300493907977669</v>
      </c>
      <c r="Q318" s="81">
        <v>0.47367301846917259</v>
      </c>
      <c r="R318" s="81">
        <v>0</v>
      </c>
      <c r="S318" s="81">
        <v>2.8124539985281931</v>
      </c>
      <c r="T318" s="82"/>
      <c r="U318" s="81">
        <v>530994</v>
      </c>
      <c r="V318" s="81">
        <v>153</v>
      </c>
      <c r="W318" s="81">
        <v>16</v>
      </c>
      <c r="X318" s="81">
        <v>5329</v>
      </c>
      <c r="Y318" s="81">
        <v>3391</v>
      </c>
      <c r="Z318" s="81">
        <v>3246</v>
      </c>
      <c r="AA318" s="81">
        <v>791</v>
      </c>
      <c r="AB318" s="81">
        <v>8125</v>
      </c>
      <c r="AC318" s="81">
        <v>0</v>
      </c>
      <c r="AD318" s="81">
        <v>2.8124539985281931</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2.8980000000000001</v>
      </c>
      <c r="BJ318" s="81">
        <v>9.4</v>
      </c>
      <c r="BK318" s="81">
        <v>18.834999999999997</v>
      </c>
      <c r="BL318" s="81">
        <v>0</v>
      </c>
      <c r="BM318" s="82"/>
      <c r="BN318" s="81">
        <v>0</v>
      </c>
      <c r="BO318" s="81">
        <v>0</v>
      </c>
      <c r="BP318" s="81">
        <v>1</v>
      </c>
      <c r="BQ318" s="81">
        <v>2</v>
      </c>
      <c r="BR318" s="81">
        <v>2</v>
      </c>
      <c r="BS318" s="81">
        <v>0</v>
      </c>
      <c r="BT318"/>
      <c r="BU318" s="80"/>
      <c r="BV318" s="80"/>
      <c r="BW318" s="80"/>
      <c r="BX318" s="80"/>
      <c r="BY318" s="80"/>
      <c r="BZ318" s="80"/>
      <c r="CA318" s="80"/>
      <c r="CB318" s="80"/>
      <c r="CC318" s="80"/>
    </row>
    <row r="319" spans="1:81">
      <c r="A319" s="80" t="s">
        <v>2068</v>
      </c>
      <c r="B319" s="80">
        <v>483</v>
      </c>
      <c r="C319" s="80">
        <v>7</v>
      </c>
      <c r="D319" s="80">
        <v>29</v>
      </c>
      <c r="E319" s="80">
        <v>2010</v>
      </c>
      <c r="F319" s="80" t="s">
        <v>86</v>
      </c>
      <c r="G319" s="80" t="s">
        <v>2061</v>
      </c>
      <c r="H319" s="80" t="s">
        <v>2062</v>
      </c>
      <c r="I319" s="177"/>
      <c r="J319" s="81">
        <v>4.0989774407204216</v>
      </c>
      <c r="K319" s="81">
        <v>0.19315192907944553</v>
      </c>
      <c r="L319" s="81">
        <v>0.71167216320889515</v>
      </c>
      <c r="M319" s="81">
        <v>17.644885253717597</v>
      </c>
      <c r="N319" s="81">
        <v>8.9012139353136508</v>
      </c>
      <c r="O319" s="81">
        <v>6.4720841587649041</v>
      </c>
      <c r="P319" s="81">
        <v>4.2039654525681946</v>
      </c>
      <c r="Q319" s="81">
        <v>0.49774245916209481</v>
      </c>
      <c r="R319" s="81">
        <v>0</v>
      </c>
      <c r="S319" s="81">
        <v>2.181457491179116</v>
      </c>
      <c r="T319" s="82"/>
      <c r="U319" s="81">
        <v>541319</v>
      </c>
      <c r="V319" s="81">
        <v>153</v>
      </c>
      <c r="W319" s="81">
        <v>16</v>
      </c>
      <c r="X319" s="81">
        <v>5329</v>
      </c>
      <c r="Y319" s="81">
        <v>3455</v>
      </c>
      <c r="Z319" s="81">
        <v>3287</v>
      </c>
      <c r="AA319" s="81">
        <v>825</v>
      </c>
      <c r="AB319" s="81">
        <v>8181</v>
      </c>
      <c r="AC319" s="81">
        <v>0</v>
      </c>
      <c r="AD319" s="81">
        <v>2.181457491179116</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2.9020000000000001</v>
      </c>
      <c r="BJ319" s="81">
        <v>8.67</v>
      </c>
      <c r="BK319" s="81">
        <v>17.692</v>
      </c>
      <c r="BL319" s="81">
        <v>0</v>
      </c>
      <c r="BM319" s="82"/>
      <c r="BN319" s="81">
        <v>0</v>
      </c>
      <c r="BO319" s="81">
        <v>0</v>
      </c>
      <c r="BP319" s="81">
        <v>1</v>
      </c>
      <c r="BQ319" s="81">
        <v>2</v>
      </c>
      <c r="BR319" s="81">
        <v>2</v>
      </c>
      <c r="BS319" s="81">
        <v>0</v>
      </c>
      <c r="BT319"/>
      <c r="BU319" s="80">
        <v>16.187999999999999</v>
      </c>
      <c r="BV319" s="80">
        <v>13.076000000000001</v>
      </c>
      <c r="BW319" s="80">
        <v>0</v>
      </c>
      <c r="BX319" s="80">
        <v>0</v>
      </c>
      <c r="BY319" s="80">
        <v>0</v>
      </c>
      <c r="BZ319" s="80">
        <v>0</v>
      </c>
      <c r="CA319" s="80">
        <v>0</v>
      </c>
      <c r="CB319" s="80">
        <v>0</v>
      </c>
      <c r="CC319" s="80">
        <v>0</v>
      </c>
    </row>
    <row r="320" spans="1:81">
      <c r="A320" s="80" t="s">
        <v>2069</v>
      </c>
      <c r="B320" s="80">
        <v>484</v>
      </c>
      <c r="C320" s="80">
        <v>8</v>
      </c>
      <c r="D320" s="80">
        <v>29</v>
      </c>
      <c r="E320" s="80">
        <v>2011</v>
      </c>
      <c r="F320" s="80" t="s">
        <v>87</v>
      </c>
      <c r="G320" s="80" t="s">
        <v>2061</v>
      </c>
      <c r="H320" s="80" t="s">
        <v>2062</v>
      </c>
      <c r="I320" s="177"/>
      <c r="J320" s="81">
        <v>0.48516428944202461</v>
      </c>
      <c r="K320" s="81">
        <v>0.30739320924897323</v>
      </c>
      <c r="L320" s="81">
        <v>0.62612653095252668</v>
      </c>
      <c r="M320" s="81">
        <v>22.503471874311334</v>
      </c>
      <c r="N320" s="81">
        <v>11.088072481864227</v>
      </c>
      <c r="O320" s="81">
        <v>6.4809295047127753</v>
      </c>
      <c r="P320" s="81">
        <v>4.0725805089015479</v>
      </c>
      <c r="Q320" s="81">
        <v>0.57504111942833613</v>
      </c>
      <c r="R320" s="81">
        <v>0</v>
      </c>
      <c r="S320" s="81">
        <v>2.1538217145536409</v>
      </c>
      <c r="T320" s="82"/>
      <c r="U320" s="81">
        <v>58001</v>
      </c>
      <c r="V320" s="81">
        <v>153</v>
      </c>
      <c r="W320" s="81">
        <v>16</v>
      </c>
      <c r="X320" s="81">
        <v>5329</v>
      </c>
      <c r="Y320" s="81">
        <v>3509</v>
      </c>
      <c r="Z320" s="81">
        <v>3363</v>
      </c>
      <c r="AA320" s="81">
        <v>823</v>
      </c>
      <c r="AB320" s="81">
        <v>8194</v>
      </c>
      <c r="AC320" s="81">
        <v>0</v>
      </c>
      <c r="AD320" s="81">
        <v>2.1538217145536409</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3.0390000000000001</v>
      </c>
      <c r="BJ320" s="81">
        <v>12.242000000000001</v>
      </c>
      <c r="BK320" s="81">
        <v>15.705</v>
      </c>
      <c r="BL320" s="81">
        <v>0</v>
      </c>
      <c r="BM320" s="82"/>
      <c r="BN320" s="81">
        <v>0</v>
      </c>
      <c r="BO320" s="81">
        <v>0</v>
      </c>
      <c r="BP320" s="81">
        <v>1</v>
      </c>
      <c r="BQ320" s="81">
        <v>2</v>
      </c>
      <c r="BR320" s="81">
        <v>1</v>
      </c>
      <c r="BS320" s="81">
        <v>0</v>
      </c>
      <c r="BT320"/>
      <c r="BU320" s="80">
        <v>18.027000000000001</v>
      </c>
      <c r="BV320" s="80">
        <v>12.959</v>
      </c>
      <c r="BW320" s="80">
        <v>0</v>
      </c>
      <c r="BX320" s="80">
        <v>0</v>
      </c>
      <c r="BY320" s="80">
        <v>0</v>
      </c>
      <c r="BZ320" s="80">
        <v>0</v>
      </c>
      <c r="CA320" s="80">
        <v>0</v>
      </c>
      <c r="CB320" s="80">
        <v>0</v>
      </c>
      <c r="CC320" s="80">
        <v>0</v>
      </c>
    </row>
    <row r="321" spans="1:81">
      <c r="A321" s="80" t="s">
        <v>2070</v>
      </c>
      <c r="B321" s="80">
        <v>485</v>
      </c>
      <c r="C321" s="80">
        <v>9</v>
      </c>
      <c r="D321" s="80">
        <v>29</v>
      </c>
      <c r="E321" s="80">
        <v>2012</v>
      </c>
      <c r="F321" s="80" t="s">
        <v>88</v>
      </c>
      <c r="G321" s="80" t="s">
        <v>2061</v>
      </c>
      <c r="H321" s="80" t="s">
        <v>2062</v>
      </c>
      <c r="I321" s="177"/>
      <c r="J321" s="81">
        <v>4.7724474702451465</v>
      </c>
      <c r="K321" s="81">
        <v>0.29892212429403303</v>
      </c>
      <c r="L321" s="81">
        <v>0.62361367800491374</v>
      </c>
      <c r="M321" s="81">
        <v>25.169994719421176</v>
      </c>
      <c r="N321" s="81">
        <v>12.543626951452826</v>
      </c>
      <c r="O321" s="81">
        <v>6.6211260734756099</v>
      </c>
      <c r="P321" s="81">
        <v>3.8917108577695756</v>
      </c>
      <c r="Q321" s="81">
        <v>0.64215276197532634</v>
      </c>
      <c r="R321" s="81">
        <v>0</v>
      </c>
      <c r="S321" s="81">
        <v>2.374815625240644</v>
      </c>
      <c r="T321" s="82"/>
      <c r="U321" s="81">
        <v>554725</v>
      </c>
      <c r="V321" s="81">
        <v>153</v>
      </c>
      <c r="W321" s="81">
        <v>16</v>
      </c>
      <c r="X321" s="81">
        <v>5329</v>
      </c>
      <c r="Y321" s="81">
        <v>3781</v>
      </c>
      <c r="Z321" s="81">
        <v>3463</v>
      </c>
      <c r="AA321" s="81">
        <v>782</v>
      </c>
      <c r="AB321" s="81">
        <v>8422</v>
      </c>
      <c r="AC321" s="81">
        <v>0</v>
      </c>
      <c r="AD321" s="81">
        <v>2.374815625240644</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3.0179999999999998</v>
      </c>
      <c r="BJ321" s="81">
        <v>13.896000000000001</v>
      </c>
      <c r="BK321" s="81">
        <v>16.391999999999999</v>
      </c>
      <c r="BL321" s="81">
        <v>0</v>
      </c>
      <c r="BM321" s="82"/>
      <c r="BN321" s="81">
        <v>0</v>
      </c>
      <c r="BO321" s="81">
        <v>0</v>
      </c>
      <c r="BP321" s="81">
        <v>1</v>
      </c>
      <c r="BQ321" s="81">
        <v>2</v>
      </c>
      <c r="BR321" s="81">
        <v>1</v>
      </c>
      <c r="BS321" s="81">
        <v>0</v>
      </c>
      <c r="BT321"/>
      <c r="BU321" s="80">
        <v>20.71</v>
      </c>
      <c r="BV321" s="80">
        <v>12.596</v>
      </c>
      <c r="BW321" s="80">
        <v>0</v>
      </c>
      <c r="BX321" s="80">
        <v>0</v>
      </c>
      <c r="BY321" s="80">
        <v>0</v>
      </c>
      <c r="BZ321" s="80">
        <v>0</v>
      </c>
      <c r="CA321" s="80">
        <v>0</v>
      </c>
      <c r="CB321" s="80">
        <v>0</v>
      </c>
      <c r="CC321" s="80">
        <v>0</v>
      </c>
    </row>
    <row r="322" spans="1:81">
      <c r="A322" s="80" t="s">
        <v>2071</v>
      </c>
      <c r="B322" s="80">
        <v>486</v>
      </c>
      <c r="C322" s="80">
        <v>10</v>
      </c>
      <c r="D322" s="80">
        <v>29</v>
      </c>
      <c r="E322" s="80">
        <v>2013</v>
      </c>
      <c r="F322" s="80" t="s">
        <v>89</v>
      </c>
      <c r="G322" s="80" t="s">
        <v>2061</v>
      </c>
      <c r="H322" s="80" t="s">
        <v>2062</v>
      </c>
      <c r="I322" s="177"/>
      <c r="J322" s="81">
        <v>5.005641349974419</v>
      </c>
      <c r="K322" s="81">
        <v>0.25345735894495303</v>
      </c>
      <c r="L322" s="81">
        <v>0.5532770670117072</v>
      </c>
      <c r="M322" s="81">
        <v>25.351838905163252</v>
      </c>
      <c r="N322" s="81">
        <v>12.98028219910505</v>
      </c>
      <c r="O322" s="81">
        <v>6.385726168401737</v>
      </c>
      <c r="P322" s="81">
        <v>3.8863929509387187</v>
      </c>
      <c r="Q322" s="81">
        <v>0.66147299985924579</v>
      </c>
      <c r="R322" s="81">
        <v>0</v>
      </c>
      <c r="S322" s="81">
        <v>2.0943054607156939</v>
      </c>
      <c r="T322" s="82"/>
      <c r="U322" s="81">
        <v>575364</v>
      </c>
      <c r="V322" s="81">
        <v>153</v>
      </c>
      <c r="W322" s="81">
        <v>16</v>
      </c>
      <c r="X322" s="81">
        <v>5329</v>
      </c>
      <c r="Y322" s="81">
        <v>3920</v>
      </c>
      <c r="Z322" s="81">
        <v>3489</v>
      </c>
      <c r="AA322" s="81">
        <v>778</v>
      </c>
      <c r="AB322" s="81">
        <v>8551</v>
      </c>
      <c r="AC322" s="81">
        <v>0</v>
      </c>
      <c r="AD322" s="81">
        <v>2.0943054607156939</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3.391</v>
      </c>
      <c r="BJ322" s="81">
        <v>33.887999999999998</v>
      </c>
      <c r="BK322" s="81">
        <v>23.088000000000001</v>
      </c>
      <c r="BL322" s="81">
        <v>0</v>
      </c>
      <c r="BM322" s="82"/>
      <c r="BN322" s="81">
        <v>0</v>
      </c>
      <c r="BO322" s="81">
        <v>0</v>
      </c>
      <c r="BP322" s="81">
        <v>1</v>
      </c>
      <c r="BQ322" s="81">
        <v>2</v>
      </c>
      <c r="BR322" s="81">
        <v>2</v>
      </c>
      <c r="BS322" s="81">
        <v>0</v>
      </c>
      <c r="BT322"/>
      <c r="BU322" s="80">
        <v>44.822000000000003</v>
      </c>
      <c r="BV322" s="80">
        <v>15.545</v>
      </c>
      <c r="BW322" s="80">
        <v>0</v>
      </c>
      <c r="BX322" s="80">
        <v>0</v>
      </c>
      <c r="BY322" s="80">
        <v>0</v>
      </c>
      <c r="BZ322" s="80">
        <v>0</v>
      </c>
      <c r="CA322" s="80">
        <v>0</v>
      </c>
      <c r="CB322" s="80">
        <v>0</v>
      </c>
      <c r="CC322" s="80">
        <v>0</v>
      </c>
    </row>
    <row r="323" spans="1:81">
      <c r="A323" s="80" t="s">
        <v>2072</v>
      </c>
      <c r="B323" s="80">
        <v>487</v>
      </c>
      <c r="C323" s="80">
        <v>11</v>
      </c>
      <c r="D323" s="80">
        <v>29</v>
      </c>
      <c r="E323" s="80">
        <v>2014</v>
      </c>
      <c r="F323" s="80" t="s">
        <v>90</v>
      </c>
      <c r="G323" s="80" t="s">
        <v>2061</v>
      </c>
      <c r="H323" s="80" t="s">
        <v>2062</v>
      </c>
      <c r="I323" s="177"/>
      <c r="J323" s="81">
        <v>4.990603012134561</v>
      </c>
      <c r="K323" s="81">
        <v>0.34005855476528313</v>
      </c>
      <c r="L323" s="81">
        <v>1.4677684752269993</v>
      </c>
      <c r="M323" s="81">
        <v>30.449367660221416</v>
      </c>
      <c r="N323" s="81">
        <v>12.667308201134064</v>
      </c>
      <c r="O323" s="81">
        <v>6.2142876825861402</v>
      </c>
      <c r="P323" s="81">
        <v>3.8814996855071091</v>
      </c>
      <c r="Q323" s="81">
        <v>0.6353956720023104</v>
      </c>
      <c r="R323" s="81">
        <v>0</v>
      </c>
      <c r="S323" s="81">
        <v>1.5871254577414109</v>
      </c>
      <c r="T323" s="82"/>
      <c r="U323" s="81">
        <v>610369</v>
      </c>
      <c r="V323" s="81">
        <v>171</v>
      </c>
      <c r="W323" s="81">
        <v>16</v>
      </c>
      <c r="X323" s="81">
        <v>6429</v>
      </c>
      <c r="Y323" s="81">
        <v>3971</v>
      </c>
      <c r="Z323" s="81">
        <v>3576</v>
      </c>
      <c r="AA323" s="81">
        <v>773</v>
      </c>
      <c r="AB323" s="81">
        <v>8561</v>
      </c>
      <c r="AC323" s="81">
        <v>0</v>
      </c>
      <c r="AD323" s="81">
        <v>1.5871254577414109</v>
      </c>
      <c r="AE323" s="82"/>
      <c r="AF323" s="81">
        <v>5129508.3361549219</v>
      </c>
      <c r="AG323" s="81">
        <v>310762.44713444484</v>
      </c>
      <c r="AH323" s="81">
        <v>360907.98386343825</v>
      </c>
      <c r="AI323" s="81">
        <v>41847554.905812889</v>
      </c>
      <c r="AJ323" s="81">
        <v>17984126.411779433</v>
      </c>
      <c r="AK323" s="81">
        <v>0</v>
      </c>
      <c r="AL323" s="81">
        <v>0</v>
      </c>
      <c r="AM323" s="81">
        <v>1175297.371136663</v>
      </c>
      <c r="AN323" s="81">
        <v>0</v>
      </c>
      <c r="AO323" s="81">
        <v>0</v>
      </c>
      <c r="AP323" s="82"/>
      <c r="AQ323" s="81">
        <v>353</v>
      </c>
      <c r="AR323" s="81">
        <v>6</v>
      </c>
      <c r="AS323" s="81">
        <v>0</v>
      </c>
      <c r="AT323" s="81">
        <v>0</v>
      </c>
      <c r="AU323" s="81">
        <v>0</v>
      </c>
      <c r="AV323" s="81">
        <v>0</v>
      </c>
      <c r="AW323" s="81" t="s">
        <v>564</v>
      </c>
      <c r="AX323" s="82"/>
      <c r="AY323" s="81">
        <v>904.7</v>
      </c>
      <c r="AZ323" s="81">
        <v>154.80000000000001</v>
      </c>
      <c r="BA323" s="81">
        <v>0</v>
      </c>
      <c r="BB323" s="81">
        <v>0</v>
      </c>
      <c r="BC323" s="81">
        <v>0</v>
      </c>
      <c r="BD323" s="81">
        <v>0</v>
      </c>
      <c r="BE323" s="81" t="s">
        <v>564</v>
      </c>
      <c r="BF323" s="82"/>
      <c r="BG323" s="81">
        <v>0</v>
      </c>
      <c r="BH323" s="81">
        <v>0</v>
      </c>
      <c r="BI323" s="81">
        <v>3.3029999999999999</v>
      </c>
      <c r="BJ323" s="81">
        <v>6.6310000000000002</v>
      </c>
      <c r="BK323" s="81">
        <v>22.072999999999997</v>
      </c>
      <c r="BL323" s="81">
        <v>0</v>
      </c>
      <c r="BM323" s="82"/>
      <c r="BN323" s="81">
        <v>0</v>
      </c>
      <c r="BO323" s="81">
        <v>0</v>
      </c>
      <c r="BP323" s="81">
        <v>1</v>
      </c>
      <c r="BQ323" s="81">
        <v>2</v>
      </c>
      <c r="BR323" s="81">
        <v>3</v>
      </c>
      <c r="BS323" s="81">
        <v>0</v>
      </c>
      <c r="BT323"/>
      <c r="BU323" s="80">
        <v>20.041</v>
      </c>
      <c r="BV323" s="80">
        <v>11.965999999999999</v>
      </c>
      <c r="BW323" s="80">
        <v>0</v>
      </c>
      <c r="BX323" s="80">
        <v>0</v>
      </c>
      <c r="BY323" s="80">
        <v>0</v>
      </c>
      <c r="BZ323" s="80">
        <v>0</v>
      </c>
      <c r="CA323" s="80">
        <v>0</v>
      </c>
      <c r="CB323" s="80">
        <v>0</v>
      </c>
      <c r="CC323" s="80">
        <v>0</v>
      </c>
    </row>
    <row r="324" spans="1:81">
      <c r="A324" s="80" t="s">
        <v>2073</v>
      </c>
      <c r="B324" s="80">
        <v>488</v>
      </c>
      <c r="C324" s="80">
        <v>12</v>
      </c>
      <c r="D324" s="80">
        <v>29</v>
      </c>
      <c r="E324" s="80">
        <v>2015</v>
      </c>
      <c r="F324" s="80" t="s">
        <v>91</v>
      </c>
      <c r="G324" s="80" t="s">
        <v>2061</v>
      </c>
      <c r="H324" s="80" t="s">
        <v>2062</v>
      </c>
      <c r="I324" s="177"/>
      <c r="J324" s="81">
        <v>6.5060614850482841</v>
      </c>
      <c r="K324" s="81">
        <v>0.32489564951345856</v>
      </c>
      <c r="L324" s="81">
        <v>1.6495108810634558</v>
      </c>
      <c r="M324" s="81">
        <v>27.911612278714365</v>
      </c>
      <c r="N324" s="81">
        <v>12.054201054068137</v>
      </c>
      <c r="O324" s="81">
        <v>6.2961236856005245</v>
      </c>
      <c r="P324" s="81">
        <v>3.9096801939945434</v>
      </c>
      <c r="Q324" s="81">
        <v>0.62529040695463878</v>
      </c>
      <c r="R324" s="81">
        <v>0</v>
      </c>
      <c r="S324" s="81">
        <v>1.4454297438745238</v>
      </c>
      <c r="T324" s="82"/>
      <c r="U324" s="81">
        <v>838920</v>
      </c>
      <c r="V324" s="81">
        <v>171</v>
      </c>
      <c r="W324" s="81">
        <v>16</v>
      </c>
      <c r="X324" s="81">
        <v>6429</v>
      </c>
      <c r="Y324" s="81">
        <v>4061</v>
      </c>
      <c r="Z324" s="81">
        <v>3658</v>
      </c>
      <c r="AA324" s="81">
        <v>778</v>
      </c>
      <c r="AB324" s="81">
        <v>8606</v>
      </c>
      <c r="AC324" s="81">
        <v>0</v>
      </c>
      <c r="AD324" s="81">
        <v>1.4454297438745238</v>
      </c>
      <c r="AE324" s="82"/>
      <c r="AF324" s="81">
        <v>6820257.4944943143</v>
      </c>
      <c r="AG324" s="81">
        <v>273468.43731369317</v>
      </c>
      <c r="AH324" s="81">
        <v>335541.51186074771</v>
      </c>
      <c r="AI324" s="81">
        <v>40138221.313791774</v>
      </c>
      <c r="AJ324" s="81">
        <v>17861002.002583876</v>
      </c>
      <c r="AK324" s="81">
        <v>0</v>
      </c>
      <c r="AL324" s="81">
        <v>0</v>
      </c>
      <c r="AM324" s="81">
        <v>1179416.1991877777</v>
      </c>
      <c r="AN324" s="81">
        <v>0</v>
      </c>
      <c r="AO324" s="81">
        <v>0</v>
      </c>
      <c r="AP324" s="82"/>
      <c r="AQ324" s="81">
        <v>375</v>
      </c>
      <c r="AR324" s="81">
        <v>12</v>
      </c>
      <c r="AS324" s="81">
        <v>0</v>
      </c>
      <c r="AT324" s="81">
        <v>0</v>
      </c>
      <c r="AU324" s="81">
        <v>0</v>
      </c>
      <c r="AV324" s="81">
        <v>0</v>
      </c>
      <c r="AW324" s="81" t="s">
        <v>564</v>
      </c>
      <c r="AX324" s="82"/>
      <c r="AY324" s="81">
        <v>970.40000000000009</v>
      </c>
      <c r="AZ324" s="81">
        <v>283.10000000000002</v>
      </c>
      <c r="BA324" s="81">
        <v>0</v>
      </c>
      <c r="BB324" s="81">
        <v>0</v>
      </c>
      <c r="BC324" s="81">
        <v>0</v>
      </c>
      <c r="BD324" s="81">
        <v>0</v>
      </c>
      <c r="BE324" s="81" t="s">
        <v>564</v>
      </c>
      <c r="BF324" s="82"/>
      <c r="BG324" s="81">
        <v>0</v>
      </c>
      <c r="BH324" s="81">
        <v>0</v>
      </c>
      <c r="BI324" s="81">
        <v>3.5640000000000001</v>
      </c>
      <c r="BJ324" s="81">
        <v>6.68</v>
      </c>
      <c r="BK324" s="81">
        <v>16.141999999999999</v>
      </c>
      <c r="BL324" s="81">
        <v>0</v>
      </c>
      <c r="BM324" s="82"/>
      <c r="BN324" s="81">
        <v>0</v>
      </c>
      <c r="BO324" s="81">
        <v>0</v>
      </c>
      <c r="BP324" s="81">
        <v>1</v>
      </c>
      <c r="BQ324" s="81">
        <v>2</v>
      </c>
      <c r="BR324" s="81">
        <v>1</v>
      </c>
      <c r="BS324" s="81">
        <v>0</v>
      </c>
      <c r="BT324"/>
      <c r="BU324" s="80">
        <v>14.792999999999999</v>
      </c>
      <c r="BV324" s="80">
        <v>11.593</v>
      </c>
      <c r="BW324" s="80">
        <v>0</v>
      </c>
      <c r="BX324" s="80">
        <v>0</v>
      </c>
      <c r="BY324" s="80">
        <v>0</v>
      </c>
      <c r="BZ324" s="80">
        <v>0</v>
      </c>
      <c r="CA324" s="80">
        <v>0</v>
      </c>
      <c r="CB324" s="80">
        <v>0</v>
      </c>
      <c r="CC324" s="80">
        <v>0</v>
      </c>
    </row>
    <row r="325" spans="1:81">
      <c r="A325" s="80" t="s">
        <v>2074</v>
      </c>
      <c r="B325" s="80">
        <v>489</v>
      </c>
      <c r="C325" s="80">
        <v>13</v>
      </c>
      <c r="D325" s="80">
        <v>29</v>
      </c>
      <c r="E325" s="80">
        <v>2016</v>
      </c>
      <c r="F325" s="80" t="s">
        <v>92</v>
      </c>
      <c r="G325" s="80" t="s">
        <v>2061</v>
      </c>
      <c r="H325" s="80" t="s">
        <v>2062</v>
      </c>
      <c r="I325" s="177"/>
      <c r="J325" s="81">
        <v>5.2778179039771684</v>
      </c>
      <c r="K325" s="81">
        <v>0.31644502287513621</v>
      </c>
      <c r="L325" s="81">
        <v>1.5768707124137231</v>
      </c>
      <c r="M325" s="81">
        <v>25.453980530190162</v>
      </c>
      <c r="N325" s="81">
        <v>11.998996186040451</v>
      </c>
      <c r="O325" s="81">
        <v>6.4526070057431397</v>
      </c>
      <c r="P325" s="81">
        <v>3.7169222795564498</v>
      </c>
      <c r="Q325" s="81">
        <v>0.60658785518701663</v>
      </c>
      <c r="R325" s="81">
        <v>0</v>
      </c>
      <c r="S325" s="81">
        <v>1.5092968598377834</v>
      </c>
      <c r="T325" s="82"/>
      <c r="U325" s="81">
        <v>645946</v>
      </c>
      <c r="V325" s="81">
        <v>171</v>
      </c>
      <c r="W325" s="81">
        <v>16</v>
      </c>
      <c r="X325" s="81">
        <v>6429</v>
      </c>
      <c r="Y325" s="81">
        <v>4043</v>
      </c>
      <c r="Z325" s="81">
        <v>3795</v>
      </c>
      <c r="AA325" s="81">
        <v>765</v>
      </c>
      <c r="AB325" s="81">
        <v>8588</v>
      </c>
      <c r="AC325" s="81">
        <v>0</v>
      </c>
      <c r="AD325" s="81">
        <v>1.5092968598377829</v>
      </c>
      <c r="AE325" s="82"/>
      <c r="AF325" s="81">
        <v>5510539.8685980095</v>
      </c>
      <c r="AG325" s="81">
        <v>248206.18505167021</v>
      </c>
      <c r="AH325" s="81">
        <v>238548.90060781321</v>
      </c>
      <c r="AI325" s="81">
        <v>39066218.223263077</v>
      </c>
      <c r="AJ325" s="81">
        <v>17602427.914478179</v>
      </c>
      <c r="AK325" s="81">
        <v>0</v>
      </c>
      <c r="AL325" s="81">
        <v>0</v>
      </c>
      <c r="AM325" s="81">
        <v>1177863.748877838</v>
      </c>
      <c r="AN325" s="81">
        <v>0</v>
      </c>
      <c r="AO325" s="81">
        <v>0</v>
      </c>
      <c r="AP325" s="82"/>
      <c r="AQ325" s="81">
        <v>390</v>
      </c>
      <c r="AR325" s="81">
        <v>15</v>
      </c>
      <c r="AS325" s="81">
        <v>0</v>
      </c>
      <c r="AT325" s="81">
        <v>0</v>
      </c>
      <c r="AU325" s="81">
        <v>0</v>
      </c>
      <c r="AV325" s="81">
        <v>0</v>
      </c>
      <c r="AW325" s="81" t="s">
        <v>564</v>
      </c>
      <c r="AX325" s="82"/>
      <c r="AY325" s="81">
        <v>1025.8</v>
      </c>
      <c r="AZ325" s="81">
        <v>317.8</v>
      </c>
      <c r="BA325" s="81">
        <v>0</v>
      </c>
      <c r="BB325" s="81">
        <v>0</v>
      </c>
      <c r="BC325" s="81">
        <v>0</v>
      </c>
      <c r="BD325" s="81">
        <v>0</v>
      </c>
      <c r="BE325" s="81" t="s">
        <v>564</v>
      </c>
      <c r="BF325" s="82"/>
      <c r="BG325" s="81">
        <v>0</v>
      </c>
      <c r="BH325" s="81">
        <v>0</v>
      </c>
      <c r="BI325" s="81">
        <v>3.49</v>
      </c>
      <c r="BJ325" s="81">
        <v>6.6470000000000002</v>
      </c>
      <c r="BK325" s="81">
        <v>16.178999999999998</v>
      </c>
      <c r="BL325" s="81">
        <v>0</v>
      </c>
      <c r="BM325" s="82"/>
      <c r="BN325" s="81">
        <v>0</v>
      </c>
      <c r="BO325" s="81">
        <v>0</v>
      </c>
      <c r="BP325" s="81">
        <v>1</v>
      </c>
      <c r="BQ325" s="81">
        <v>2</v>
      </c>
      <c r="BR325" s="81">
        <v>1</v>
      </c>
      <c r="BS325" s="81">
        <v>0</v>
      </c>
      <c r="BT325"/>
      <c r="BU325" s="80">
        <v>14.411</v>
      </c>
      <c r="BV325" s="80">
        <v>11.904999999999999</v>
      </c>
      <c r="BW325" s="80">
        <v>0</v>
      </c>
      <c r="BX325" s="80">
        <v>0</v>
      </c>
      <c r="BY325" s="80">
        <v>0</v>
      </c>
      <c r="BZ325" s="80">
        <v>0</v>
      </c>
      <c r="CA325" s="80">
        <v>0</v>
      </c>
      <c r="CB325" s="80">
        <v>0</v>
      </c>
      <c r="CC325" s="80">
        <v>0</v>
      </c>
    </row>
    <row r="326" spans="1:81">
      <c r="A326" s="80" t="s">
        <v>2075</v>
      </c>
      <c r="B326" s="80">
        <v>490</v>
      </c>
      <c r="C326" s="80">
        <v>14</v>
      </c>
      <c r="D326" s="80">
        <v>29</v>
      </c>
      <c r="E326" s="80">
        <v>2017</v>
      </c>
      <c r="F326" s="80" t="s">
        <v>71</v>
      </c>
      <c r="G326" s="80" t="s">
        <v>2061</v>
      </c>
      <c r="H326" s="80" t="s">
        <v>2062</v>
      </c>
      <c r="I326" s="177"/>
      <c r="J326" s="81">
        <v>4.6682274280464542</v>
      </c>
      <c r="K326" s="81">
        <v>0.31134070465125741</v>
      </c>
      <c r="L326" s="81">
        <v>1.3356922024223685</v>
      </c>
      <c r="M326" s="81">
        <v>22.860677164717142</v>
      </c>
      <c r="N326" s="81">
        <v>11.578782125597206</v>
      </c>
      <c r="O326" s="81">
        <v>6.6433566518879186</v>
      </c>
      <c r="P326" s="81">
        <v>3.7416563408363936</v>
      </c>
      <c r="Q326" s="81">
        <v>0.59879187627339747</v>
      </c>
      <c r="R326" s="81">
        <v>0</v>
      </c>
      <c r="S326" s="81">
        <v>1.666028883619725</v>
      </c>
      <c r="T326" s="82"/>
      <c r="U326" s="81">
        <v>681913</v>
      </c>
      <c r="V326" s="81">
        <v>171</v>
      </c>
      <c r="W326" s="81">
        <v>16</v>
      </c>
      <c r="X326" s="81">
        <v>6429</v>
      </c>
      <c r="Y326" s="81">
        <v>4183</v>
      </c>
      <c r="Z326" s="81">
        <v>3972</v>
      </c>
      <c r="AA326" s="81">
        <v>775</v>
      </c>
      <c r="AB326" s="81">
        <v>8767</v>
      </c>
      <c r="AC326" s="81">
        <v>0</v>
      </c>
      <c r="AD326" s="81">
        <v>1.666028883619725</v>
      </c>
      <c r="AE326" s="82"/>
      <c r="AF326" s="81">
        <v>5476805.9020327348</v>
      </c>
      <c r="AG326" s="81">
        <v>261519.67988026809</v>
      </c>
      <c r="AH326" s="81">
        <v>279789.47695076518</v>
      </c>
      <c r="AI326" s="81">
        <v>39968067.85947971</v>
      </c>
      <c r="AJ326" s="81">
        <v>18841162.89574635</v>
      </c>
      <c r="AK326" s="81">
        <v>0</v>
      </c>
      <c r="AL326" s="81">
        <v>0</v>
      </c>
      <c r="AM326" s="81">
        <v>1204295.456031987</v>
      </c>
      <c r="AN326" s="81">
        <v>0</v>
      </c>
      <c r="AO326" s="81">
        <v>0</v>
      </c>
      <c r="AP326" s="82"/>
      <c r="AQ326" s="81">
        <v>408</v>
      </c>
      <c r="AR326" s="81">
        <v>18</v>
      </c>
      <c r="AS326" s="81">
        <v>0</v>
      </c>
      <c r="AT326" s="81">
        <v>0</v>
      </c>
      <c r="AU326" s="81">
        <v>0</v>
      </c>
      <c r="AV326" s="81">
        <v>0</v>
      </c>
      <c r="AW326" s="81" t="s">
        <v>564</v>
      </c>
      <c r="AX326" s="82"/>
      <c r="AY326" s="81">
        <v>1094.2</v>
      </c>
      <c r="AZ326" s="81">
        <v>384.9</v>
      </c>
      <c r="BA326" s="81">
        <v>0</v>
      </c>
      <c r="BB326" s="81">
        <v>0</v>
      </c>
      <c r="BC326" s="81">
        <v>0</v>
      </c>
      <c r="BD326" s="81">
        <v>0</v>
      </c>
      <c r="BE326" s="81" t="s">
        <v>564</v>
      </c>
      <c r="BF326" s="82"/>
      <c r="BG326" s="81">
        <v>0</v>
      </c>
      <c r="BH326" s="81">
        <v>0</v>
      </c>
      <c r="BI326" s="81">
        <v>3.3130000000000002</v>
      </c>
      <c r="BJ326" s="81">
        <v>5.3319999999999999</v>
      </c>
      <c r="BK326" s="81">
        <v>6.6470000000000002</v>
      </c>
      <c r="BL326" s="81">
        <v>0</v>
      </c>
      <c r="BM326" s="82"/>
      <c r="BN326" s="81">
        <v>0</v>
      </c>
      <c r="BO326" s="81">
        <v>0</v>
      </c>
      <c r="BP326" s="81">
        <v>1</v>
      </c>
      <c r="BQ326" s="81">
        <v>1</v>
      </c>
      <c r="BR326" s="81">
        <v>2</v>
      </c>
      <c r="BS326" s="81">
        <v>0</v>
      </c>
      <c r="BT326"/>
      <c r="BU326" s="80">
        <v>15.292</v>
      </c>
      <c r="BV326" s="80">
        <v>0</v>
      </c>
      <c r="BW326" s="80">
        <v>0</v>
      </c>
      <c r="BX326" s="80">
        <v>0</v>
      </c>
      <c r="BY326" s="80">
        <v>0</v>
      </c>
      <c r="BZ326" s="80">
        <v>0</v>
      </c>
      <c r="CA326" s="80">
        <v>0</v>
      </c>
      <c r="CB326" s="80">
        <v>0</v>
      </c>
      <c r="CC326" s="80">
        <v>0</v>
      </c>
    </row>
    <row r="327" spans="1:81">
      <c r="A327" s="80" t="s">
        <v>2076</v>
      </c>
      <c r="B327" s="80">
        <v>491</v>
      </c>
      <c r="C327" s="80">
        <v>15</v>
      </c>
      <c r="D327" s="80">
        <v>29</v>
      </c>
      <c r="E327" s="80">
        <v>2018</v>
      </c>
      <c r="F327" s="80" t="s">
        <v>93</v>
      </c>
      <c r="G327" s="80" t="s">
        <v>2061</v>
      </c>
      <c r="H327" s="80" t="s">
        <v>2062</v>
      </c>
      <c r="I327" s="177"/>
      <c r="J327" s="81">
        <v>4.673516984715449</v>
      </c>
      <c r="K327" s="81">
        <v>0.2797804118158122</v>
      </c>
      <c r="L327" s="81">
        <v>1.2369075927162658</v>
      </c>
      <c r="M327" s="81">
        <v>19.943771829899891</v>
      </c>
      <c r="N327" s="81">
        <v>9.3415285180879302</v>
      </c>
      <c r="O327" s="81">
        <v>6.6908604449877949</v>
      </c>
      <c r="P327" s="81">
        <v>3.8143483643850202</v>
      </c>
      <c r="Q327" s="81">
        <v>0.55831058433446223</v>
      </c>
      <c r="R327" s="81">
        <v>0</v>
      </c>
      <c r="S327" s="81">
        <v>1.4159884907561056</v>
      </c>
      <c r="T327" s="82"/>
      <c r="U327" s="81">
        <v>782494</v>
      </c>
      <c r="V327" s="81">
        <v>171</v>
      </c>
      <c r="W327" s="81">
        <v>16</v>
      </c>
      <c r="X327" s="81">
        <v>6429</v>
      </c>
      <c r="Y327" s="81">
        <v>4200</v>
      </c>
      <c r="Z327" s="81">
        <v>4077</v>
      </c>
      <c r="AA327" s="81">
        <v>798</v>
      </c>
      <c r="AB327" s="81">
        <v>8809</v>
      </c>
      <c r="AC327" s="81">
        <v>0</v>
      </c>
      <c r="AD327" s="81">
        <v>1.415988490756106</v>
      </c>
      <c r="AE327" s="82"/>
      <c r="AF327" s="81">
        <v>6017203.890788205</v>
      </c>
      <c r="AG327" s="81">
        <v>239228.67080517139</v>
      </c>
      <c r="AH327" s="81">
        <v>268658.36149585427</v>
      </c>
      <c r="AI327" s="81">
        <v>38597926.122407787</v>
      </c>
      <c r="AJ327" s="81">
        <v>17624098.58865463</v>
      </c>
      <c r="AK327" s="81">
        <v>0</v>
      </c>
      <c r="AL327" s="81">
        <v>0</v>
      </c>
      <c r="AM327" s="81">
        <v>1212568.634258915</v>
      </c>
      <c r="AN327" s="81">
        <v>0</v>
      </c>
      <c r="AO327" s="81">
        <v>0</v>
      </c>
      <c r="AP327" s="82"/>
      <c r="AQ327" s="81">
        <v>431</v>
      </c>
      <c r="AR327" s="81">
        <v>22</v>
      </c>
      <c r="AS327" s="81">
        <v>0</v>
      </c>
      <c r="AT327" s="81">
        <v>0</v>
      </c>
      <c r="AU327" s="81">
        <v>0</v>
      </c>
      <c r="AV327" s="81">
        <v>0</v>
      </c>
      <c r="AW327" s="81" t="s">
        <v>564</v>
      </c>
      <c r="AX327" s="82"/>
      <c r="AY327" s="81">
        <v>1192.0999999999999</v>
      </c>
      <c r="AZ327" s="81">
        <v>477</v>
      </c>
      <c r="BA327" s="81">
        <v>0</v>
      </c>
      <c r="BB327" s="81">
        <v>0</v>
      </c>
      <c r="BC327" s="81">
        <v>0</v>
      </c>
      <c r="BD327" s="81">
        <v>0</v>
      </c>
      <c r="BE327" s="81" t="s">
        <v>564</v>
      </c>
      <c r="BF327" s="82"/>
      <c r="BG327" s="81">
        <v>0</v>
      </c>
      <c r="BH327" s="81">
        <v>0</v>
      </c>
      <c r="BI327" s="81">
        <v>3.371</v>
      </c>
      <c r="BJ327" s="81">
        <v>5.4770000000000003</v>
      </c>
      <c r="BK327" s="81">
        <v>5.4790000000000001</v>
      </c>
      <c r="BL327" s="81">
        <v>0</v>
      </c>
      <c r="BM327" s="82"/>
      <c r="BN327" s="81">
        <v>0</v>
      </c>
      <c r="BO327" s="81">
        <v>0</v>
      </c>
      <c r="BP327" s="81">
        <v>1</v>
      </c>
      <c r="BQ327" s="81">
        <v>1</v>
      </c>
      <c r="BR327" s="81">
        <v>2</v>
      </c>
      <c r="BS327" s="81">
        <v>0</v>
      </c>
      <c r="BT327"/>
      <c r="BU327" s="80">
        <v>14.327</v>
      </c>
      <c r="BV327" s="80">
        <v>0</v>
      </c>
      <c r="BW327" s="80">
        <v>0</v>
      </c>
      <c r="BX327" s="80">
        <v>0</v>
      </c>
      <c r="BY327" s="80">
        <v>0</v>
      </c>
      <c r="BZ327" s="80">
        <v>0</v>
      </c>
      <c r="CA327" s="80">
        <v>0</v>
      </c>
      <c r="CB327" s="80">
        <v>0</v>
      </c>
      <c r="CC327" s="80">
        <v>0</v>
      </c>
    </row>
    <row r="328" spans="1:81">
      <c r="A328" s="80" t="s">
        <v>2077</v>
      </c>
      <c r="B328" s="80">
        <v>492</v>
      </c>
      <c r="C328" s="80">
        <v>16</v>
      </c>
      <c r="D328" s="80">
        <v>29</v>
      </c>
      <c r="E328" s="80">
        <v>2019</v>
      </c>
      <c r="F328" s="80" t="s">
        <v>73</v>
      </c>
      <c r="G328" s="80" t="s">
        <v>2061</v>
      </c>
      <c r="H328" s="80" t="s">
        <v>2062</v>
      </c>
      <c r="I328" s="177"/>
      <c r="J328" s="81">
        <v>4.5754509939688175</v>
      </c>
      <c r="K328" s="81">
        <v>0.25119138094309928</v>
      </c>
      <c r="L328" s="81">
        <v>1.2474639346145957</v>
      </c>
      <c r="M328" s="81">
        <v>19.000798672186082</v>
      </c>
      <c r="N328" s="81">
        <v>7.9321851295435053</v>
      </c>
      <c r="O328" s="81">
        <v>6.874646859824705</v>
      </c>
      <c r="P328" s="81">
        <v>4.1128040031213704</v>
      </c>
      <c r="Q328" s="81">
        <v>0.53501520861326357</v>
      </c>
      <c r="R328" s="81">
        <v>0</v>
      </c>
      <c r="S328" s="81">
        <v>1.4213836699959161</v>
      </c>
      <c r="T328" s="82"/>
      <c r="U328" s="81">
        <v>786556</v>
      </c>
      <c r="V328" s="81">
        <v>171</v>
      </c>
      <c r="W328" s="81">
        <v>16</v>
      </c>
      <c r="X328" s="81">
        <v>6429</v>
      </c>
      <c r="Y328" s="81">
        <v>4101</v>
      </c>
      <c r="Z328" s="81">
        <v>4304</v>
      </c>
      <c r="AA328" s="81">
        <v>854</v>
      </c>
      <c r="AB328" s="81">
        <v>8670</v>
      </c>
      <c r="AC328" s="81">
        <v>0</v>
      </c>
      <c r="AD328" s="81">
        <v>1.4213836699959159</v>
      </c>
      <c r="AE328" s="82"/>
      <c r="AF328" s="81">
        <v>5998067.068107402</v>
      </c>
      <c r="AG328" s="81">
        <v>226022.45481630019</v>
      </c>
      <c r="AH328" s="81">
        <v>285095.24814046151</v>
      </c>
      <c r="AI328" s="81">
        <v>38892267.653290883</v>
      </c>
      <c r="AJ328" s="81">
        <v>14995974.698681056</v>
      </c>
      <c r="AK328" s="81">
        <v>0</v>
      </c>
      <c r="AL328" s="81">
        <v>0</v>
      </c>
      <c r="AM328" s="81">
        <v>1180788.7322749442</v>
      </c>
      <c r="AN328" s="81">
        <v>0</v>
      </c>
      <c r="AO328" s="81">
        <v>0</v>
      </c>
      <c r="AP328" s="82"/>
      <c r="AQ328" s="81">
        <v>446</v>
      </c>
      <c r="AR328" s="81">
        <v>22</v>
      </c>
      <c r="AS328" s="81">
        <v>0</v>
      </c>
      <c r="AT328" s="81">
        <v>0</v>
      </c>
      <c r="AU328" s="81">
        <v>0</v>
      </c>
      <c r="AV328" s="81">
        <v>0</v>
      </c>
      <c r="AW328" s="81" t="s">
        <v>564</v>
      </c>
      <c r="AX328" s="82"/>
      <c r="AY328" s="81">
        <v>1248.5</v>
      </c>
      <c r="AZ328" s="81">
        <v>476.9</v>
      </c>
      <c r="BA328" s="81">
        <v>0</v>
      </c>
      <c r="BB328" s="81">
        <v>0</v>
      </c>
      <c r="BC328" s="81">
        <v>0</v>
      </c>
      <c r="BD328" s="81">
        <v>0</v>
      </c>
      <c r="BE328" s="81" t="s">
        <v>564</v>
      </c>
      <c r="BF328" s="82"/>
      <c r="BG328" s="81">
        <v>0</v>
      </c>
      <c r="BH328" s="81">
        <v>0</v>
      </c>
      <c r="BI328" s="81">
        <v>3.121</v>
      </c>
      <c r="BJ328" s="81">
        <v>4.4379999999999997</v>
      </c>
      <c r="BK328" s="81">
        <v>16.805</v>
      </c>
      <c r="BL328" s="81">
        <v>0</v>
      </c>
      <c r="BM328" s="82"/>
      <c r="BN328" s="81">
        <v>0</v>
      </c>
      <c r="BO328" s="81">
        <v>0</v>
      </c>
      <c r="BP328" s="81">
        <v>1</v>
      </c>
      <c r="BQ328" s="81">
        <v>1</v>
      </c>
      <c r="BR328" s="81">
        <v>1</v>
      </c>
      <c r="BS328" s="81">
        <v>0</v>
      </c>
      <c r="BT328"/>
      <c r="BU328" s="80">
        <v>11.602</v>
      </c>
      <c r="BV328" s="80">
        <v>12.762</v>
      </c>
      <c r="BW328" s="80">
        <v>0</v>
      </c>
      <c r="BX328" s="80">
        <v>0</v>
      </c>
      <c r="BY328" s="80">
        <v>0</v>
      </c>
      <c r="BZ328" s="80">
        <v>0</v>
      </c>
      <c r="CA328" s="80">
        <v>0</v>
      </c>
      <c r="CB328" s="80">
        <v>0</v>
      </c>
      <c r="CC328" s="80">
        <v>0</v>
      </c>
    </row>
    <row r="329" spans="1:81">
      <c r="A329" s="80" t="s">
        <v>2078</v>
      </c>
      <c r="B329" s="80">
        <v>493</v>
      </c>
      <c r="C329" s="80">
        <v>17</v>
      </c>
      <c r="D329" s="80">
        <v>29</v>
      </c>
      <c r="E329" s="80">
        <v>2020</v>
      </c>
      <c r="F329" s="80" t="s">
        <v>218</v>
      </c>
      <c r="G329" s="174" t="s">
        <v>2061</v>
      </c>
      <c r="H329" s="80" t="s">
        <v>2062</v>
      </c>
      <c r="I329" s="177"/>
      <c r="J329" s="81">
        <v>4.2248288515431938</v>
      </c>
      <c r="K329" s="81">
        <v>0.2157978146555562</v>
      </c>
      <c r="L329" s="81">
        <v>6.9103523530213998E-2</v>
      </c>
      <c r="M329" s="81">
        <v>21.341164564078262</v>
      </c>
      <c r="N329" s="81">
        <v>9.6651847361380856</v>
      </c>
      <c r="O329" s="81">
        <v>5.7810613608078256</v>
      </c>
      <c r="P329" s="81">
        <v>3.860782429741338</v>
      </c>
      <c r="Q329" s="81">
        <v>0.50955972423309548</v>
      </c>
      <c r="R329" s="81">
        <v>0</v>
      </c>
      <c r="S329" s="81">
        <v>1.4664445557910879</v>
      </c>
      <c r="T329" s="82"/>
      <c r="U329" s="81">
        <v>743835</v>
      </c>
      <c r="V329" s="81">
        <v>141</v>
      </c>
      <c r="W329" s="81">
        <v>1</v>
      </c>
      <c r="X329" s="81">
        <v>7648</v>
      </c>
      <c r="Y329" s="81">
        <v>4098</v>
      </c>
      <c r="Z329" s="81">
        <v>4131</v>
      </c>
      <c r="AA329" s="81">
        <v>871</v>
      </c>
      <c r="AB329" s="81">
        <v>8642</v>
      </c>
      <c r="AC329" s="81">
        <v>0</v>
      </c>
      <c r="AD329" s="81">
        <v>1.4664445557910879</v>
      </c>
      <c r="AE329" s="82"/>
      <c r="AF329" s="81">
        <v>5398075.9474395374</v>
      </c>
      <c r="AG329" s="81">
        <v>175387.20778292007</v>
      </c>
      <c r="AH329" s="81">
        <v>15959.010585991293</v>
      </c>
      <c r="AI329" s="81">
        <v>41804931.053955652</v>
      </c>
      <c r="AJ329" s="81">
        <v>17550185.21803407</v>
      </c>
      <c r="AK329" s="81"/>
      <c r="AL329" s="81"/>
      <c r="AM329" s="81">
        <v>1127877.0146225814</v>
      </c>
      <c r="AN329" s="81"/>
      <c r="AO329" s="81"/>
      <c r="AP329" s="82"/>
      <c r="AQ329" s="81">
        <v>459</v>
      </c>
      <c r="AR329" s="81">
        <v>23</v>
      </c>
      <c r="AS329" s="81">
        <v>0</v>
      </c>
      <c r="AT329" s="81">
        <v>0</v>
      </c>
      <c r="AU329" s="81">
        <v>0</v>
      </c>
      <c r="AV329" s="81">
        <v>0</v>
      </c>
      <c r="AW329" s="81">
        <v>0</v>
      </c>
      <c r="AX329" s="82"/>
      <c r="AY329" s="81">
        <v>1320.700000000001</v>
      </c>
      <c r="AZ329" s="81">
        <v>498.90000000000009</v>
      </c>
      <c r="BA329" s="81">
        <v>0</v>
      </c>
      <c r="BB329" s="81">
        <v>0</v>
      </c>
      <c r="BC329" s="81">
        <v>0</v>
      </c>
      <c r="BD329" s="81">
        <v>0</v>
      </c>
      <c r="BE329" s="81">
        <v>0</v>
      </c>
      <c r="BF329" s="82"/>
      <c r="BG329" s="81">
        <v>0</v>
      </c>
      <c r="BH329" s="81">
        <v>0</v>
      </c>
      <c r="BI329" s="81">
        <v>2.6720000000000002</v>
      </c>
      <c r="BJ329" s="81">
        <v>3.8610000000000002</v>
      </c>
      <c r="BK329" s="81">
        <v>16.734999999999999</v>
      </c>
      <c r="BL329" s="81">
        <v>0</v>
      </c>
      <c r="BM329" s="82"/>
      <c r="BN329" s="81">
        <v>0</v>
      </c>
      <c r="BO329" s="81">
        <v>0</v>
      </c>
      <c r="BP329" s="81">
        <v>1</v>
      </c>
      <c r="BQ329" s="81">
        <v>1</v>
      </c>
      <c r="BR329" s="81">
        <v>1</v>
      </c>
      <c r="BS329" s="81">
        <v>0</v>
      </c>
      <c r="BT329"/>
      <c r="BU329" s="80">
        <v>9.5459999999999994</v>
      </c>
      <c r="BV329" s="80">
        <v>13.722</v>
      </c>
      <c r="BW329" s="80">
        <v>0</v>
      </c>
      <c r="BX329" s="80">
        <v>0</v>
      </c>
      <c r="BY329" s="80">
        <v>0</v>
      </c>
      <c r="BZ329" s="80">
        <v>0</v>
      </c>
      <c r="CA329" s="80">
        <v>0</v>
      </c>
      <c r="CB329" s="80">
        <v>0</v>
      </c>
      <c r="CC329" s="80">
        <v>0</v>
      </c>
    </row>
    <row r="330" spans="1:81">
      <c r="A330" s="80" t="s">
        <v>2079</v>
      </c>
      <c r="B330" s="80">
        <v>493</v>
      </c>
      <c r="C330" s="80">
        <v>18</v>
      </c>
      <c r="D330" s="80">
        <v>29</v>
      </c>
      <c r="E330" s="80">
        <v>2021</v>
      </c>
      <c r="F330" s="80" t="s">
        <v>75</v>
      </c>
      <c r="G330" s="174" t="s">
        <v>2061</v>
      </c>
      <c r="H330" s="80" t="s">
        <v>2062</v>
      </c>
      <c r="I330" s="177"/>
      <c r="J330" s="81">
        <v>3.8435373023230288</v>
      </c>
      <c r="K330" s="81">
        <v>0.23248854459399954</v>
      </c>
      <c r="L330" s="81">
        <v>6.610701791161408E-2</v>
      </c>
      <c r="M330" s="81">
        <v>21.487493766990234</v>
      </c>
      <c r="N330" s="81">
        <v>7.4701913205295396</v>
      </c>
      <c r="O330" s="81">
        <v>5.7272007185168876</v>
      </c>
      <c r="P330" s="81">
        <v>3.9862210066315997</v>
      </c>
      <c r="Q330" s="81">
        <v>0.50672423758702223</v>
      </c>
      <c r="R330" s="81">
        <v>0</v>
      </c>
      <c r="S330" s="81">
        <v>1.302078604948248</v>
      </c>
      <c r="T330" s="82"/>
      <c r="U330" s="81">
        <v>803351</v>
      </c>
      <c r="V330" s="81">
        <v>141</v>
      </c>
      <c r="W330" s="81">
        <v>1</v>
      </c>
      <c r="X330" s="81">
        <v>7648</v>
      </c>
      <c r="Y330" s="81">
        <v>4010</v>
      </c>
      <c r="Z330" s="81">
        <v>4214</v>
      </c>
      <c r="AA330" s="81">
        <v>877</v>
      </c>
      <c r="AB330" s="81">
        <v>8492</v>
      </c>
      <c r="AC330" s="81">
        <v>0</v>
      </c>
      <c r="AD330" s="81">
        <v>1.302078604948248</v>
      </c>
      <c r="AE330" s="82"/>
      <c r="AF330" s="81">
        <v>5459464.8918661792</v>
      </c>
      <c r="AG330" s="81">
        <v>204768.53948563043</v>
      </c>
      <c r="AH330" s="81">
        <v>14138.520480101361</v>
      </c>
      <c r="AI330" s="81">
        <v>47551509.320216708</v>
      </c>
      <c r="AJ330" s="81">
        <v>15106143.852842791</v>
      </c>
      <c r="AK330" s="81">
        <v>0</v>
      </c>
      <c r="AL330" s="81">
        <v>0</v>
      </c>
      <c r="AM330" s="81">
        <v>1114692.9352638624</v>
      </c>
      <c r="AN330" s="81">
        <v>0</v>
      </c>
      <c r="AO330" s="81">
        <v>0</v>
      </c>
      <c r="AP330" s="82"/>
      <c r="AQ330" s="81">
        <v>476</v>
      </c>
      <c r="AR330" s="81">
        <v>23</v>
      </c>
      <c r="AS330" s="81">
        <v>0</v>
      </c>
      <c r="AT330" s="81">
        <v>0</v>
      </c>
      <c r="AU330" s="81">
        <v>0</v>
      </c>
      <c r="AV330" s="81">
        <v>0</v>
      </c>
      <c r="AW330" s="81"/>
      <c r="AX330" s="82"/>
      <c r="AY330" s="81">
        <v>1435.700000000001</v>
      </c>
      <c r="AZ330" s="81">
        <v>498.90000000000009</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2080</v>
      </c>
      <c r="B331" s="80">
        <v>493</v>
      </c>
      <c r="C331" s="80">
        <v>19</v>
      </c>
      <c r="D331" s="80">
        <v>29</v>
      </c>
      <c r="E331" s="80">
        <v>2022</v>
      </c>
      <c r="F331" s="80" t="s">
        <v>568</v>
      </c>
      <c r="G331" s="80" t="s">
        <v>2061</v>
      </c>
      <c r="H331" s="80" t="s">
        <v>2062</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493</v>
      </c>
      <c r="AR331" s="81">
        <v>23</v>
      </c>
      <c r="AS331" s="81">
        <v>0</v>
      </c>
      <c r="AT331" s="81">
        <v>0</v>
      </c>
      <c r="AU331" s="81">
        <v>0</v>
      </c>
      <c r="AV331" s="81">
        <v>0</v>
      </c>
      <c r="AW331" s="81"/>
      <c r="AX331" s="82"/>
      <c r="AY331" s="81">
        <v>1537.4000000000005</v>
      </c>
      <c r="AZ331" s="81">
        <v>498.90000000000009</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2081</v>
      </c>
      <c r="B332" s="80">
        <v>460</v>
      </c>
      <c r="C332" s="80">
        <v>1</v>
      </c>
      <c r="D332" s="80">
        <v>28</v>
      </c>
      <c r="E332" s="80">
        <v>1990</v>
      </c>
      <c r="F332" s="80" t="s">
        <v>562</v>
      </c>
      <c r="G332" s="80" t="s">
        <v>2082</v>
      </c>
      <c r="H332" s="80" t="s">
        <v>2083</v>
      </c>
      <c r="I332" s="177"/>
      <c r="J332" s="81">
        <v>1.3592397105526457</v>
      </c>
      <c r="K332" s="81">
        <v>3.633500167620499</v>
      </c>
      <c r="L332" s="81">
        <v>28.828602953396196</v>
      </c>
      <c r="M332" s="81">
        <v>7.7675129405432584</v>
      </c>
      <c r="N332" s="81">
        <v>10.861607331966026</v>
      </c>
      <c r="O332" s="81">
        <v>4.1720185108004406</v>
      </c>
      <c r="P332" s="81">
        <v>8.5828039019177087</v>
      </c>
      <c r="Q332" s="81">
        <v>0.77393035019331768</v>
      </c>
      <c r="R332" s="81">
        <v>7.6115894914708271</v>
      </c>
      <c r="S332" s="81">
        <v>0.61823132810553194</v>
      </c>
      <c r="T332" s="82"/>
      <c r="U332" s="81">
        <v>142051</v>
      </c>
      <c r="V332" s="81">
        <v>904</v>
      </c>
      <c r="W332" s="81">
        <v>318</v>
      </c>
      <c r="X332" s="81">
        <v>2901</v>
      </c>
      <c r="Y332" s="81">
        <v>5147</v>
      </c>
      <c r="Z332" s="81">
        <v>1716</v>
      </c>
      <c r="AA332" s="81">
        <v>2084</v>
      </c>
      <c r="AB332" s="81">
        <v>12566</v>
      </c>
      <c r="AC332" s="81">
        <v>1318341</v>
      </c>
      <c r="AD332" s="81">
        <v>0.61823132810553194</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2084</v>
      </c>
      <c r="B333" s="80">
        <v>461</v>
      </c>
      <c r="C333" s="80">
        <v>2</v>
      </c>
      <c r="D333" s="80">
        <v>28</v>
      </c>
      <c r="E333" s="80">
        <v>2005</v>
      </c>
      <c r="F333" s="80" t="s">
        <v>565</v>
      </c>
      <c r="G333" s="80" t="s">
        <v>2082</v>
      </c>
      <c r="H333" s="80" t="s">
        <v>2083</v>
      </c>
      <c r="I333" s="177"/>
      <c r="J333" s="81">
        <v>1.2329954066323356</v>
      </c>
      <c r="K333" s="81">
        <v>1.7359104440081636</v>
      </c>
      <c r="L333" s="81">
        <v>19.838623225817898</v>
      </c>
      <c r="M333" s="81">
        <v>8.7837991850464814</v>
      </c>
      <c r="N333" s="81">
        <v>13.75114400592491</v>
      </c>
      <c r="O333" s="81">
        <v>7.0131051744917103</v>
      </c>
      <c r="P333" s="81">
        <v>11.822387907388453</v>
      </c>
      <c r="Q333" s="81">
        <v>0.63663336006786864</v>
      </c>
      <c r="R333" s="81">
        <v>13.779187505110368</v>
      </c>
      <c r="S333" s="81">
        <v>0</v>
      </c>
      <c r="T333" s="82"/>
      <c r="U333" s="81">
        <v>133141</v>
      </c>
      <c r="V333" s="81">
        <v>645</v>
      </c>
      <c r="W333" s="81">
        <v>211</v>
      </c>
      <c r="X333" s="81">
        <v>1883</v>
      </c>
      <c r="Y333" s="81">
        <v>5508</v>
      </c>
      <c r="Z333" s="81">
        <v>3338</v>
      </c>
      <c r="AA333" s="81">
        <v>2351</v>
      </c>
      <c r="AB333" s="81">
        <v>10806</v>
      </c>
      <c r="AC333" s="81">
        <v>2436564</v>
      </c>
      <c r="AD333" s="81">
        <v>0</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2085</v>
      </c>
      <c r="B334" s="80">
        <v>462</v>
      </c>
      <c r="C334" s="80">
        <v>3</v>
      </c>
      <c r="D334" s="80">
        <v>28</v>
      </c>
      <c r="E334" s="80">
        <v>2006</v>
      </c>
      <c r="F334" s="80" t="s">
        <v>566</v>
      </c>
      <c r="G334" s="80" t="s">
        <v>2082</v>
      </c>
      <c r="H334" s="80" t="s">
        <v>2083</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2086</v>
      </c>
      <c r="B335" s="80">
        <v>463</v>
      </c>
      <c r="C335" s="80">
        <v>4</v>
      </c>
      <c r="D335" s="80">
        <v>28</v>
      </c>
      <c r="E335" s="80">
        <v>2007</v>
      </c>
      <c r="F335" s="80" t="s">
        <v>567</v>
      </c>
      <c r="G335" s="80" t="s">
        <v>2082</v>
      </c>
      <c r="H335" s="80" t="s">
        <v>2083</v>
      </c>
      <c r="I335" s="177"/>
      <c r="J335" s="81">
        <v>0.94838053654724386</v>
      </c>
      <c r="K335" s="81">
        <v>1.6507269220272054</v>
      </c>
      <c r="L335" s="81">
        <v>14.482395643040697</v>
      </c>
      <c r="M335" s="81">
        <v>11.637926785676806</v>
      </c>
      <c r="N335" s="81">
        <v>13.618063992059778</v>
      </c>
      <c r="O335" s="81">
        <v>6.6351209756624137</v>
      </c>
      <c r="P335" s="81">
        <v>11.796018257995783</v>
      </c>
      <c r="Q335" s="81">
        <v>0.64866859532762555</v>
      </c>
      <c r="R335" s="81">
        <v>15.152896220517338</v>
      </c>
      <c r="S335" s="81">
        <v>0</v>
      </c>
      <c r="T335" s="82"/>
      <c r="U335" s="81">
        <v>127935</v>
      </c>
      <c r="V335" s="81">
        <v>633</v>
      </c>
      <c r="W335" s="81">
        <v>207</v>
      </c>
      <c r="X335" s="81">
        <v>2921</v>
      </c>
      <c r="Y335" s="81">
        <v>5490</v>
      </c>
      <c r="Z335" s="81">
        <v>3283</v>
      </c>
      <c r="AA335" s="81">
        <v>2310</v>
      </c>
      <c r="AB335" s="81">
        <v>10428</v>
      </c>
      <c r="AC335" s="81">
        <v>2756357</v>
      </c>
      <c r="AD335" s="81">
        <v>0</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2087</v>
      </c>
      <c r="B336" s="80">
        <v>464</v>
      </c>
      <c r="C336" s="80">
        <v>5</v>
      </c>
      <c r="D336" s="80">
        <v>28</v>
      </c>
      <c r="E336" s="80">
        <v>2008</v>
      </c>
      <c r="F336" s="80" t="s">
        <v>84</v>
      </c>
      <c r="G336" s="80" t="s">
        <v>2082</v>
      </c>
      <c r="H336" s="80" t="s">
        <v>2083</v>
      </c>
      <c r="I336" s="177"/>
      <c r="J336" s="81">
        <v>0.87102612183947159</v>
      </c>
      <c r="K336" s="81">
        <v>1.2876429317856455</v>
      </c>
      <c r="L336" s="81">
        <v>12.518389711720086</v>
      </c>
      <c r="M336" s="81">
        <v>12.388873577450525</v>
      </c>
      <c r="N336" s="81">
        <v>12.24699011442361</v>
      </c>
      <c r="O336" s="81">
        <v>6.3906111805466335</v>
      </c>
      <c r="P336" s="81">
        <v>11.354117678255712</v>
      </c>
      <c r="Q336" s="81">
        <v>0.62808407076512796</v>
      </c>
      <c r="R336" s="81">
        <v>14.952656084866128</v>
      </c>
      <c r="S336" s="81">
        <v>0</v>
      </c>
      <c r="T336" s="82"/>
      <c r="U336" s="81">
        <v>127082</v>
      </c>
      <c r="V336" s="81">
        <v>633</v>
      </c>
      <c r="W336" s="81">
        <v>207</v>
      </c>
      <c r="X336" s="81">
        <v>2921</v>
      </c>
      <c r="Y336" s="81">
        <v>5484</v>
      </c>
      <c r="Z336" s="81">
        <v>3273</v>
      </c>
      <c r="AA336" s="81">
        <v>2226</v>
      </c>
      <c r="AB336" s="81">
        <v>10263</v>
      </c>
      <c r="AC336" s="81">
        <v>2824351</v>
      </c>
      <c r="AD336" s="81">
        <v>0</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2088</v>
      </c>
      <c r="B337" s="80">
        <v>465</v>
      </c>
      <c r="C337" s="80">
        <v>6</v>
      </c>
      <c r="D337" s="80">
        <v>28</v>
      </c>
      <c r="E337" s="80">
        <v>2009</v>
      </c>
      <c r="F337" s="80" t="s">
        <v>85</v>
      </c>
      <c r="G337" s="80" t="s">
        <v>2082</v>
      </c>
      <c r="H337" s="80" t="s">
        <v>2083</v>
      </c>
      <c r="I337" s="177"/>
      <c r="J337" s="81">
        <v>0.67842716273059889</v>
      </c>
      <c r="K337" s="81">
        <v>0.91435981294401669</v>
      </c>
      <c r="L337" s="81">
        <v>6.0129843314195464</v>
      </c>
      <c r="M337" s="81">
        <v>11.058698090825695</v>
      </c>
      <c r="N337" s="81">
        <v>11.460413676989251</v>
      </c>
      <c r="O337" s="81">
        <v>6.5753499566262459</v>
      </c>
      <c r="P337" s="81">
        <v>10.925636675555362</v>
      </c>
      <c r="Q337" s="81">
        <v>0.58939498051979511</v>
      </c>
      <c r="R337" s="81">
        <v>15.324593185229158</v>
      </c>
      <c r="S337" s="81">
        <v>0</v>
      </c>
      <c r="T337" s="82"/>
      <c r="U337" s="81">
        <v>94091</v>
      </c>
      <c r="V337" s="81">
        <v>424</v>
      </c>
      <c r="W337" s="81">
        <v>147</v>
      </c>
      <c r="X337" s="81">
        <v>2906</v>
      </c>
      <c r="Y337" s="81">
        <v>5464</v>
      </c>
      <c r="Z337" s="81">
        <v>3324</v>
      </c>
      <c r="AA337" s="81">
        <v>2199</v>
      </c>
      <c r="AB337" s="81">
        <v>10110</v>
      </c>
      <c r="AC337" s="81">
        <v>2823919</v>
      </c>
      <c r="AD337" s="81">
        <v>0</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0</v>
      </c>
      <c r="BL337" s="81">
        <v>0</v>
      </c>
      <c r="BM337" s="82"/>
      <c r="BN337" s="81">
        <v>0</v>
      </c>
      <c r="BO337" s="81">
        <v>0</v>
      </c>
      <c r="BP337" s="81">
        <v>0</v>
      </c>
      <c r="BQ337" s="81">
        <v>0</v>
      </c>
      <c r="BR337" s="81">
        <v>0</v>
      </c>
      <c r="BS337" s="81">
        <v>0</v>
      </c>
      <c r="BT337"/>
      <c r="BU337" s="80"/>
      <c r="BV337" s="80"/>
      <c r="BW337" s="80"/>
      <c r="BX337" s="80"/>
      <c r="BY337" s="80"/>
      <c r="BZ337" s="80"/>
      <c r="CA337" s="80"/>
      <c r="CB337" s="80"/>
      <c r="CC337" s="80"/>
    </row>
    <row r="338" spans="1:81">
      <c r="A338" s="80" t="s">
        <v>2089</v>
      </c>
      <c r="B338" s="80">
        <v>466</v>
      </c>
      <c r="C338" s="80">
        <v>7</v>
      </c>
      <c r="D338" s="80">
        <v>28</v>
      </c>
      <c r="E338" s="80">
        <v>2010</v>
      </c>
      <c r="F338" s="80" t="s">
        <v>86</v>
      </c>
      <c r="G338" s="80" t="s">
        <v>2082</v>
      </c>
      <c r="H338" s="80" t="s">
        <v>2083</v>
      </c>
      <c r="I338" s="177"/>
      <c r="J338" s="81">
        <v>0.64756869648270143</v>
      </c>
      <c r="K338" s="81">
        <v>0.97158219435406823</v>
      </c>
      <c r="L338" s="81">
        <v>5.5357419572450857</v>
      </c>
      <c r="M338" s="81">
        <v>11.918958424467418</v>
      </c>
      <c r="N338" s="81">
        <v>13.442377364672673</v>
      </c>
      <c r="O338" s="81">
        <v>6.6374796772730429</v>
      </c>
      <c r="P338" s="81">
        <v>11.03222449067896</v>
      </c>
      <c r="Q338" s="81">
        <v>0.60482310066378009</v>
      </c>
      <c r="R338" s="81">
        <v>16.068585260732004</v>
      </c>
      <c r="S338" s="81">
        <v>0</v>
      </c>
      <c r="T338" s="82"/>
      <c r="U338" s="81">
        <v>94524</v>
      </c>
      <c r="V338" s="81">
        <v>424</v>
      </c>
      <c r="W338" s="81">
        <v>147</v>
      </c>
      <c r="X338" s="81">
        <v>2906</v>
      </c>
      <c r="Y338" s="81">
        <v>5438</v>
      </c>
      <c r="Z338" s="81">
        <v>3371</v>
      </c>
      <c r="AA338" s="81">
        <v>2165</v>
      </c>
      <c r="AB338" s="81">
        <v>9941</v>
      </c>
      <c r="AC338" s="81">
        <v>2806034</v>
      </c>
      <c r="AD338" s="81">
        <v>0</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0</v>
      </c>
      <c r="BL338" s="81">
        <v>0</v>
      </c>
      <c r="BM338" s="82"/>
      <c r="BN338" s="81">
        <v>0</v>
      </c>
      <c r="BO338" s="81">
        <v>0</v>
      </c>
      <c r="BP338" s="81">
        <v>0</v>
      </c>
      <c r="BQ338" s="81">
        <v>0</v>
      </c>
      <c r="BR338" s="81">
        <v>0</v>
      </c>
      <c r="BS338" s="81">
        <v>0</v>
      </c>
      <c r="BT338"/>
      <c r="BU338" s="80">
        <v>0</v>
      </c>
      <c r="BV338" s="80">
        <v>0</v>
      </c>
      <c r="BW338" s="80">
        <v>0</v>
      </c>
      <c r="BX338" s="80">
        <v>0</v>
      </c>
      <c r="BY338" s="80">
        <v>0</v>
      </c>
      <c r="BZ338" s="80">
        <v>0</v>
      </c>
      <c r="CA338" s="80">
        <v>0</v>
      </c>
      <c r="CB338" s="80">
        <v>0</v>
      </c>
      <c r="CC338" s="80">
        <v>0</v>
      </c>
    </row>
    <row r="339" spans="1:81">
      <c r="A339" s="80" t="s">
        <v>2090</v>
      </c>
      <c r="B339" s="80">
        <v>467</v>
      </c>
      <c r="C339" s="80">
        <v>8</v>
      </c>
      <c r="D339" s="80">
        <v>28</v>
      </c>
      <c r="E339" s="80">
        <v>2011</v>
      </c>
      <c r="F339" s="80" t="s">
        <v>87</v>
      </c>
      <c r="G339" s="80" t="s">
        <v>2082</v>
      </c>
      <c r="H339" s="80" t="s">
        <v>2083</v>
      </c>
      <c r="I339" s="177"/>
      <c r="J339" s="81">
        <v>0.71086180889171791</v>
      </c>
      <c r="K339" s="81">
        <v>1.2853173294588496</v>
      </c>
      <c r="L339" s="81">
        <v>7.4483991337306934</v>
      </c>
      <c r="M339" s="81">
        <v>14.186995667947199</v>
      </c>
      <c r="N339" s="81">
        <v>16.466693045280802</v>
      </c>
      <c r="O339" s="81">
        <v>6.6119741690959062</v>
      </c>
      <c r="P339" s="81">
        <v>10.609492844574627</v>
      </c>
      <c r="Q339" s="81">
        <v>0.69209855013451926</v>
      </c>
      <c r="R339" s="81">
        <v>18.416172814239683</v>
      </c>
      <c r="S339" s="81">
        <v>0</v>
      </c>
      <c r="T339" s="82"/>
      <c r="U339" s="81">
        <v>87447</v>
      </c>
      <c r="V339" s="81">
        <v>424</v>
      </c>
      <c r="W339" s="81">
        <v>147</v>
      </c>
      <c r="X339" s="81">
        <v>2906</v>
      </c>
      <c r="Y339" s="81">
        <v>5410</v>
      </c>
      <c r="Z339" s="81">
        <v>3431</v>
      </c>
      <c r="AA339" s="81">
        <v>2144</v>
      </c>
      <c r="AB339" s="81">
        <v>9862</v>
      </c>
      <c r="AC339" s="81">
        <v>3210671</v>
      </c>
      <c r="AD339" s="81">
        <v>0</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0</v>
      </c>
      <c r="BL339" s="81">
        <v>0</v>
      </c>
      <c r="BM339" s="82"/>
      <c r="BN339" s="81">
        <v>0</v>
      </c>
      <c r="BO339" s="81">
        <v>0</v>
      </c>
      <c r="BP339" s="81">
        <v>0</v>
      </c>
      <c r="BQ339" s="81">
        <v>0</v>
      </c>
      <c r="BR339" s="81">
        <v>0</v>
      </c>
      <c r="BS339" s="81">
        <v>0</v>
      </c>
      <c r="BT339"/>
      <c r="BU339" s="80">
        <v>0</v>
      </c>
      <c r="BV339" s="80">
        <v>0</v>
      </c>
      <c r="BW339" s="80">
        <v>0</v>
      </c>
      <c r="BX339" s="80">
        <v>0</v>
      </c>
      <c r="BY339" s="80">
        <v>0</v>
      </c>
      <c r="BZ339" s="80">
        <v>0</v>
      </c>
      <c r="CA339" s="80">
        <v>0</v>
      </c>
      <c r="CB339" s="80">
        <v>0</v>
      </c>
      <c r="CC339" s="80">
        <v>0</v>
      </c>
    </row>
    <row r="340" spans="1:81">
      <c r="A340" s="80" t="s">
        <v>2091</v>
      </c>
      <c r="B340" s="80">
        <v>468</v>
      </c>
      <c r="C340" s="80">
        <v>9</v>
      </c>
      <c r="D340" s="80">
        <v>28</v>
      </c>
      <c r="E340" s="80">
        <v>2012</v>
      </c>
      <c r="F340" s="80" t="s">
        <v>88</v>
      </c>
      <c r="G340" s="80" t="s">
        <v>2082</v>
      </c>
      <c r="H340" s="80" t="s">
        <v>2083</v>
      </c>
      <c r="I340" s="177"/>
      <c r="J340" s="81">
        <v>0.80890987059433639</v>
      </c>
      <c r="K340" s="81">
        <v>1.3163404721372216</v>
      </c>
      <c r="L340" s="81">
        <v>7.548229281377056</v>
      </c>
      <c r="M340" s="81">
        <v>15.869094771775513</v>
      </c>
      <c r="N340" s="81">
        <v>16.787734620198535</v>
      </c>
      <c r="O340" s="81">
        <v>6.6899567228100372</v>
      </c>
      <c r="P340" s="81">
        <v>10.689763327991109</v>
      </c>
      <c r="Q340" s="81">
        <v>0.73898653159164829</v>
      </c>
      <c r="R340" s="81">
        <v>13.356275776373389</v>
      </c>
      <c r="S340" s="81">
        <v>4.7729649564637286</v>
      </c>
      <c r="T340" s="82"/>
      <c r="U340" s="81">
        <v>96598</v>
      </c>
      <c r="V340" s="81">
        <v>424</v>
      </c>
      <c r="W340" s="81">
        <v>147</v>
      </c>
      <c r="X340" s="81">
        <v>2906</v>
      </c>
      <c r="Y340" s="81">
        <v>5351</v>
      </c>
      <c r="Z340" s="81">
        <v>3499</v>
      </c>
      <c r="AA340" s="81">
        <v>2148</v>
      </c>
      <c r="AB340" s="81">
        <v>9692</v>
      </c>
      <c r="AC340" s="81">
        <v>2268219</v>
      </c>
      <c r="AD340" s="81">
        <v>4.7729649564637286</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2092</v>
      </c>
      <c r="B341" s="80">
        <v>469</v>
      </c>
      <c r="C341" s="80">
        <v>10</v>
      </c>
      <c r="D341" s="80">
        <v>28</v>
      </c>
      <c r="E341" s="80">
        <v>2013</v>
      </c>
      <c r="F341" s="80" t="s">
        <v>89</v>
      </c>
      <c r="G341" s="80" t="s">
        <v>2082</v>
      </c>
      <c r="H341" s="80" t="s">
        <v>2083</v>
      </c>
      <c r="I341" s="177"/>
      <c r="J341" s="81">
        <v>0.99343868225400156</v>
      </c>
      <c r="K341" s="81">
        <v>1.1591118243867047</v>
      </c>
      <c r="L341" s="81">
        <v>6.9087682341243042</v>
      </c>
      <c r="M341" s="81">
        <v>15.894839088470851</v>
      </c>
      <c r="N341" s="81">
        <v>18.056143704003699</v>
      </c>
      <c r="O341" s="81">
        <v>6.5339760450542279</v>
      </c>
      <c r="P341" s="81">
        <v>10.610152477884112</v>
      </c>
      <c r="Q341" s="81">
        <v>0.74463093166239025</v>
      </c>
      <c r="R341" s="81">
        <v>12.442688557179528</v>
      </c>
      <c r="S341" s="81">
        <v>1.1586967668029737</v>
      </c>
      <c r="T341" s="82"/>
      <c r="U341" s="81">
        <v>106612</v>
      </c>
      <c r="V341" s="81">
        <v>424</v>
      </c>
      <c r="W341" s="81">
        <v>147</v>
      </c>
      <c r="X341" s="81">
        <v>2906</v>
      </c>
      <c r="Y341" s="81">
        <v>5363</v>
      </c>
      <c r="Z341" s="81">
        <v>3570</v>
      </c>
      <c r="AA341" s="81">
        <v>2124</v>
      </c>
      <c r="AB341" s="81">
        <v>9626</v>
      </c>
      <c r="AC341" s="81">
        <v>2062647</v>
      </c>
      <c r="AD341" s="81">
        <v>1.1586967668029737</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2093</v>
      </c>
      <c r="B342" s="80">
        <v>470</v>
      </c>
      <c r="C342" s="80">
        <v>11</v>
      </c>
      <c r="D342" s="80">
        <v>28</v>
      </c>
      <c r="E342" s="80">
        <v>2014</v>
      </c>
      <c r="F342" s="80" t="s">
        <v>90</v>
      </c>
      <c r="G342" s="80" t="s">
        <v>2082</v>
      </c>
      <c r="H342" s="80" t="s">
        <v>2083</v>
      </c>
      <c r="I342" s="177"/>
      <c r="J342" s="81">
        <v>1.4448616109562638</v>
      </c>
      <c r="K342" s="81">
        <v>1.3213632927179282</v>
      </c>
      <c r="L342" s="81">
        <v>11.258747943399531</v>
      </c>
      <c r="M342" s="81">
        <v>15.469538334066018</v>
      </c>
      <c r="N342" s="81">
        <v>17.031410082181552</v>
      </c>
      <c r="O342" s="81">
        <v>6.2820609542921977</v>
      </c>
      <c r="P342" s="81">
        <v>10.534781811376345</v>
      </c>
      <c r="Q342" s="81">
        <v>0.69848249844804855</v>
      </c>
      <c r="R342" s="81">
        <v>14.174746812079489</v>
      </c>
      <c r="S342" s="81">
        <v>1.0395648477201189</v>
      </c>
      <c r="T342" s="82"/>
      <c r="U342" s="81">
        <v>180029</v>
      </c>
      <c r="V342" s="81">
        <v>422</v>
      </c>
      <c r="W342" s="81">
        <v>241</v>
      </c>
      <c r="X342" s="81">
        <v>3047</v>
      </c>
      <c r="Y342" s="81">
        <v>5278</v>
      </c>
      <c r="Z342" s="81">
        <v>3615</v>
      </c>
      <c r="AA342" s="81">
        <v>2098</v>
      </c>
      <c r="AB342" s="81">
        <v>9411</v>
      </c>
      <c r="AC342" s="81">
        <v>2357162</v>
      </c>
      <c r="AD342" s="81">
        <v>1.0395648477201189</v>
      </c>
      <c r="AE342" s="82"/>
      <c r="AF342" s="81">
        <v>1735716.0860757846</v>
      </c>
      <c r="AG342" s="81">
        <v>1078964.8487209263</v>
      </c>
      <c r="AH342" s="81">
        <v>2369335.2123608016</v>
      </c>
      <c r="AI342" s="81">
        <v>18047359.68405395</v>
      </c>
      <c r="AJ342" s="81">
        <v>23564837.614664488</v>
      </c>
      <c r="AK342" s="81">
        <v>0</v>
      </c>
      <c r="AL342" s="81">
        <v>0</v>
      </c>
      <c r="AM342" s="81">
        <v>1291989.6694039407</v>
      </c>
      <c r="AN342" s="81">
        <v>0</v>
      </c>
      <c r="AO342" s="81">
        <v>0</v>
      </c>
      <c r="AP342" s="82"/>
      <c r="AQ342" s="81">
        <v>18</v>
      </c>
      <c r="AR342" s="81">
        <v>3</v>
      </c>
      <c r="AS342" s="81">
        <v>0</v>
      </c>
      <c r="AT342" s="81">
        <v>0</v>
      </c>
      <c r="AU342" s="81">
        <v>0</v>
      </c>
      <c r="AV342" s="81">
        <v>0</v>
      </c>
      <c r="AW342" s="81" t="s">
        <v>564</v>
      </c>
      <c r="AX342" s="82"/>
      <c r="AY342" s="81">
        <v>81.740000000000009</v>
      </c>
      <c r="AZ342" s="81">
        <v>80</v>
      </c>
      <c r="BA342" s="81">
        <v>0</v>
      </c>
      <c r="BB342" s="81">
        <v>0</v>
      </c>
      <c r="BC342" s="81">
        <v>0</v>
      </c>
      <c r="BD342" s="81">
        <v>0</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2094</v>
      </c>
      <c r="B343" s="80">
        <v>471</v>
      </c>
      <c r="C343" s="80">
        <v>12</v>
      </c>
      <c r="D343" s="80">
        <v>28</v>
      </c>
      <c r="E343" s="80">
        <v>2015</v>
      </c>
      <c r="F343" s="80" t="s">
        <v>91</v>
      </c>
      <c r="G343" s="80" t="s">
        <v>2082</v>
      </c>
      <c r="H343" s="80" t="s">
        <v>2083</v>
      </c>
      <c r="I343" s="177"/>
      <c r="J343" s="81">
        <v>0.72248539395896616</v>
      </c>
      <c r="K343" s="81">
        <v>1.1048682739636393</v>
      </c>
      <c r="L343" s="81">
        <v>12.090141856515283</v>
      </c>
      <c r="M343" s="81">
        <v>15.483881014289747</v>
      </c>
      <c r="N343" s="81">
        <v>14.824622755782597</v>
      </c>
      <c r="O343" s="81">
        <v>6.3253839651672852</v>
      </c>
      <c r="P343" s="81">
        <v>10.306881848178417</v>
      </c>
      <c r="Q343" s="81">
        <v>0.67549673639986951</v>
      </c>
      <c r="R343" s="81">
        <v>13.48907940395352</v>
      </c>
      <c r="S343" s="81">
        <v>1.0211652134331843</v>
      </c>
      <c r="T343" s="82"/>
      <c r="U343" s="81">
        <v>103448</v>
      </c>
      <c r="V343" s="81">
        <v>422</v>
      </c>
      <c r="W343" s="81">
        <v>241</v>
      </c>
      <c r="X343" s="81">
        <v>3047</v>
      </c>
      <c r="Y343" s="81">
        <v>5265</v>
      </c>
      <c r="Z343" s="81">
        <v>3675</v>
      </c>
      <c r="AA343" s="81">
        <v>2051</v>
      </c>
      <c r="AB343" s="81">
        <v>9297</v>
      </c>
      <c r="AC343" s="81">
        <v>2310717</v>
      </c>
      <c r="AD343" s="81">
        <v>1.0211652134331843</v>
      </c>
      <c r="AE343" s="82"/>
      <c r="AF343" s="81">
        <v>977845.88242886681</v>
      </c>
      <c r="AG343" s="81">
        <v>948366.72967428342</v>
      </c>
      <c r="AH343" s="81">
        <v>2021935.5001073077</v>
      </c>
      <c r="AI343" s="81">
        <v>18716201.337992892</v>
      </c>
      <c r="AJ343" s="81">
        <v>21728190.445705358</v>
      </c>
      <c r="AK343" s="81">
        <v>0</v>
      </c>
      <c r="AL343" s="81">
        <v>0</v>
      </c>
      <c r="AM343" s="81">
        <v>1274114.8505517971</v>
      </c>
      <c r="AN343" s="81">
        <v>0</v>
      </c>
      <c r="AO343" s="81">
        <v>0</v>
      </c>
      <c r="AP343" s="82"/>
      <c r="AQ343" s="81">
        <v>25</v>
      </c>
      <c r="AR343" s="81">
        <v>3</v>
      </c>
      <c r="AS343" s="81">
        <v>0</v>
      </c>
      <c r="AT343" s="81">
        <v>0</v>
      </c>
      <c r="AU343" s="81">
        <v>0</v>
      </c>
      <c r="AV343" s="81">
        <v>0</v>
      </c>
      <c r="AW343" s="81" t="s">
        <v>564</v>
      </c>
      <c r="AX343" s="82"/>
      <c r="AY343" s="81">
        <v>119.24000000000001</v>
      </c>
      <c r="AZ343" s="81">
        <v>80</v>
      </c>
      <c r="BA343" s="81">
        <v>0</v>
      </c>
      <c r="BB343" s="81">
        <v>0</v>
      </c>
      <c r="BC343" s="81">
        <v>0</v>
      </c>
      <c r="BD343" s="81">
        <v>0</v>
      </c>
      <c r="BE343" s="81" t="s">
        <v>564</v>
      </c>
      <c r="BF343" s="82"/>
      <c r="BG343" s="81">
        <v>0</v>
      </c>
      <c r="BH343" s="81">
        <v>0</v>
      </c>
      <c r="BI343" s="81">
        <v>0</v>
      </c>
      <c r="BJ343" s="81">
        <v>0</v>
      </c>
      <c r="BK343" s="81">
        <v>0</v>
      </c>
      <c r="BL343" s="81">
        <v>0</v>
      </c>
      <c r="BM343" s="82"/>
      <c r="BN343" s="81">
        <v>0</v>
      </c>
      <c r="BO343" s="81">
        <v>0</v>
      </c>
      <c r="BP343" s="81">
        <v>0</v>
      </c>
      <c r="BQ343" s="81">
        <v>0</v>
      </c>
      <c r="BR343" s="81">
        <v>0</v>
      </c>
      <c r="BS343" s="81">
        <v>0</v>
      </c>
      <c r="BT343"/>
      <c r="BU343" s="80">
        <v>0</v>
      </c>
      <c r="BV343" s="80">
        <v>0</v>
      </c>
      <c r="BW343" s="80">
        <v>0</v>
      </c>
      <c r="BX343" s="80">
        <v>0</v>
      </c>
      <c r="BY343" s="80">
        <v>0</v>
      </c>
      <c r="BZ343" s="80">
        <v>0</v>
      </c>
      <c r="CA343" s="80">
        <v>0</v>
      </c>
      <c r="CB343" s="80">
        <v>0</v>
      </c>
      <c r="CC343" s="80">
        <v>0</v>
      </c>
    </row>
    <row r="344" spans="1:81">
      <c r="A344" s="80" t="s">
        <v>2095</v>
      </c>
      <c r="B344" s="80">
        <v>472</v>
      </c>
      <c r="C344" s="80">
        <v>13</v>
      </c>
      <c r="D344" s="80">
        <v>28</v>
      </c>
      <c r="E344" s="80">
        <v>2016</v>
      </c>
      <c r="F344" s="80" t="s">
        <v>92</v>
      </c>
      <c r="G344" s="80" t="s">
        <v>2082</v>
      </c>
      <c r="H344" s="80" t="s">
        <v>2083</v>
      </c>
      <c r="I344" s="177"/>
      <c r="J344" s="81">
        <v>0.78882137627380522</v>
      </c>
      <c r="K344" s="81">
        <v>1.068824491979141</v>
      </c>
      <c r="L344" s="81">
        <v>10.67360522998441</v>
      </c>
      <c r="M344" s="81">
        <v>12.033359685201663</v>
      </c>
      <c r="N344" s="81">
        <v>13.521618074519514</v>
      </c>
      <c r="O344" s="81">
        <v>6.3352868783659924</v>
      </c>
      <c r="P344" s="81">
        <v>10.68432953299952</v>
      </c>
      <c r="Q344" s="81">
        <v>0.64508231036597841</v>
      </c>
      <c r="R344" s="81">
        <v>11.783618342711209</v>
      </c>
      <c r="S344" s="81">
        <v>1.2224789140299188</v>
      </c>
      <c r="T344" s="82"/>
      <c r="U344" s="81">
        <v>121066</v>
      </c>
      <c r="V344" s="81">
        <v>422</v>
      </c>
      <c r="W344" s="81">
        <v>241</v>
      </c>
      <c r="X344" s="81">
        <v>3047</v>
      </c>
      <c r="Y344" s="81">
        <v>5224</v>
      </c>
      <c r="Z344" s="81">
        <v>3726</v>
      </c>
      <c r="AA344" s="81">
        <v>2199</v>
      </c>
      <c r="AB344" s="81">
        <v>9133</v>
      </c>
      <c r="AC344" s="81">
        <v>2012526.0211230309</v>
      </c>
      <c r="AD344" s="81">
        <v>1.222478914029919</v>
      </c>
      <c r="AE344" s="82"/>
      <c r="AF344" s="81">
        <v>1100897.026344531</v>
      </c>
      <c r="AG344" s="81">
        <v>913913.78319438652</v>
      </c>
      <c r="AH344" s="81">
        <v>1703957.27520196</v>
      </c>
      <c r="AI344" s="81">
        <v>18837701.704606</v>
      </c>
      <c r="AJ344" s="81">
        <v>21928531.166561179</v>
      </c>
      <c r="AK344" s="81">
        <v>0</v>
      </c>
      <c r="AL344" s="81">
        <v>0</v>
      </c>
      <c r="AM344" s="81">
        <v>1252611.739462191</v>
      </c>
      <c r="AN344" s="81">
        <v>0</v>
      </c>
      <c r="AO344" s="81">
        <v>0</v>
      </c>
      <c r="AP344" s="82"/>
      <c r="AQ344" s="81">
        <v>25</v>
      </c>
      <c r="AR344" s="81">
        <v>5</v>
      </c>
      <c r="AS344" s="81">
        <v>0</v>
      </c>
      <c r="AT344" s="81">
        <v>0</v>
      </c>
      <c r="AU344" s="81">
        <v>0</v>
      </c>
      <c r="AV344" s="81">
        <v>0</v>
      </c>
      <c r="AW344" s="81" t="s">
        <v>564</v>
      </c>
      <c r="AX344" s="82"/>
      <c r="AY344" s="81">
        <v>119.24</v>
      </c>
      <c r="AZ344" s="81">
        <v>102.4</v>
      </c>
      <c r="BA344" s="81">
        <v>0</v>
      </c>
      <c r="BB344" s="81">
        <v>0</v>
      </c>
      <c r="BC344" s="81">
        <v>0</v>
      </c>
      <c r="BD344" s="81">
        <v>0</v>
      </c>
      <c r="BE344" s="81" t="s">
        <v>564</v>
      </c>
      <c r="BF344" s="82"/>
      <c r="BG344" s="81">
        <v>0</v>
      </c>
      <c r="BH344" s="81">
        <v>0</v>
      </c>
      <c r="BI344" s="81">
        <v>0</v>
      </c>
      <c r="BJ344" s="81">
        <v>0</v>
      </c>
      <c r="BK344" s="81">
        <v>0</v>
      </c>
      <c r="BL344" s="81">
        <v>0</v>
      </c>
      <c r="BM344" s="82"/>
      <c r="BN344" s="81">
        <v>0</v>
      </c>
      <c r="BO344" s="81">
        <v>0</v>
      </c>
      <c r="BP344" s="81">
        <v>0</v>
      </c>
      <c r="BQ344" s="81">
        <v>0</v>
      </c>
      <c r="BR344" s="81">
        <v>0</v>
      </c>
      <c r="BS344" s="81">
        <v>0</v>
      </c>
      <c r="BT344"/>
      <c r="BU344" s="80">
        <v>0</v>
      </c>
      <c r="BV344" s="80">
        <v>0</v>
      </c>
      <c r="BW344" s="80">
        <v>0</v>
      </c>
      <c r="BX344" s="80">
        <v>0</v>
      </c>
      <c r="BY344" s="80">
        <v>0</v>
      </c>
      <c r="BZ344" s="80">
        <v>0</v>
      </c>
      <c r="CA344" s="80">
        <v>0</v>
      </c>
      <c r="CB344" s="80">
        <v>0</v>
      </c>
      <c r="CC344" s="80">
        <v>0</v>
      </c>
    </row>
    <row r="345" spans="1:81">
      <c r="A345" s="80" t="s">
        <v>2096</v>
      </c>
      <c r="B345" s="80">
        <v>473</v>
      </c>
      <c r="C345" s="80">
        <v>14</v>
      </c>
      <c r="D345" s="80">
        <v>28</v>
      </c>
      <c r="E345" s="80">
        <v>2017</v>
      </c>
      <c r="F345" s="80" t="s">
        <v>71</v>
      </c>
      <c r="G345" s="80" t="s">
        <v>2082</v>
      </c>
      <c r="H345" s="80" t="s">
        <v>2083</v>
      </c>
      <c r="I345" s="177"/>
      <c r="J345" s="81">
        <v>0.61670540497213144</v>
      </c>
      <c r="K345" s="81">
        <v>1.1089058604366671</v>
      </c>
      <c r="L345" s="81">
        <v>9.739109381711879</v>
      </c>
      <c r="M345" s="81">
        <v>10.899102584264188</v>
      </c>
      <c r="N345" s="81">
        <v>13.918269366927818</v>
      </c>
      <c r="O345" s="81">
        <v>6.3038296125290953</v>
      </c>
      <c r="P345" s="81">
        <v>10.52974513466345</v>
      </c>
      <c r="Q345" s="81">
        <v>0.61532063571883633</v>
      </c>
      <c r="R345" s="81">
        <v>4.0333969366179492</v>
      </c>
      <c r="S345" s="81">
        <v>1.3425190287323565</v>
      </c>
      <c r="T345" s="82"/>
      <c r="U345" s="81">
        <v>109129</v>
      </c>
      <c r="V345" s="81">
        <v>422</v>
      </c>
      <c r="W345" s="81">
        <v>241</v>
      </c>
      <c r="X345" s="81">
        <v>3047</v>
      </c>
      <c r="Y345" s="81">
        <v>5214</v>
      </c>
      <c r="Z345" s="81">
        <v>3769</v>
      </c>
      <c r="AA345" s="81">
        <v>2181</v>
      </c>
      <c r="AB345" s="81">
        <v>9009</v>
      </c>
      <c r="AC345" s="81">
        <v>702532.99999999988</v>
      </c>
      <c r="AD345" s="81">
        <v>1.342519028732357</v>
      </c>
      <c r="AE345" s="82"/>
      <c r="AF345" s="81">
        <v>923170.61703651049</v>
      </c>
      <c r="AG345" s="81">
        <v>950359.62647111982</v>
      </c>
      <c r="AH345" s="81">
        <v>2004055.1136644981</v>
      </c>
      <c r="AI345" s="81">
        <v>18002551.738868859</v>
      </c>
      <c r="AJ345" s="81">
        <v>24475723.572830271</v>
      </c>
      <c r="AK345" s="81">
        <v>0</v>
      </c>
      <c r="AL345" s="81">
        <v>0</v>
      </c>
      <c r="AM345" s="81">
        <v>1237538.2415184409</v>
      </c>
      <c r="AN345" s="81">
        <v>0</v>
      </c>
      <c r="AO345" s="81">
        <v>0</v>
      </c>
      <c r="AP345" s="82"/>
      <c r="AQ345" s="81">
        <v>33</v>
      </c>
      <c r="AR345" s="81">
        <v>5</v>
      </c>
      <c r="AS345" s="81">
        <v>0</v>
      </c>
      <c r="AT345" s="81">
        <v>0</v>
      </c>
      <c r="AU345" s="81">
        <v>0</v>
      </c>
      <c r="AV345" s="81">
        <v>0</v>
      </c>
      <c r="AW345" s="81" t="s">
        <v>564</v>
      </c>
      <c r="AX345" s="82"/>
      <c r="AY345" s="81">
        <v>171.54</v>
      </c>
      <c r="AZ345" s="81">
        <v>102.4</v>
      </c>
      <c r="BA345" s="81">
        <v>0</v>
      </c>
      <c r="BB345" s="81">
        <v>0</v>
      </c>
      <c r="BC345" s="81">
        <v>0</v>
      </c>
      <c r="BD345" s="81">
        <v>0</v>
      </c>
      <c r="BE345" s="81" t="s">
        <v>564</v>
      </c>
      <c r="BF345" s="82"/>
      <c r="BG345" s="81">
        <v>0</v>
      </c>
      <c r="BH345" s="81">
        <v>0</v>
      </c>
      <c r="BI345" s="81">
        <v>0</v>
      </c>
      <c r="BJ345" s="81">
        <v>0</v>
      </c>
      <c r="BK345" s="81">
        <v>0</v>
      </c>
      <c r="BL345" s="81">
        <v>0</v>
      </c>
      <c r="BM345" s="82"/>
      <c r="BN345" s="81">
        <v>0</v>
      </c>
      <c r="BO345" s="81">
        <v>0</v>
      </c>
      <c r="BP345" s="81">
        <v>0</v>
      </c>
      <c r="BQ345" s="81">
        <v>0</v>
      </c>
      <c r="BR345" s="81">
        <v>0</v>
      </c>
      <c r="BS345" s="81">
        <v>0</v>
      </c>
      <c r="BT345"/>
      <c r="BU345" s="80">
        <v>0</v>
      </c>
      <c r="BV345" s="80">
        <v>0</v>
      </c>
      <c r="BW345" s="80">
        <v>0</v>
      </c>
      <c r="BX345" s="80">
        <v>0</v>
      </c>
      <c r="BY345" s="80">
        <v>0</v>
      </c>
      <c r="BZ345" s="80">
        <v>0</v>
      </c>
      <c r="CA345" s="80">
        <v>0</v>
      </c>
      <c r="CB345" s="80">
        <v>0</v>
      </c>
      <c r="CC345" s="80">
        <v>0</v>
      </c>
    </row>
    <row r="346" spans="1:81">
      <c r="A346" s="80" t="s">
        <v>2097</v>
      </c>
      <c r="B346" s="80">
        <v>474</v>
      </c>
      <c r="C346" s="80">
        <v>15</v>
      </c>
      <c r="D346" s="80">
        <v>28</v>
      </c>
      <c r="E346" s="80">
        <v>2018</v>
      </c>
      <c r="F346" s="80" t="s">
        <v>93</v>
      </c>
      <c r="G346" s="80" t="s">
        <v>2082</v>
      </c>
      <c r="H346" s="80" t="s">
        <v>2083</v>
      </c>
      <c r="I346" s="177"/>
      <c r="J346" s="81">
        <v>0.68832054240813045</v>
      </c>
      <c r="K346" s="81">
        <v>0.96295473547269927</v>
      </c>
      <c r="L346" s="81">
        <v>8.6593800372410143</v>
      </c>
      <c r="M346" s="81">
        <v>9.7432761273707253</v>
      </c>
      <c r="N346" s="81">
        <v>9.7275505134178637</v>
      </c>
      <c r="O346" s="81">
        <v>6.2001645232190059</v>
      </c>
      <c r="P346" s="81">
        <v>10.487068059474607</v>
      </c>
      <c r="Q346" s="81">
        <v>0.55995845301339242</v>
      </c>
      <c r="R346" s="81">
        <v>3.8846752220927758</v>
      </c>
      <c r="S346" s="81">
        <v>1.3083102423887458</v>
      </c>
      <c r="T346" s="82"/>
      <c r="U346" s="81">
        <v>141863</v>
      </c>
      <c r="V346" s="81">
        <v>422</v>
      </c>
      <c r="W346" s="81">
        <v>241</v>
      </c>
      <c r="X346" s="81">
        <v>3047</v>
      </c>
      <c r="Y346" s="81">
        <v>5158</v>
      </c>
      <c r="Z346" s="81">
        <v>3778</v>
      </c>
      <c r="AA346" s="81">
        <v>2194</v>
      </c>
      <c r="AB346" s="81">
        <v>8835</v>
      </c>
      <c r="AC346" s="81">
        <v>673977.00000000012</v>
      </c>
      <c r="AD346" s="81">
        <v>1.308310242388746</v>
      </c>
      <c r="AE346" s="82"/>
      <c r="AF346" s="81">
        <v>1223378.7271556649</v>
      </c>
      <c r="AG346" s="81">
        <v>871251.79851450026</v>
      </c>
      <c r="AH346" s="81">
        <v>1778684.5919804019</v>
      </c>
      <c r="AI346" s="81">
        <v>17230224.260190729</v>
      </c>
      <c r="AJ346" s="81">
        <v>23100848.96861361</v>
      </c>
      <c r="AK346" s="81">
        <v>0</v>
      </c>
      <c r="AL346" s="81">
        <v>0</v>
      </c>
      <c r="AM346" s="81">
        <v>1216147.5631374179</v>
      </c>
      <c r="AN346" s="81">
        <v>0</v>
      </c>
      <c r="AO346" s="81">
        <v>0</v>
      </c>
      <c r="AP346" s="82"/>
      <c r="AQ346" s="81">
        <v>37</v>
      </c>
      <c r="AR346" s="81">
        <v>6</v>
      </c>
      <c r="AS346" s="81">
        <v>0</v>
      </c>
      <c r="AT346" s="81">
        <v>0</v>
      </c>
      <c r="AU346" s="81">
        <v>0</v>
      </c>
      <c r="AV346" s="81">
        <v>0</v>
      </c>
      <c r="AW346" s="81" t="s">
        <v>564</v>
      </c>
      <c r="AX346" s="82"/>
      <c r="AY346" s="81">
        <v>199.24</v>
      </c>
      <c r="AZ346" s="81">
        <v>1092</v>
      </c>
      <c r="BA346" s="81">
        <v>0</v>
      </c>
      <c r="BB346" s="81">
        <v>0</v>
      </c>
      <c r="BC346" s="81">
        <v>0</v>
      </c>
      <c r="BD346" s="81">
        <v>0</v>
      </c>
      <c r="BE346" s="81" t="s">
        <v>564</v>
      </c>
      <c r="BF346" s="82"/>
      <c r="BG346" s="81">
        <v>0</v>
      </c>
      <c r="BH346" s="81">
        <v>0</v>
      </c>
      <c r="BI346" s="81">
        <v>0</v>
      </c>
      <c r="BJ346" s="81">
        <v>0</v>
      </c>
      <c r="BK346" s="81">
        <v>0</v>
      </c>
      <c r="BL346" s="81">
        <v>0</v>
      </c>
      <c r="BM346" s="82"/>
      <c r="BN346" s="81">
        <v>0</v>
      </c>
      <c r="BO346" s="81">
        <v>0</v>
      </c>
      <c r="BP346" s="81">
        <v>0</v>
      </c>
      <c r="BQ346" s="81">
        <v>0</v>
      </c>
      <c r="BR346" s="81">
        <v>0</v>
      </c>
      <c r="BS346" s="81">
        <v>0</v>
      </c>
      <c r="BT346"/>
      <c r="BU346" s="80">
        <v>0</v>
      </c>
      <c r="BV346" s="80">
        <v>0</v>
      </c>
      <c r="BW346" s="80">
        <v>0</v>
      </c>
      <c r="BX346" s="80">
        <v>0</v>
      </c>
      <c r="BY346" s="80">
        <v>0</v>
      </c>
      <c r="BZ346" s="80">
        <v>0</v>
      </c>
      <c r="CA346" s="80">
        <v>0</v>
      </c>
      <c r="CB346" s="80">
        <v>0</v>
      </c>
      <c r="CC346" s="80">
        <v>0</v>
      </c>
    </row>
    <row r="347" spans="1:81">
      <c r="A347" s="80" t="s">
        <v>2098</v>
      </c>
      <c r="B347" s="80">
        <v>475</v>
      </c>
      <c r="C347" s="80">
        <v>16</v>
      </c>
      <c r="D347" s="80">
        <v>28</v>
      </c>
      <c r="E347" s="80">
        <v>2019</v>
      </c>
      <c r="F347" s="80" t="s">
        <v>73</v>
      </c>
      <c r="G347" s="80" t="s">
        <v>2082</v>
      </c>
      <c r="H347" s="80" t="s">
        <v>2083</v>
      </c>
      <c r="I347" s="177"/>
      <c r="J347" s="81">
        <v>0.56393960077120719</v>
      </c>
      <c r="K347" s="81">
        <v>0.92016502788691945</v>
      </c>
      <c r="L347" s="81">
        <v>8.844611361020096</v>
      </c>
      <c r="M347" s="81">
        <v>10.520418688862065</v>
      </c>
      <c r="N347" s="81">
        <v>10.926166189767432</v>
      </c>
      <c r="O347" s="81">
        <v>6.208585581816596</v>
      </c>
      <c r="P347" s="81">
        <v>9.8052329629450945</v>
      </c>
      <c r="Q347" s="81">
        <v>0.55025727972369909</v>
      </c>
      <c r="R347" s="81">
        <v>3.7928405799450791</v>
      </c>
      <c r="S347" s="81">
        <v>1.4558238237164647</v>
      </c>
      <c r="T347" s="82"/>
      <c r="U347" s="81">
        <v>109195</v>
      </c>
      <c r="V347" s="81">
        <v>422</v>
      </c>
      <c r="W347" s="81">
        <v>241</v>
      </c>
      <c r="X347" s="81">
        <v>3047</v>
      </c>
      <c r="Y347" s="81">
        <v>5263</v>
      </c>
      <c r="Z347" s="81">
        <v>3887</v>
      </c>
      <c r="AA347" s="81">
        <v>2036</v>
      </c>
      <c r="AB347" s="81">
        <v>8917</v>
      </c>
      <c r="AC347" s="81">
        <v>668822</v>
      </c>
      <c r="AD347" s="81">
        <v>1.4558238237164649</v>
      </c>
      <c r="AE347" s="82"/>
      <c r="AF347" s="81">
        <v>978340.76857150788</v>
      </c>
      <c r="AG347" s="81">
        <v>849510.93934646784</v>
      </c>
      <c r="AH347" s="81">
        <v>2057392.8718481411</v>
      </c>
      <c r="AI347" s="81">
        <v>17407708.696552239</v>
      </c>
      <c r="AJ347" s="81">
        <v>23776387.915528841</v>
      </c>
      <c r="AK347" s="81">
        <v>0</v>
      </c>
      <c r="AL347" s="81">
        <v>0</v>
      </c>
      <c r="AM347" s="81">
        <v>1214428.2728599396</v>
      </c>
      <c r="AN347" s="81">
        <v>0</v>
      </c>
      <c r="AO347" s="81">
        <v>0</v>
      </c>
      <c r="AP347" s="82"/>
      <c r="AQ347" s="81">
        <v>38</v>
      </c>
      <c r="AR347" s="81">
        <v>6</v>
      </c>
      <c r="AS347" s="81">
        <v>0</v>
      </c>
      <c r="AT347" s="81">
        <v>0</v>
      </c>
      <c r="AU347" s="81">
        <v>0</v>
      </c>
      <c r="AV347" s="81">
        <v>0</v>
      </c>
      <c r="AW347" s="81" t="s">
        <v>564</v>
      </c>
      <c r="AX347" s="82"/>
      <c r="AY347" s="81">
        <v>204.54</v>
      </c>
      <c r="AZ347" s="81">
        <v>1092.4000000000001</v>
      </c>
      <c r="BA347" s="81">
        <v>0</v>
      </c>
      <c r="BB347" s="81">
        <v>0</v>
      </c>
      <c r="BC347" s="81">
        <v>0</v>
      </c>
      <c r="BD347" s="81">
        <v>0</v>
      </c>
      <c r="BE347" s="81" t="s">
        <v>564</v>
      </c>
      <c r="BF347" s="82"/>
      <c r="BG347" s="81">
        <v>0</v>
      </c>
      <c r="BH347" s="81">
        <v>0</v>
      </c>
      <c r="BI347" s="81">
        <v>0</v>
      </c>
      <c r="BJ347" s="81">
        <v>0</v>
      </c>
      <c r="BK347" s="81">
        <v>0</v>
      </c>
      <c r="BL347" s="81">
        <v>0</v>
      </c>
      <c r="BM347" s="82"/>
      <c r="BN347" s="81">
        <v>0</v>
      </c>
      <c r="BO347" s="81">
        <v>0</v>
      </c>
      <c r="BP347" s="81">
        <v>0</v>
      </c>
      <c r="BQ347" s="81">
        <v>0</v>
      </c>
      <c r="BR347" s="81">
        <v>0</v>
      </c>
      <c r="BS347" s="81">
        <v>0</v>
      </c>
      <c r="BT347"/>
      <c r="BU347" s="80">
        <v>0</v>
      </c>
      <c r="BV347" s="80">
        <v>0</v>
      </c>
      <c r="BW347" s="80">
        <v>0</v>
      </c>
      <c r="BX347" s="80">
        <v>0</v>
      </c>
      <c r="BY347" s="80">
        <v>0</v>
      </c>
      <c r="BZ347" s="80">
        <v>0</v>
      </c>
      <c r="CA347" s="80">
        <v>0</v>
      </c>
      <c r="CB347" s="80">
        <v>0</v>
      </c>
      <c r="CC347" s="80">
        <v>0</v>
      </c>
    </row>
    <row r="348" spans="1:81">
      <c r="A348" s="80" t="s">
        <v>2099</v>
      </c>
      <c r="B348" s="80">
        <v>476</v>
      </c>
      <c r="C348" s="80">
        <v>17</v>
      </c>
      <c r="D348" s="80">
        <v>28</v>
      </c>
      <c r="E348" s="80">
        <v>2020</v>
      </c>
      <c r="F348" s="80" t="s">
        <v>218</v>
      </c>
      <c r="G348" s="80" t="s">
        <v>2082</v>
      </c>
      <c r="H348" s="80" t="s">
        <v>2083</v>
      </c>
      <c r="I348" s="177"/>
      <c r="J348" s="81">
        <v>0.98009739355916226</v>
      </c>
      <c r="K348" s="81">
        <v>0.93421194331803104</v>
      </c>
      <c r="L348" s="81">
        <v>9.838125005969216</v>
      </c>
      <c r="M348" s="81">
        <v>9.8556150140200138</v>
      </c>
      <c r="N348" s="81">
        <v>10.630346361052663</v>
      </c>
      <c r="O348" s="81">
        <v>5.5249649606558453</v>
      </c>
      <c r="P348" s="81">
        <v>9.6940656416122923</v>
      </c>
      <c r="Q348" s="81">
        <v>0.51987827916723017</v>
      </c>
      <c r="R348" s="81">
        <v>3.9471456563531451</v>
      </c>
      <c r="S348" s="81">
        <v>1.1722223866814709</v>
      </c>
      <c r="T348" s="82"/>
      <c r="U348" s="81">
        <v>194493</v>
      </c>
      <c r="V348" s="81">
        <v>380</v>
      </c>
      <c r="W348" s="81">
        <v>234</v>
      </c>
      <c r="X348" s="81">
        <v>2918</v>
      </c>
      <c r="Y348" s="81">
        <v>5248</v>
      </c>
      <c r="Z348" s="81">
        <v>3948</v>
      </c>
      <c r="AA348" s="81">
        <v>2187</v>
      </c>
      <c r="AB348" s="81">
        <v>8817</v>
      </c>
      <c r="AC348" s="81">
        <v>699662.99999999988</v>
      </c>
      <c r="AD348" s="81">
        <v>1.1722223866814709</v>
      </c>
      <c r="AE348" s="82"/>
      <c r="AF348" s="81">
        <v>1644053.1270090961</v>
      </c>
      <c r="AG348" s="81">
        <v>801573.99839113839</v>
      </c>
      <c r="AH348" s="81">
        <v>2651370.0508963987</v>
      </c>
      <c r="AI348" s="81">
        <v>15708834.059686124</v>
      </c>
      <c r="AJ348" s="81">
        <v>21863926.231912065</v>
      </c>
      <c r="AK348" s="81"/>
      <c r="AL348" s="81"/>
      <c r="AM348" s="81">
        <v>1150716.4589131335</v>
      </c>
      <c r="AN348" s="81"/>
      <c r="AO348" s="81"/>
      <c r="AP348" s="82"/>
      <c r="AQ348" s="81">
        <v>38</v>
      </c>
      <c r="AR348" s="81">
        <v>6</v>
      </c>
      <c r="AS348" s="81">
        <v>0</v>
      </c>
      <c r="AT348" s="81">
        <v>0</v>
      </c>
      <c r="AU348" s="81">
        <v>0</v>
      </c>
      <c r="AV348" s="81">
        <v>0</v>
      </c>
      <c r="AW348" s="81">
        <v>0</v>
      </c>
      <c r="AX348" s="82"/>
      <c r="AY348" s="81">
        <v>204.54</v>
      </c>
      <c r="AZ348" s="81">
        <v>1092.4000000000001</v>
      </c>
      <c r="BA348" s="81">
        <v>0</v>
      </c>
      <c r="BB348" s="81">
        <v>0</v>
      </c>
      <c r="BC348" s="81">
        <v>0</v>
      </c>
      <c r="BD348" s="81">
        <v>0</v>
      </c>
      <c r="BE348" s="81">
        <v>0</v>
      </c>
      <c r="BF348" s="82"/>
      <c r="BG348" s="81">
        <v>0</v>
      </c>
      <c r="BH348" s="81">
        <v>0</v>
      </c>
      <c r="BI348" s="81">
        <v>0</v>
      </c>
      <c r="BJ348" s="81">
        <v>0</v>
      </c>
      <c r="BK348" s="81">
        <v>0</v>
      </c>
      <c r="BL348" s="81">
        <v>0</v>
      </c>
      <c r="BM348" s="82"/>
      <c r="BN348" s="81">
        <v>0</v>
      </c>
      <c r="BO348" s="81">
        <v>0</v>
      </c>
      <c r="BP348" s="81">
        <v>0</v>
      </c>
      <c r="BQ348" s="81">
        <v>0</v>
      </c>
      <c r="BR348" s="81">
        <v>0</v>
      </c>
      <c r="BS348" s="81">
        <v>0</v>
      </c>
      <c r="BT348"/>
      <c r="BU348" s="80">
        <v>0</v>
      </c>
      <c r="BV348" s="80">
        <v>0</v>
      </c>
      <c r="BW348" s="80">
        <v>0</v>
      </c>
      <c r="BX348" s="80">
        <v>0</v>
      </c>
      <c r="BY348" s="80">
        <v>0</v>
      </c>
      <c r="BZ348" s="80">
        <v>0</v>
      </c>
      <c r="CA348" s="80">
        <v>0</v>
      </c>
      <c r="CB348" s="80">
        <v>0</v>
      </c>
      <c r="CC348" s="80">
        <v>0</v>
      </c>
    </row>
    <row r="349" spans="1:81">
      <c r="A349" s="80" t="s">
        <v>2100</v>
      </c>
      <c r="B349" s="80">
        <v>476</v>
      </c>
      <c r="C349" s="80">
        <v>18</v>
      </c>
      <c r="D349" s="80">
        <v>28</v>
      </c>
      <c r="E349" s="80">
        <v>2021</v>
      </c>
      <c r="F349" s="80" t="s">
        <v>75</v>
      </c>
      <c r="G349" s="174" t="s">
        <v>2082</v>
      </c>
      <c r="H349" s="80" t="s">
        <v>2083</v>
      </c>
      <c r="I349" s="177"/>
      <c r="J349" s="81">
        <v>0.77763316783660241</v>
      </c>
      <c r="K349" s="81">
        <v>0.94805489092192308</v>
      </c>
      <c r="L349" s="81">
        <v>8.6097235101615546</v>
      </c>
      <c r="M349" s="81">
        <v>9.2271455057092062</v>
      </c>
      <c r="N349" s="81">
        <v>8.7635561452144888</v>
      </c>
      <c r="O349" s="81">
        <v>5.3507330870434231</v>
      </c>
      <c r="P349" s="81">
        <v>9.9678251625348899</v>
      </c>
      <c r="Q349" s="81">
        <v>0.51388473081717323</v>
      </c>
      <c r="R349" s="81">
        <v>4.5678380803916703</v>
      </c>
      <c r="S349" s="81">
        <v>1.0057109390693491</v>
      </c>
      <c r="T349" s="82"/>
      <c r="U349" s="81">
        <v>200335</v>
      </c>
      <c r="V349" s="81">
        <v>380</v>
      </c>
      <c r="W349" s="81">
        <v>234</v>
      </c>
      <c r="X349" s="81">
        <v>2918</v>
      </c>
      <c r="Y349" s="81">
        <v>5201</v>
      </c>
      <c r="Z349" s="81">
        <v>3937</v>
      </c>
      <c r="AA349" s="81">
        <v>2193</v>
      </c>
      <c r="AB349" s="81">
        <v>8612</v>
      </c>
      <c r="AC349" s="81">
        <v>784798.99999999988</v>
      </c>
      <c r="AD349" s="81">
        <v>1.0057109390693491</v>
      </c>
      <c r="AE349" s="82"/>
      <c r="AF349" s="81">
        <v>1490482.6149516869</v>
      </c>
      <c r="AG349" s="81">
        <v>813185.67640301527</v>
      </c>
      <c r="AH349" s="81">
        <v>2446516.5655996487</v>
      </c>
      <c r="AI349" s="81">
        <v>17519244.678740114</v>
      </c>
      <c r="AJ349" s="81">
        <v>22016455.393496968</v>
      </c>
      <c r="AK349" s="81">
        <v>0</v>
      </c>
      <c r="AL349" s="81">
        <v>0</v>
      </c>
      <c r="AM349" s="81">
        <v>1130444.6018007987</v>
      </c>
      <c r="AN349" s="81">
        <v>0</v>
      </c>
      <c r="AO349" s="81">
        <v>0</v>
      </c>
      <c r="AP349" s="82"/>
      <c r="AQ349" s="81">
        <v>39</v>
      </c>
      <c r="AR349" s="81">
        <v>6</v>
      </c>
      <c r="AS349" s="81">
        <v>0</v>
      </c>
      <c r="AT349" s="81">
        <v>0</v>
      </c>
      <c r="AU349" s="81">
        <v>0</v>
      </c>
      <c r="AV349" s="81">
        <v>0</v>
      </c>
      <c r="AW349" s="81"/>
      <c r="AX349" s="82"/>
      <c r="AY349" s="81">
        <v>212.44</v>
      </c>
      <c r="AZ349" s="81">
        <v>1092.4000000000001</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2101</v>
      </c>
      <c r="B350" s="80">
        <v>476</v>
      </c>
      <c r="C350" s="80">
        <v>19</v>
      </c>
      <c r="D350" s="80">
        <v>28</v>
      </c>
      <c r="E350" s="80">
        <v>2022</v>
      </c>
      <c r="F350" s="80" t="s">
        <v>568</v>
      </c>
      <c r="G350" s="174" t="s">
        <v>2082</v>
      </c>
      <c r="H350" s="80" t="s">
        <v>2083</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40</v>
      </c>
      <c r="AR350" s="81">
        <v>6</v>
      </c>
      <c r="AS350" s="81">
        <v>0</v>
      </c>
      <c r="AT350" s="81">
        <v>0</v>
      </c>
      <c r="AU350" s="81">
        <v>0</v>
      </c>
      <c r="AV350" s="81">
        <v>0</v>
      </c>
      <c r="AW350" s="81"/>
      <c r="AX350" s="82"/>
      <c r="AY350" s="81">
        <v>218.34000000000003</v>
      </c>
      <c r="AZ350" s="81">
        <v>1092.3999999999999</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2102</v>
      </c>
      <c r="B351" s="80">
        <v>273</v>
      </c>
      <c r="C351" s="80">
        <v>1</v>
      </c>
      <c r="D351" s="80">
        <v>17</v>
      </c>
      <c r="E351" s="80">
        <v>1990</v>
      </c>
      <c r="F351" s="80" t="s">
        <v>562</v>
      </c>
      <c r="G351" s="80" t="s">
        <v>2103</v>
      </c>
      <c r="H351" s="80" t="s">
        <v>2104</v>
      </c>
      <c r="I351" s="177"/>
      <c r="J351" s="81">
        <v>10.531097424879869</v>
      </c>
      <c r="K351" s="81">
        <v>1.3694445836952385</v>
      </c>
      <c r="L351" s="81">
        <v>1.7135253793027541</v>
      </c>
      <c r="M351" s="81">
        <v>15.634288197682492</v>
      </c>
      <c r="N351" s="81">
        <v>11.577799892833006</v>
      </c>
      <c r="O351" s="81">
        <v>8.8716174509969754</v>
      </c>
      <c r="P351" s="81">
        <v>11.651032744014012</v>
      </c>
      <c r="Q351" s="81">
        <v>0.77799523982508267</v>
      </c>
      <c r="R351" s="81">
        <v>0</v>
      </c>
      <c r="S351" s="81">
        <v>0.70489621563944915</v>
      </c>
      <c r="T351" s="82"/>
      <c r="U351" s="81">
        <v>620845</v>
      </c>
      <c r="V351" s="81">
        <v>396</v>
      </c>
      <c r="W351" s="81">
        <v>19</v>
      </c>
      <c r="X351" s="81">
        <v>6035</v>
      </c>
      <c r="Y351" s="81">
        <v>4183</v>
      </c>
      <c r="Z351" s="81">
        <v>3649</v>
      </c>
      <c r="AA351" s="81">
        <v>2829</v>
      </c>
      <c r="AB351" s="81">
        <v>12632</v>
      </c>
      <c r="AC351" s="81">
        <v>0</v>
      </c>
      <c r="AD351" s="81">
        <v>0.70489621563944915</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2105</v>
      </c>
      <c r="B352" s="80">
        <v>274</v>
      </c>
      <c r="C352" s="80">
        <v>2</v>
      </c>
      <c r="D352" s="80">
        <v>17</v>
      </c>
      <c r="E352" s="80">
        <v>2005</v>
      </c>
      <c r="F352" s="80" t="s">
        <v>565</v>
      </c>
      <c r="G352" s="80" t="s">
        <v>2103</v>
      </c>
      <c r="H352" s="80" t="s">
        <v>2104</v>
      </c>
      <c r="I352" s="177"/>
      <c r="J352" s="81">
        <v>9.440918110916753</v>
      </c>
      <c r="K352" s="81">
        <v>0.88473067260325899</v>
      </c>
      <c r="L352" s="81">
        <v>5.8831258358395457</v>
      </c>
      <c r="M352" s="81">
        <v>18.731000513305549</v>
      </c>
      <c r="N352" s="81">
        <v>14.926864790414923</v>
      </c>
      <c r="O352" s="81">
        <v>11.738232058084238</v>
      </c>
      <c r="P352" s="81">
        <v>10.122699641672886</v>
      </c>
      <c r="Q352" s="81">
        <v>0.64735585419449759</v>
      </c>
      <c r="R352" s="81">
        <v>0</v>
      </c>
      <c r="S352" s="81">
        <v>2.187715644034228</v>
      </c>
      <c r="T352" s="82"/>
      <c r="U352" s="81">
        <v>514554</v>
      </c>
      <c r="V352" s="81">
        <v>373</v>
      </c>
      <c r="W352" s="81">
        <v>64</v>
      </c>
      <c r="X352" s="81">
        <v>4076</v>
      </c>
      <c r="Y352" s="81">
        <v>4538</v>
      </c>
      <c r="Z352" s="81">
        <v>5587</v>
      </c>
      <c r="AA352" s="81">
        <v>2013</v>
      </c>
      <c r="AB352" s="81">
        <v>10988</v>
      </c>
      <c r="AC352" s="81">
        <v>0</v>
      </c>
      <c r="AD352" s="81">
        <v>2.187715644034228</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2106</v>
      </c>
      <c r="B353" s="80">
        <v>275</v>
      </c>
      <c r="C353" s="80">
        <v>3</v>
      </c>
      <c r="D353" s="80">
        <v>17</v>
      </c>
      <c r="E353" s="80">
        <v>2006</v>
      </c>
      <c r="F353" s="80" t="s">
        <v>566</v>
      </c>
      <c r="G353" s="80" t="s">
        <v>2103</v>
      </c>
      <c r="H353" s="80" t="s">
        <v>2104</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2107</v>
      </c>
      <c r="B354" s="80">
        <v>276</v>
      </c>
      <c r="C354" s="80">
        <v>4</v>
      </c>
      <c r="D354" s="80">
        <v>17</v>
      </c>
      <c r="E354" s="80">
        <v>2007</v>
      </c>
      <c r="F354" s="80" t="s">
        <v>567</v>
      </c>
      <c r="G354" s="80" t="s">
        <v>2103</v>
      </c>
      <c r="H354" s="80" t="s">
        <v>2104</v>
      </c>
      <c r="I354" s="177"/>
      <c r="J354" s="81">
        <v>7.3408494117887528</v>
      </c>
      <c r="K354" s="81">
        <v>0.71113022644299739</v>
      </c>
      <c r="L354" s="81">
        <v>4.6702918345212066</v>
      </c>
      <c r="M354" s="81">
        <v>17.765102376523661</v>
      </c>
      <c r="N354" s="81">
        <v>14.208487352123143</v>
      </c>
      <c r="O354" s="81">
        <v>11.358324667445252</v>
      </c>
      <c r="P354" s="81">
        <v>9.7687371980718307</v>
      </c>
      <c r="Q354" s="81">
        <v>0.66428192649632845</v>
      </c>
      <c r="R354" s="81">
        <v>0</v>
      </c>
      <c r="S354" s="81">
        <v>1.3058593469710715</v>
      </c>
      <c r="T354" s="82"/>
      <c r="U354" s="81">
        <v>500594</v>
      </c>
      <c r="V354" s="81">
        <v>301</v>
      </c>
      <c r="W354" s="81">
        <v>64</v>
      </c>
      <c r="X354" s="81">
        <v>4239</v>
      </c>
      <c r="Y354" s="81">
        <v>4450</v>
      </c>
      <c r="Z354" s="81">
        <v>5620</v>
      </c>
      <c r="AA354" s="81">
        <v>1913</v>
      </c>
      <c r="AB354" s="81">
        <v>10679</v>
      </c>
      <c r="AC354" s="81">
        <v>0</v>
      </c>
      <c r="AD354" s="81">
        <v>1.3058593469710715</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2108</v>
      </c>
      <c r="B355" s="80">
        <v>277</v>
      </c>
      <c r="C355" s="80">
        <v>5</v>
      </c>
      <c r="D355" s="80">
        <v>17</v>
      </c>
      <c r="E355" s="80">
        <v>2008</v>
      </c>
      <c r="F355" s="80" t="s">
        <v>84</v>
      </c>
      <c r="G355" s="80" t="s">
        <v>2103</v>
      </c>
      <c r="H355" s="80" t="s">
        <v>2104</v>
      </c>
      <c r="I355" s="177"/>
      <c r="J355" s="81">
        <v>6.633530676876835</v>
      </c>
      <c r="K355" s="81">
        <v>0.52708139171020396</v>
      </c>
      <c r="L355" s="81">
        <v>4.1189577677671272</v>
      </c>
      <c r="M355" s="81">
        <v>18.580967710888142</v>
      </c>
      <c r="N355" s="81">
        <v>13.950079342660784</v>
      </c>
      <c r="O355" s="81">
        <v>10.93218209589997</v>
      </c>
      <c r="P355" s="81">
        <v>9.5688790495991523</v>
      </c>
      <c r="Q355" s="81">
        <v>0.64246580677115006</v>
      </c>
      <c r="R355" s="81">
        <v>0</v>
      </c>
      <c r="S355" s="81">
        <v>1.572102274563616</v>
      </c>
      <c r="T355" s="82"/>
      <c r="U355" s="81">
        <v>493905</v>
      </c>
      <c r="V355" s="81">
        <v>301</v>
      </c>
      <c r="W355" s="81">
        <v>64</v>
      </c>
      <c r="X355" s="81">
        <v>4239</v>
      </c>
      <c r="Y355" s="81">
        <v>4415</v>
      </c>
      <c r="Z355" s="81">
        <v>5599</v>
      </c>
      <c r="AA355" s="81">
        <v>1876</v>
      </c>
      <c r="AB355" s="81">
        <v>10498</v>
      </c>
      <c r="AC355" s="81">
        <v>0</v>
      </c>
      <c r="AD355" s="81">
        <v>1.572102274563616</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2109</v>
      </c>
      <c r="B356" s="80">
        <v>278</v>
      </c>
      <c r="C356" s="80">
        <v>6</v>
      </c>
      <c r="D356" s="80">
        <v>17</v>
      </c>
      <c r="E356" s="80">
        <v>2009</v>
      </c>
      <c r="F356" s="80" t="s">
        <v>85</v>
      </c>
      <c r="G356" s="80" t="s">
        <v>2103</v>
      </c>
      <c r="H356" s="80" t="s">
        <v>2104</v>
      </c>
      <c r="I356" s="177"/>
      <c r="J356" s="81">
        <v>6.8079430503542557</v>
      </c>
      <c r="K356" s="81">
        <v>0.47963837977251278</v>
      </c>
      <c r="L356" s="81">
        <v>1.1586578659484155</v>
      </c>
      <c r="M356" s="81">
        <v>20.839323035196632</v>
      </c>
      <c r="N356" s="81">
        <v>13.939791959484843</v>
      </c>
      <c r="O356" s="81">
        <v>11.180468698812136</v>
      </c>
      <c r="P356" s="81">
        <v>8.9481908379605297</v>
      </c>
      <c r="Q356" s="81">
        <v>0.60105462405134402</v>
      </c>
      <c r="R356" s="81">
        <v>0</v>
      </c>
      <c r="S356" s="81">
        <v>1.2477418455918672</v>
      </c>
      <c r="T356" s="82"/>
      <c r="U356" s="81">
        <v>503040</v>
      </c>
      <c r="V356" s="81">
        <v>259</v>
      </c>
      <c r="W356" s="81">
        <v>32</v>
      </c>
      <c r="X356" s="81">
        <v>4472</v>
      </c>
      <c r="Y356" s="81">
        <v>4388</v>
      </c>
      <c r="Z356" s="81">
        <v>5652</v>
      </c>
      <c r="AA356" s="81">
        <v>1801</v>
      </c>
      <c r="AB356" s="81">
        <v>10310</v>
      </c>
      <c r="AC356" s="81">
        <v>0</v>
      </c>
      <c r="AD356" s="81">
        <v>1.2477418455918672</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0</v>
      </c>
      <c r="BL356" s="81">
        <v>0</v>
      </c>
      <c r="BM356" s="82"/>
      <c r="BN356" s="81">
        <v>0</v>
      </c>
      <c r="BO356" s="81">
        <v>0</v>
      </c>
      <c r="BP356" s="81">
        <v>0</v>
      </c>
      <c r="BQ356" s="81">
        <v>0</v>
      </c>
      <c r="BR356" s="81">
        <v>0</v>
      </c>
      <c r="BS356" s="81">
        <v>0</v>
      </c>
      <c r="BT356"/>
      <c r="BU356" s="80"/>
      <c r="BV356" s="80"/>
      <c r="BW356" s="80"/>
      <c r="BX356" s="80"/>
      <c r="BY356" s="80"/>
      <c r="BZ356" s="80"/>
      <c r="CA356" s="80"/>
      <c r="CB356" s="80"/>
      <c r="CC356" s="80"/>
    </row>
    <row r="357" spans="1:81">
      <c r="A357" s="80" t="s">
        <v>2110</v>
      </c>
      <c r="B357" s="80">
        <v>279</v>
      </c>
      <c r="C357" s="80">
        <v>7</v>
      </c>
      <c r="D357" s="80">
        <v>17</v>
      </c>
      <c r="E357" s="80">
        <v>2010</v>
      </c>
      <c r="F357" s="80" t="s">
        <v>86</v>
      </c>
      <c r="G357" s="80" t="s">
        <v>2103</v>
      </c>
      <c r="H357" s="80" t="s">
        <v>2104</v>
      </c>
      <c r="I357" s="177"/>
      <c r="J357" s="81">
        <v>4.335728499954195</v>
      </c>
      <c r="K357" s="81">
        <v>0.46246454096435452</v>
      </c>
      <c r="L357" s="81">
        <v>1.0985733257703005</v>
      </c>
      <c r="M357" s="81">
        <v>19.926232782991249</v>
      </c>
      <c r="N357" s="81">
        <v>13.008697810104964</v>
      </c>
      <c r="O357" s="81">
        <v>11.179949453442996</v>
      </c>
      <c r="P357" s="81">
        <v>9.0092253577461445</v>
      </c>
      <c r="Q357" s="81">
        <v>0.62131108580409644</v>
      </c>
      <c r="R357" s="81">
        <v>0</v>
      </c>
      <c r="S357" s="81">
        <v>1.3456397934489825</v>
      </c>
      <c r="T357" s="82"/>
      <c r="U357" s="81">
        <v>318516</v>
      </c>
      <c r="V357" s="81">
        <v>259</v>
      </c>
      <c r="W357" s="81">
        <v>32</v>
      </c>
      <c r="X357" s="81">
        <v>4472</v>
      </c>
      <c r="Y357" s="81">
        <v>4361</v>
      </c>
      <c r="Z357" s="81">
        <v>5678</v>
      </c>
      <c r="AA357" s="81">
        <v>1768</v>
      </c>
      <c r="AB357" s="81">
        <v>10212</v>
      </c>
      <c r="AC357" s="81">
        <v>0</v>
      </c>
      <c r="AD357" s="81">
        <v>1.3456397934489825</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0</v>
      </c>
      <c r="BL357" s="81">
        <v>0</v>
      </c>
      <c r="BM357" s="82"/>
      <c r="BN357" s="81">
        <v>0</v>
      </c>
      <c r="BO357" s="81">
        <v>0</v>
      </c>
      <c r="BP357" s="81">
        <v>0</v>
      </c>
      <c r="BQ357" s="81">
        <v>0</v>
      </c>
      <c r="BR357" s="81">
        <v>0</v>
      </c>
      <c r="BS357" s="81">
        <v>0</v>
      </c>
      <c r="BT357"/>
      <c r="BU357" s="80">
        <v>0</v>
      </c>
      <c r="BV357" s="80">
        <v>0</v>
      </c>
      <c r="BW357" s="80">
        <v>0</v>
      </c>
      <c r="BX357" s="80">
        <v>0</v>
      </c>
      <c r="BY357" s="80">
        <v>0</v>
      </c>
      <c r="BZ357" s="80">
        <v>0</v>
      </c>
      <c r="CA357" s="80">
        <v>0</v>
      </c>
      <c r="CB357" s="80">
        <v>0</v>
      </c>
      <c r="CC357" s="80">
        <v>0</v>
      </c>
    </row>
    <row r="358" spans="1:81">
      <c r="A358" s="80" t="s">
        <v>2111</v>
      </c>
      <c r="B358" s="80">
        <v>280</v>
      </c>
      <c r="C358" s="80">
        <v>8</v>
      </c>
      <c r="D358" s="80">
        <v>17</v>
      </c>
      <c r="E358" s="80">
        <v>2011</v>
      </c>
      <c r="F358" s="80" t="s">
        <v>87</v>
      </c>
      <c r="G358" s="80" t="s">
        <v>2103</v>
      </c>
      <c r="H358" s="80" t="s">
        <v>2104</v>
      </c>
      <c r="I358" s="177"/>
      <c r="J358" s="81">
        <v>3.2604916416584038</v>
      </c>
      <c r="K358" s="81">
        <v>0.73700289792587426</v>
      </c>
      <c r="L358" s="81">
        <v>1.4286306617181015</v>
      </c>
      <c r="M358" s="81">
        <v>26.370244471000699</v>
      </c>
      <c r="N358" s="81">
        <v>17.724157454830376</v>
      </c>
      <c r="O358" s="81">
        <v>11.019314572687378</v>
      </c>
      <c r="P358" s="81">
        <v>8.6598005960847004</v>
      </c>
      <c r="Q358" s="81">
        <v>0.70599385665719561</v>
      </c>
      <c r="R358" s="81">
        <v>0</v>
      </c>
      <c r="S358" s="81">
        <v>1.3446593053654474</v>
      </c>
      <c r="T358" s="82"/>
      <c r="U358" s="81">
        <v>220091</v>
      </c>
      <c r="V358" s="81">
        <v>259</v>
      </c>
      <c r="W358" s="81">
        <v>32</v>
      </c>
      <c r="X358" s="81">
        <v>4472</v>
      </c>
      <c r="Y358" s="81">
        <v>4336</v>
      </c>
      <c r="Z358" s="81">
        <v>5718</v>
      </c>
      <c r="AA358" s="81">
        <v>1750</v>
      </c>
      <c r="AB358" s="81">
        <v>10060</v>
      </c>
      <c r="AC358" s="81">
        <v>0</v>
      </c>
      <c r="AD358" s="81">
        <v>1.3446593053654474</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2112</v>
      </c>
      <c r="B359" s="80">
        <v>281</v>
      </c>
      <c r="C359" s="80">
        <v>9</v>
      </c>
      <c r="D359" s="80">
        <v>17</v>
      </c>
      <c r="E359" s="80">
        <v>2012</v>
      </c>
      <c r="F359" s="80" t="s">
        <v>88</v>
      </c>
      <c r="G359" s="80" t="s">
        <v>2103</v>
      </c>
      <c r="H359" s="80" t="s">
        <v>2104</v>
      </c>
      <c r="I359" s="177"/>
      <c r="J359" s="81">
        <v>6.8596752869454063</v>
      </c>
      <c r="K359" s="81">
        <v>0.73909279895281998</v>
      </c>
      <c r="L359" s="81">
        <v>1.4995931699460532</v>
      </c>
      <c r="M359" s="81">
        <v>28.859011999821949</v>
      </c>
      <c r="N359" s="81">
        <v>22.703128465690014</v>
      </c>
      <c r="O359" s="81">
        <v>10.886714369728594</v>
      </c>
      <c r="P359" s="81">
        <v>8.5100071186521404</v>
      </c>
      <c r="Q359" s="81">
        <v>0.75385470881620176</v>
      </c>
      <c r="R359" s="81">
        <v>0</v>
      </c>
      <c r="S359" s="81">
        <v>1.2371073595260385</v>
      </c>
      <c r="T359" s="82"/>
      <c r="U359" s="81">
        <v>471264</v>
      </c>
      <c r="V359" s="81">
        <v>259</v>
      </c>
      <c r="W359" s="81">
        <v>32</v>
      </c>
      <c r="X359" s="81">
        <v>4472</v>
      </c>
      <c r="Y359" s="81">
        <v>4317</v>
      </c>
      <c r="Z359" s="81">
        <v>5694</v>
      </c>
      <c r="AA359" s="81">
        <v>1710</v>
      </c>
      <c r="AB359" s="81">
        <v>9887</v>
      </c>
      <c r="AC359" s="81">
        <v>0</v>
      </c>
      <c r="AD359" s="81">
        <v>1.2371073595260385</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0</v>
      </c>
      <c r="BL359" s="81">
        <v>0</v>
      </c>
      <c r="BM359" s="82"/>
      <c r="BN359" s="81">
        <v>0</v>
      </c>
      <c r="BO359" s="81">
        <v>0</v>
      </c>
      <c r="BP359" s="81">
        <v>0</v>
      </c>
      <c r="BQ359" s="81">
        <v>0</v>
      </c>
      <c r="BR359" s="81">
        <v>0</v>
      </c>
      <c r="BS359" s="81">
        <v>0</v>
      </c>
      <c r="BT359"/>
      <c r="BU359" s="80">
        <v>0</v>
      </c>
      <c r="BV359" s="80">
        <v>0</v>
      </c>
      <c r="BW359" s="80">
        <v>0</v>
      </c>
      <c r="BX359" s="80">
        <v>0</v>
      </c>
      <c r="BY359" s="80">
        <v>0</v>
      </c>
      <c r="BZ359" s="80">
        <v>0</v>
      </c>
      <c r="CA359" s="80">
        <v>0</v>
      </c>
      <c r="CB359" s="80">
        <v>0</v>
      </c>
      <c r="CC359" s="80">
        <v>0</v>
      </c>
    </row>
    <row r="360" spans="1:81">
      <c r="A360" s="80" t="s">
        <v>2113</v>
      </c>
      <c r="B360" s="80">
        <v>282</v>
      </c>
      <c r="C360" s="80">
        <v>10</v>
      </c>
      <c r="D360" s="80">
        <v>17</v>
      </c>
      <c r="E360" s="80">
        <v>2013</v>
      </c>
      <c r="F360" s="80" t="s">
        <v>89</v>
      </c>
      <c r="G360" s="80" t="s">
        <v>2103</v>
      </c>
      <c r="H360" s="80" t="s">
        <v>2104</v>
      </c>
      <c r="I360" s="177"/>
      <c r="J360" s="81">
        <v>9.1257276798561353</v>
      </c>
      <c r="K360" s="81">
        <v>0.60364692353684246</v>
      </c>
      <c r="L360" s="81">
        <v>1.3380672064548607</v>
      </c>
      <c r="M360" s="81">
        <v>28.870833972049262</v>
      </c>
      <c r="N360" s="81">
        <v>24.326077905168468</v>
      </c>
      <c r="O360" s="81">
        <v>10.481815352948338</v>
      </c>
      <c r="P360" s="81">
        <v>8.4071970905268181</v>
      </c>
      <c r="Q360" s="81">
        <v>0.75793620075089341</v>
      </c>
      <c r="R360" s="81">
        <v>0</v>
      </c>
      <c r="S360" s="81">
        <v>1.224734128315196</v>
      </c>
      <c r="T360" s="82"/>
      <c r="U360" s="81">
        <v>482363</v>
      </c>
      <c r="V360" s="81">
        <v>259</v>
      </c>
      <c r="W360" s="81">
        <v>32</v>
      </c>
      <c r="X360" s="81">
        <v>4472</v>
      </c>
      <c r="Y360" s="81">
        <v>4276</v>
      </c>
      <c r="Z360" s="81">
        <v>5727</v>
      </c>
      <c r="AA360" s="81">
        <v>1683</v>
      </c>
      <c r="AB360" s="81">
        <v>9798</v>
      </c>
      <c r="AC360" s="81">
        <v>0</v>
      </c>
      <c r="AD360" s="81">
        <v>1.224734128315196</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0</v>
      </c>
      <c r="BL360" s="81">
        <v>0</v>
      </c>
      <c r="BM360" s="82"/>
      <c r="BN360" s="81">
        <v>0</v>
      </c>
      <c r="BO360" s="81">
        <v>0</v>
      </c>
      <c r="BP360" s="81">
        <v>0</v>
      </c>
      <c r="BQ360" s="81">
        <v>0</v>
      </c>
      <c r="BR360" s="81">
        <v>0</v>
      </c>
      <c r="BS360" s="81">
        <v>0</v>
      </c>
      <c r="BT360"/>
      <c r="BU360" s="80">
        <v>0</v>
      </c>
      <c r="BV360" s="80">
        <v>0</v>
      </c>
      <c r="BW360" s="80">
        <v>0</v>
      </c>
      <c r="BX360" s="80">
        <v>0</v>
      </c>
      <c r="BY360" s="80">
        <v>0</v>
      </c>
      <c r="BZ360" s="80">
        <v>0</v>
      </c>
      <c r="CA360" s="80">
        <v>0</v>
      </c>
      <c r="CB360" s="80">
        <v>0</v>
      </c>
      <c r="CC360" s="80">
        <v>0</v>
      </c>
    </row>
    <row r="361" spans="1:81">
      <c r="A361" s="80" t="s">
        <v>2114</v>
      </c>
      <c r="B361" s="80">
        <v>283</v>
      </c>
      <c r="C361" s="80">
        <v>11</v>
      </c>
      <c r="D361" s="80">
        <v>17</v>
      </c>
      <c r="E361" s="80">
        <v>2014</v>
      </c>
      <c r="F361" s="80" t="s">
        <v>90</v>
      </c>
      <c r="G361" s="80" t="s">
        <v>2103</v>
      </c>
      <c r="H361" s="80" t="s">
        <v>2104</v>
      </c>
      <c r="I361" s="177"/>
      <c r="J361" s="81">
        <v>8.3892684574413838</v>
      </c>
      <c r="K361" s="81">
        <v>0.59019315515534654</v>
      </c>
      <c r="L361" s="81">
        <v>1.6408154770355223</v>
      </c>
      <c r="M361" s="81">
        <v>22.985765550076874</v>
      </c>
      <c r="N361" s="81">
        <v>20.532810591379512</v>
      </c>
      <c r="O361" s="81">
        <v>9.9227020882457655</v>
      </c>
      <c r="P361" s="81">
        <v>8.1747496610680113</v>
      </c>
      <c r="Q361" s="81">
        <v>0.71837340372741065</v>
      </c>
      <c r="R361" s="81">
        <v>0</v>
      </c>
      <c r="S361" s="81">
        <v>1.1066391089653687</v>
      </c>
      <c r="T361" s="82"/>
      <c r="U361" s="81">
        <v>490255</v>
      </c>
      <c r="V361" s="81">
        <v>222</v>
      </c>
      <c r="W361" s="81">
        <v>33</v>
      </c>
      <c r="X361" s="81">
        <v>3905</v>
      </c>
      <c r="Y361" s="81">
        <v>4260</v>
      </c>
      <c r="Z361" s="81">
        <v>5710</v>
      </c>
      <c r="AA361" s="81">
        <v>1628</v>
      </c>
      <c r="AB361" s="81">
        <v>9679</v>
      </c>
      <c r="AC361" s="81">
        <v>0</v>
      </c>
      <c r="AD361" s="81">
        <v>1.1066391089653687</v>
      </c>
      <c r="AE361" s="82"/>
      <c r="AF361" s="81">
        <v>4765267.2435381878</v>
      </c>
      <c r="AG361" s="81">
        <v>434995.98995453579</v>
      </c>
      <c r="AH361" s="81">
        <v>407006.19048668491</v>
      </c>
      <c r="AI361" s="81">
        <v>22378338.124254055</v>
      </c>
      <c r="AJ361" s="81">
        <v>25103389.948153473</v>
      </c>
      <c r="AK361" s="81">
        <v>0</v>
      </c>
      <c r="AL361" s="81">
        <v>0</v>
      </c>
      <c r="AM361" s="81">
        <v>1328782.0646223293</v>
      </c>
      <c r="AN361" s="81">
        <v>0</v>
      </c>
      <c r="AO361" s="81">
        <v>0</v>
      </c>
      <c r="AP361" s="82"/>
      <c r="AQ361" s="81">
        <v>172</v>
      </c>
      <c r="AR361" s="81">
        <v>36</v>
      </c>
      <c r="AS361" s="81">
        <v>0</v>
      </c>
      <c r="AT361" s="81">
        <v>0</v>
      </c>
      <c r="AU361" s="81">
        <v>0</v>
      </c>
      <c r="AV361" s="81">
        <v>0</v>
      </c>
      <c r="AW361" s="81" t="s">
        <v>564</v>
      </c>
      <c r="AX361" s="82"/>
      <c r="AY361" s="81">
        <v>748.16</v>
      </c>
      <c r="AZ361" s="81">
        <v>1360</v>
      </c>
      <c r="BA361" s="81">
        <v>0</v>
      </c>
      <c r="BB361" s="81">
        <v>0</v>
      </c>
      <c r="BC361" s="81">
        <v>0</v>
      </c>
      <c r="BD361" s="81">
        <v>0</v>
      </c>
      <c r="BE361" s="81" t="s">
        <v>564</v>
      </c>
      <c r="BF361" s="82"/>
      <c r="BG361" s="81">
        <v>0</v>
      </c>
      <c r="BH361" s="81">
        <v>0</v>
      </c>
      <c r="BI361" s="81">
        <v>0</v>
      </c>
      <c r="BJ361" s="81">
        <v>0</v>
      </c>
      <c r="BK361" s="81">
        <v>0</v>
      </c>
      <c r="BL361" s="81">
        <v>0</v>
      </c>
      <c r="BM361" s="82"/>
      <c r="BN361" s="81">
        <v>0</v>
      </c>
      <c r="BO361" s="81">
        <v>0</v>
      </c>
      <c r="BP361" s="81">
        <v>0</v>
      </c>
      <c r="BQ361" s="81">
        <v>0</v>
      </c>
      <c r="BR361" s="81">
        <v>0</v>
      </c>
      <c r="BS361" s="81">
        <v>0</v>
      </c>
      <c r="BT361"/>
      <c r="BU361" s="80">
        <v>0</v>
      </c>
      <c r="BV361" s="80">
        <v>0</v>
      </c>
      <c r="BW361" s="80">
        <v>0</v>
      </c>
      <c r="BX361" s="80">
        <v>0</v>
      </c>
      <c r="BY361" s="80">
        <v>0</v>
      </c>
      <c r="BZ361" s="80">
        <v>0</v>
      </c>
      <c r="CA361" s="80">
        <v>0</v>
      </c>
      <c r="CB361" s="80">
        <v>0</v>
      </c>
      <c r="CC361" s="80">
        <v>0</v>
      </c>
    </row>
    <row r="362" spans="1:81">
      <c r="A362" s="80" t="s">
        <v>2115</v>
      </c>
      <c r="B362" s="80">
        <v>284</v>
      </c>
      <c r="C362" s="80">
        <v>12</v>
      </c>
      <c r="D362" s="80">
        <v>17</v>
      </c>
      <c r="E362" s="80">
        <v>2015</v>
      </c>
      <c r="F362" s="80" t="s">
        <v>91</v>
      </c>
      <c r="G362" s="80" t="s">
        <v>2103</v>
      </c>
      <c r="H362" s="80" t="s">
        <v>2104</v>
      </c>
      <c r="I362" s="177"/>
      <c r="J362" s="81">
        <v>8.1250316683513848</v>
      </c>
      <c r="K362" s="81">
        <v>0.56499781610161426</v>
      </c>
      <c r="L362" s="81">
        <v>1.9361681414049106</v>
      </c>
      <c r="M362" s="81">
        <v>23.995456738819136</v>
      </c>
      <c r="N362" s="81">
        <v>17.402155242109398</v>
      </c>
      <c r="O362" s="81">
        <v>9.8021936548646771</v>
      </c>
      <c r="P362" s="81">
        <v>8.1058022531017979</v>
      </c>
      <c r="Q362" s="81">
        <v>0.69547754768415093</v>
      </c>
      <c r="R362" s="81">
        <v>0</v>
      </c>
      <c r="S362" s="81">
        <v>1.8543538806044491</v>
      </c>
      <c r="T362" s="82"/>
      <c r="U362" s="81">
        <v>512961</v>
      </c>
      <c r="V362" s="81">
        <v>222</v>
      </c>
      <c r="W362" s="81">
        <v>33</v>
      </c>
      <c r="X362" s="81">
        <v>3905</v>
      </c>
      <c r="Y362" s="81">
        <v>4277</v>
      </c>
      <c r="Z362" s="81">
        <v>5695</v>
      </c>
      <c r="AA362" s="81">
        <v>1613</v>
      </c>
      <c r="AB362" s="81">
        <v>9572</v>
      </c>
      <c r="AC362" s="81">
        <v>0</v>
      </c>
      <c r="AD362" s="81">
        <v>1.8543538806044491</v>
      </c>
      <c r="AE362" s="82"/>
      <c r="AF362" s="81">
        <v>5058332.0553054502</v>
      </c>
      <c r="AG362" s="81">
        <v>391641.04600115307</v>
      </c>
      <c r="AH362" s="81">
        <v>388205.58783818589</v>
      </c>
      <c r="AI362" s="81">
        <v>23836557.16904331</v>
      </c>
      <c r="AJ362" s="81">
        <v>22588995.875646058</v>
      </c>
      <c r="AK362" s="81">
        <v>0</v>
      </c>
      <c r="AL362" s="81">
        <v>0</v>
      </c>
      <c r="AM362" s="81">
        <v>1311802.4469701841</v>
      </c>
      <c r="AN362" s="81">
        <v>0</v>
      </c>
      <c r="AO362" s="81">
        <v>0</v>
      </c>
      <c r="AP362" s="82"/>
      <c r="AQ362" s="81">
        <v>184</v>
      </c>
      <c r="AR362" s="81">
        <v>45</v>
      </c>
      <c r="AS362" s="81">
        <v>0</v>
      </c>
      <c r="AT362" s="81">
        <v>0</v>
      </c>
      <c r="AU362" s="81">
        <v>0</v>
      </c>
      <c r="AV362" s="81">
        <v>0</v>
      </c>
      <c r="AW362" s="81" t="s">
        <v>564</v>
      </c>
      <c r="AX362" s="82"/>
      <c r="AY362" s="81">
        <v>836.43000000000006</v>
      </c>
      <c r="AZ362" s="81">
        <v>1507.7</v>
      </c>
      <c r="BA362" s="81">
        <v>0</v>
      </c>
      <c r="BB362" s="81">
        <v>0</v>
      </c>
      <c r="BC362" s="81">
        <v>0</v>
      </c>
      <c r="BD362" s="81">
        <v>0</v>
      </c>
      <c r="BE362" s="81" t="s">
        <v>564</v>
      </c>
      <c r="BF362" s="82"/>
      <c r="BG362" s="81">
        <v>0</v>
      </c>
      <c r="BH362" s="81">
        <v>0</v>
      </c>
      <c r="BI362" s="81">
        <v>0</v>
      </c>
      <c r="BJ362" s="81">
        <v>0</v>
      </c>
      <c r="BK362" s="81">
        <v>0</v>
      </c>
      <c r="BL362" s="81">
        <v>0</v>
      </c>
      <c r="BM362" s="82"/>
      <c r="BN362" s="81">
        <v>0</v>
      </c>
      <c r="BO362" s="81">
        <v>0</v>
      </c>
      <c r="BP362" s="81">
        <v>0</v>
      </c>
      <c r="BQ362" s="81">
        <v>0</v>
      </c>
      <c r="BR362" s="81">
        <v>0</v>
      </c>
      <c r="BS362" s="81">
        <v>0</v>
      </c>
      <c r="BT362"/>
      <c r="BU362" s="80">
        <v>0</v>
      </c>
      <c r="BV362" s="80">
        <v>0</v>
      </c>
      <c r="BW362" s="80">
        <v>0</v>
      </c>
      <c r="BX362" s="80">
        <v>0</v>
      </c>
      <c r="BY362" s="80">
        <v>0</v>
      </c>
      <c r="BZ362" s="80">
        <v>0</v>
      </c>
      <c r="CA362" s="80">
        <v>0</v>
      </c>
      <c r="CB362" s="80">
        <v>0</v>
      </c>
      <c r="CC362" s="80">
        <v>0</v>
      </c>
    </row>
    <row r="363" spans="1:81">
      <c r="A363" s="80" t="s">
        <v>2116</v>
      </c>
      <c r="B363" s="80">
        <v>285</v>
      </c>
      <c r="C363" s="80">
        <v>13</v>
      </c>
      <c r="D363" s="80">
        <v>17</v>
      </c>
      <c r="E363" s="80">
        <v>2016</v>
      </c>
      <c r="F363" s="80" t="s">
        <v>92</v>
      </c>
      <c r="G363" s="80" t="s">
        <v>2103</v>
      </c>
      <c r="H363" s="80" t="s">
        <v>2104</v>
      </c>
      <c r="I363" s="177"/>
      <c r="J363" s="81">
        <v>8.2269404604780174</v>
      </c>
      <c r="K363" s="81">
        <v>0.52428748028071481</v>
      </c>
      <c r="L363" s="81">
        <v>2.102957582800117</v>
      </c>
      <c r="M363" s="81">
        <v>17.985157630631793</v>
      </c>
      <c r="N363" s="81">
        <v>15.028476570646825</v>
      </c>
      <c r="O363" s="81">
        <v>9.7596743644178208</v>
      </c>
      <c r="P363" s="81">
        <v>7.6864980996840568</v>
      </c>
      <c r="Q363" s="81">
        <v>0.66422358991368236</v>
      </c>
      <c r="R363" s="81">
        <v>0</v>
      </c>
      <c r="S363" s="81">
        <v>1.2172230352687299</v>
      </c>
      <c r="T363" s="82"/>
      <c r="U363" s="81">
        <v>558012</v>
      </c>
      <c r="V363" s="81">
        <v>222</v>
      </c>
      <c r="W363" s="81">
        <v>33</v>
      </c>
      <c r="X363" s="81">
        <v>3905</v>
      </c>
      <c r="Y363" s="81">
        <v>4267</v>
      </c>
      <c r="Z363" s="81">
        <v>5740</v>
      </c>
      <c r="AA363" s="81">
        <v>1582</v>
      </c>
      <c r="AB363" s="81">
        <v>9404</v>
      </c>
      <c r="AC363" s="81">
        <v>0</v>
      </c>
      <c r="AD363" s="81">
        <v>1.2172230352687301</v>
      </c>
      <c r="AE363" s="82"/>
      <c r="AF363" s="81">
        <v>5467128.719861188</v>
      </c>
      <c r="AG363" s="81">
        <v>383885.01866172138</v>
      </c>
      <c r="AH363" s="81">
        <v>352755.55601432727</v>
      </c>
      <c r="AI363" s="81">
        <v>27282067.48232219</v>
      </c>
      <c r="AJ363" s="81">
        <v>23939192.40284982</v>
      </c>
      <c r="AK363" s="81">
        <v>0</v>
      </c>
      <c r="AL363" s="81">
        <v>0</v>
      </c>
      <c r="AM363" s="81">
        <v>1289780.0063399151</v>
      </c>
      <c r="AN363" s="81">
        <v>0</v>
      </c>
      <c r="AO363" s="81">
        <v>0</v>
      </c>
      <c r="AP363" s="82"/>
      <c r="AQ363" s="81">
        <v>195</v>
      </c>
      <c r="AR363" s="81">
        <v>49</v>
      </c>
      <c r="AS363" s="81">
        <v>0</v>
      </c>
      <c r="AT363" s="81">
        <v>0</v>
      </c>
      <c r="AU363" s="81">
        <v>0</v>
      </c>
      <c r="AV363" s="81">
        <v>0</v>
      </c>
      <c r="AW363" s="81" t="s">
        <v>564</v>
      </c>
      <c r="AX363" s="82"/>
      <c r="AY363" s="81">
        <v>901.13000000000011</v>
      </c>
      <c r="AZ363" s="81">
        <v>1693.2</v>
      </c>
      <c r="BA363" s="81">
        <v>0</v>
      </c>
      <c r="BB363" s="81">
        <v>0</v>
      </c>
      <c r="BC363" s="81">
        <v>0</v>
      </c>
      <c r="BD363" s="81">
        <v>0</v>
      </c>
      <c r="BE363" s="81" t="s">
        <v>564</v>
      </c>
      <c r="BF363" s="82"/>
      <c r="BG363" s="81">
        <v>0</v>
      </c>
      <c r="BH363" s="81">
        <v>0</v>
      </c>
      <c r="BI363" s="81">
        <v>0</v>
      </c>
      <c r="BJ363" s="81">
        <v>0</v>
      </c>
      <c r="BK363" s="81">
        <v>12.05</v>
      </c>
      <c r="BL363" s="81">
        <v>0</v>
      </c>
      <c r="BM363" s="82"/>
      <c r="BN363" s="81">
        <v>0</v>
      </c>
      <c r="BO363" s="81">
        <v>0</v>
      </c>
      <c r="BP363" s="81">
        <v>0</v>
      </c>
      <c r="BQ363" s="81">
        <v>0</v>
      </c>
      <c r="BR363" s="81">
        <v>1</v>
      </c>
      <c r="BS363" s="81">
        <v>0</v>
      </c>
      <c r="BT363"/>
      <c r="BU363" s="80">
        <v>0</v>
      </c>
      <c r="BV363" s="80">
        <v>12.05</v>
      </c>
      <c r="BW363" s="80">
        <v>0</v>
      </c>
      <c r="BX363" s="80">
        <v>0</v>
      </c>
      <c r="BY363" s="80">
        <v>0</v>
      </c>
      <c r="BZ363" s="80">
        <v>0</v>
      </c>
      <c r="CA363" s="80">
        <v>0</v>
      </c>
      <c r="CB363" s="80">
        <v>0</v>
      </c>
      <c r="CC363" s="80">
        <v>0</v>
      </c>
    </row>
    <row r="364" spans="1:81">
      <c r="A364" s="80" t="s">
        <v>2117</v>
      </c>
      <c r="B364" s="80">
        <v>286</v>
      </c>
      <c r="C364" s="80">
        <v>14</v>
      </c>
      <c r="D364" s="80">
        <v>17</v>
      </c>
      <c r="E364" s="80">
        <v>2017</v>
      </c>
      <c r="F364" s="80" t="s">
        <v>71</v>
      </c>
      <c r="G364" s="80" t="s">
        <v>2103</v>
      </c>
      <c r="H364" s="80" t="s">
        <v>2104</v>
      </c>
      <c r="I364" s="177"/>
      <c r="J364" s="81">
        <v>8.3843349445077102</v>
      </c>
      <c r="K364" s="81">
        <v>0.51405661957081072</v>
      </c>
      <c r="L364" s="81">
        <v>1.9865344604138175</v>
      </c>
      <c r="M364" s="81">
        <v>15.259157687099934</v>
      </c>
      <c r="N364" s="81">
        <v>16.075096490563517</v>
      </c>
      <c r="O364" s="81">
        <v>9.4733061622087558</v>
      </c>
      <c r="P364" s="81">
        <v>7.5460759493255258</v>
      </c>
      <c r="Q364" s="81">
        <v>0.636698741943722</v>
      </c>
      <c r="R364" s="81">
        <v>0</v>
      </c>
      <c r="S364" s="81">
        <v>1.2052715291715737</v>
      </c>
      <c r="T364" s="82"/>
      <c r="U364" s="81">
        <v>591706</v>
      </c>
      <c r="V364" s="81">
        <v>222</v>
      </c>
      <c r="W364" s="81">
        <v>33</v>
      </c>
      <c r="X364" s="81">
        <v>3905</v>
      </c>
      <c r="Y364" s="81">
        <v>4322</v>
      </c>
      <c r="Z364" s="81">
        <v>5664</v>
      </c>
      <c r="AA364" s="81">
        <v>1563</v>
      </c>
      <c r="AB364" s="81">
        <v>9322</v>
      </c>
      <c r="AC364" s="81">
        <v>0</v>
      </c>
      <c r="AD364" s="81">
        <v>1.2052715291715741</v>
      </c>
      <c r="AE364" s="82"/>
      <c r="AF364" s="81">
        <v>5699428.7781419242</v>
      </c>
      <c r="AG364" s="81">
        <v>380761.57119276572</v>
      </c>
      <c r="AH364" s="81">
        <v>445437.84315931</v>
      </c>
      <c r="AI364" s="81">
        <v>22688893.819344219</v>
      </c>
      <c r="AJ364" s="81">
        <v>24103747.844144668</v>
      </c>
      <c r="AK364" s="81">
        <v>0</v>
      </c>
      <c r="AL364" s="81">
        <v>0</v>
      </c>
      <c r="AM364" s="81">
        <v>1280534.0756393501</v>
      </c>
      <c r="AN364" s="81">
        <v>0</v>
      </c>
      <c r="AO364" s="81">
        <v>0</v>
      </c>
      <c r="AP364" s="82"/>
      <c r="AQ364" s="81">
        <v>203</v>
      </c>
      <c r="AR364" s="81">
        <v>50</v>
      </c>
      <c r="AS364" s="81">
        <v>0</v>
      </c>
      <c r="AT364" s="81">
        <v>0</v>
      </c>
      <c r="AU364" s="81">
        <v>0</v>
      </c>
      <c r="AV364" s="81">
        <v>0</v>
      </c>
      <c r="AW364" s="81" t="s">
        <v>564</v>
      </c>
      <c r="AX364" s="82"/>
      <c r="AY364" s="81">
        <v>952.73</v>
      </c>
      <c r="AZ364" s="81">
        <v>1742.7</v>
      </c>
      <c r="BA364" s="81">
        <v>0</v>
      </c>
      <c r="BB364" s="81">
        <v>0</v>
      </c>
      <c r="BC364" s="81">
        <v>0</v>
      </c>
      <c r="BD364" s="81">
        <v>0</v>
      </c>
      <c r="BE364" s="81" t="s">
        <v>564</v>
      </c>
      <c r="BF364" s="82"/>
      <c r="BG364" s="81">
        <v>0</v>
      </c>
      <c r="BH364" s="81">
        <v>0</v>
      </c>
      <c r="BI364" s="81">
        <v>0</v>
      </c>
      <c r="BJ364" s="81">
        <v>0</v>
      </c>
      <c r="BK364" s="81">
        <v>12.05</v>
      </c>
      <c r="BL364" s="81">
        <v>0</v>
      </c>
      <c r="BM364" s="82"/>
      <c r="BN364" s="81">
        <v>0</v>
      </c>
      <c r="BO364" s="81">
        <v>0</v>
      </c>
      <c r="BP364" s="81">
        <v>0</v>
      </c>
      <c r="BQ364" s="81">
        <v>0</v>
      </c>
      <c r="BR364" s="81">
        <v>1</v>
      </c>
      <c r="BS364" s="81">
        <v>0</v>
      </c>
      <c r="BT364"/>
      <c r="BU364" s="80">
        <v>0</v>
      </c>
      <c r="BV364" s="80">
        <v>12.05</v>
      </c>
      <c r="BW364" s="80">
        <v>0</v>
      </c>
      <c r="BX364" s="80">
        <v>0</v>
      </c>
      <c r="BY364" s="80">
        <v>0</v>
      </c>
      <c r="BZ364" s="80">
        <v>0</v>
      </c>
      <c r="CA364" s="80">
        <v>0</v>
      </c>
      <c r="CB364" s="80">
        <v>0</v>
      </c>
      <c r="CC364" s="80">
        <v>0</v>
      </c>
    </row>
    <row r="365" spans="1:81">
      <c r="A365" s="80" t="s">
        <v>2118</v>
      </c>
      <c r="B365" s="80">
        <v>287</v>
      </c>
      <c r="C365" s="80">
        <v>15</v>
      </c>
      <c r="D365" s="80">
        <v>17</v>
      </c>
      <c r="E365" s="80">
        <v>2018</v>
      </c>
      <c r="F365" s="80" t="s">
        <v>93</v>
      </c>
      <c r="G365" s="80" t="s">
        <v>2103</v>
      </c>
      <c r="H365" s="80" t="s">
        <v>2104</v>
      </c>
      <c r="I365" s="177"/>
      <c r="J365" s="81">
        <v>7.6118954461755335</v>
      </c>
      <c r="K365" s="81">
        <v>0.4839365102346383</v>
      </c>
      <c r="L365" s="81">
        <v>1.8535054368258135</v>
      </c>
      <c r="M365" s="81">
        <v>15.781705869444005</v>
      </c>
      <c r="N365" s="81">
        <v>14.320660879907148</v>
      </c>
      <c r="O365" s="81">
        <v>9.2411663393981538</v>
      </c>
      <c r="P365" s="81">
        <v>7.3562432741711108</v>
      </c>
      <c r="Q365" s="81">
        <v>0.58036667280629706</v>
      </c>
      <c r="R365" s="81">
        <v>0</v>
      </c>
      <c r="S365" s="81">
        <v>1.4262926541483347</v>
      </c>
      <c r="T365" s="82"/>
      <c r="U365" s="81">
        <v>593118</v>
      </c>
      <c r="V365" s="81">
        <v>222</v>
      </c>
      <c r="W365" s="81">
        <v>33</v>
      </c>
      <c r="X365" s="81">
        <v>3905</v>
      </c>
      <c r="Y365" s="81">
        <v>4290</v>
      </c>
      <c r="Z365" s="81">
        <v>5631</v>
      </c>
      <c r="AA365" s="81">
        <v>1539</v>
      </c>
      <c r="AB365" s="81">
        <v>9157</v>
      </c>
      <c r="AC365" s="81">
        <v>0</v>
      </c>
      <c r="AD365" s="81">
        <v>1.4262926541483349</v>
      </c>
      <c r="AE365" s="82"/>
      <c r="AF365" s="81">
        <v>4980699.3911276292</v>
      </c>
      <c r="AG365" s="81">
        <v>339202.6760099543</v>
      </c>
      <c r="AH365" s="81">
        <v>410347.52249355352</v>
      </c>
      <c r="AI365" s="81">
        <v>23733558.8184737</v>
      </c>
      <c r="AJ365" s="81">
        <v>22138550.068995111</v>
      </c>
      <c r="AK365" s="81">
        <v>0</v>
      </c>
      <c r="AL365" s="81">
        <v>0</v>
      </c>
      <c r="AM365" s="81">
        <v>1260471.2207865689</v>
      </c>
      <c r="AN365" s="81">
        <v>0</v>
      </c>
      <c r="AO365" s="81">
        <v>0</v>
      </c>
      <c r="AP365" s="82"/>
      <c r="AQ365" s="81">
        <v>221</v>
      </c>
      <c r="AR365" s="81">
        <v>55</v>
      </c>
      <c r="AS365" s="81">
        <v>0</v>
      </c>
      <c r="AT365" s="81">
        <v>0</v>
      </c>
      <c r="AU365" s="81">
        <v>0</v>
      </c>
      <c r="AV365" s="81">
        <v>0</v>
      </c>
      <c r="AW365" s="81" t="s">
        <v>564</v>
      </c>
      <c r="AX365" s="82"/>
      <c r="AY365" s="81">
        <v>1062.145</v>
      </c>
      <c r="AZ365" s="81">
        <v>1910</v>
      </c>
      <c r="BA365" s="81">
        <v>0</v>
      </c>
      <c r="BB365" s="81">
        <v>0</v>
      </c>
      <c r="BC365" s="81">
        <v>0</v>
      </c>
      <c r="BD365" s="81">
        <v>0</v>
      </c>
      <c r="BE365" s="81" t="s">
        <v>564</v>
      </c>
      <c r="BF365" s="82"/>
      <c r="BG365" s="81">
        <v>0</v>
      </c>
      <c r="BH365" s="81">
        <v>0</v>
      </c>
      <c r="BI365" s="81">
        <v>0</v>
      </c>
      <c r="BJ365" s="81">
        <v>0</v>
      </c>
      <c r="BK365" s="81">
        <v>13.305999999999999</v>
      </c>
      <c r="BL365" s="81">
        <v>0</v>
      </c>
      <c r="BM365" s="82"/>
      <c r="BN365" s="81">
        <v>0</v>
      </c>
      <c r="BO365" s="81">
        <v>0</v>
      </c>
      <c r="BP365" s="81">
        <v>0</v>
      </c>
      <c r="BQ365" s="81">
        <v>0</v>
      </c>
      <c r="BR365" s="81">
        <v>1</v>
      </c>
      <c r="BS365" s="81">
        <v>0</v>
      </c>
      <c r="BT365"/>
      <c r="BU365" s="80">
        <v>0</v>
      </c>
      <c r="BV365" s="80">
        <v>13.305999999999999</v>
      </c>
      <c r="BW365" s="80">
        <v>0</v>
      </c>
      <c r="BX365" s="80">
        <v>0</v>
      </c>
      <c r="BY365" s="80">
        <v>0</v>
      </c>
      <c r="BZ365" s="80">
        <v>0</v>
      </c>
      <c r="CA365" s="80">
        <v>0</v>
      </c>
      <c r="CB365" s="80">
        <v>0</v>
      </c>
      <c r="CC365" s="80">
        <v>0</v>
      </c>
    </row>
    <row r="366" spans="1:81">
      <c r="A366" s="80" t="s">
        <v>2119</v>
      </c>
      <c r="B366" s="80">
        <v>288</v>
      </c>
      <c r="C366" s="80">
        <v>16</v>
      </c>
      <c r="D366" s="80">
        <v>17</v>
      </c>
      <c r="E366" s="80">
        <v>2019</v>
      </c>
      <c r="F366" s="80" t="s">
        <v>73</v>
      </c>
      <c r="G366" s="80" t="s">
        <v>2103</v>
      </c>
      <c r="H366" s="80" t="s">
        <v>2104</v>
      </c>
      <c r="I366" s="177"/>
      <c r="J366" s="81">
        <v>6.6199237782645852</v>
      </c>
      <c r="K366" s="81">
        <v>0.40787476149923357</v>
      </c>
      <c r="L366" s="81">
        <v>1.8222988826970989</v>
      </c>
      <c r="M366" s="81">
        <v>12.296429100462458</v>
      </c>
      <c r="N366" s="81">
        <v>10.769546986467178</v>
      </c>
      <c r="O366" s="81">
        <v>8.9638750412026607</v>
      </c>
      <c r="P366" s="81">
        <v>7.1227600943987204</v>
      </c>
      <c r="Q366" s="81">
        <v>0.55735379056459011</v>
      </c>
      <c r="R366" s="81">
        <v>0</v>
      </c>
      <c r="S366" s="81">
        <v>1.2150250499074264</v>
      </c>
      <c r="T366" s="82"/>
      <c r="U366" s="81">
        <v>581087</v>
      </c>
      <c r="V366" s="81">
        <v>222</v>
      </c>
      <c r="W366" s="81">
        <v>33</v>
      </c>
      <c r="X366" s="81">
        <v>3905</v>
      </c>
      <c r="Y366" s="81">
        <v>4292</v>
      </c>
      <c r="Z366" s="81">
        <v>5612</v>
      </c>
      <c r="AA366" s="81">
        <v>1479</v>
      </c>
      <c r="AB366" s="81">
        <v>9032</v>
      </c>
      <c r="AC366" s="81">
        <v>0</v>
      </c>
      <c r="AD366" s="81">
        <v>1.215025049907426</v>
      </c>
      <c r="AE366" s="82"/>
      <c r="AF366" s="81">
        <v>5022625.8375776382</v>
      </c>
      <c r="AG366" s="81">
        <v>327816.05145674263</v>
      </c>
      <c r="AH366" s="81">
        <v>454896.582525376</v>
      </c>
      <c r="AI366" s="81">
        <v>22491649.630064491</v>
      </c>
      <c r="AJ366" s="81">
        <v>20536767.942497976</v>
      </c>
      <c r="AK366" s="81">
        <v>0</v>
      </c>
      <c r="AL366" s="81">
        <v>0</v>
      </c>
      <c r="AM366" s="81">
        <v>1230090.4071404031</v>
      </c>
      <c r="AN366" s="81">
        <v>0</v>
      </c>
      <c r="AO366" s="81">
        <v>0</v>
      </c>
      <c r="AP366" s="82"/>
      <c r="AQ366" s="81">
        <v>243</v>
      </c>
      <c r="AR366" s="81">
        <v>57</v>
      </c>
      <c r="AS366" s="81">
        <v>0</v>
      </c>
      <c r="AT366" s="81">
        <v>0</v>
      </c>
      <c r="AU366" s="81">
        <v>0</v>
      </c>
      <c r="AV366" s="81">
        <v>0</v>
      </c>
      <c r="AW366" s="81" t="s">
        <v>564</v>
      </c>
      <c r="AX366" s="82"/>
      <c r="AY366" s="81">
        <v>1183.7650000000001</v>
      </c>
      <c r="AZ366" s="81">
        <v>1970.1</v>
      </c>
      <c r="BA366" s="81">
        <v>0</v>
      </c>
      <c r="BB366" s="81">
        <v>0</v>
      </c>
      <c r="BC366" s="81">
        <v>0</v>
      </c>
      <c r="BD366" s="81">
        <v>0</v>
      </c>
      <c r="BE366" s="81" t="s">
        <v>564</v>
      </c>
      <c r="BF366" s="82"/>
      <c r="BG366" s="81">
        <v>0</v>
      </c>
      <c r="BH366" s="81">
        <v>0</v>
      </c>
      <c r="BI366" s="81">
        <v>0</v>
      </c>
      <c r="BJ366" s="81">
        <v>0</v>
      </c>
      <c r="BK366" s="81">
        <v>13.829000000000001</v>
      </c>
      <c r="BL366" s="81">
        <v>0</v>
      </c>
      <c r="BM366" s="82"/>
      <c r="BN366" s="81">
        <v>0</v>
      </c>
      <c r="BO366" s="81">
        <v>0</v>
      </c>
      <c r="BP366" s="81">
        <v>0</v>
      </c>
      <c r="BQ366" s="81">
        <v>0</v>
      </c>
      <c r="BR366" s="81">
        <v>1</v>
      </c>
      <c r="BS366" s="81">
        <v>0</v>
      </c>
      <c r="BT366"/>
      <c r="BU366" s="80">
        <v>0</v>
      </c>
      <c r="BV366" s="80">
        <v>13.829000000000001</v>
      </c>
      <c r="BW366" s="80">
        <v>0</v>
      </c>
      <c r="BX366" s="80">
        <v>0</v>
      </c>
      <c r="BY366" s="80">
        <v>0</v>
      </c>
      <c r="BZ366" s="80">
        <v>0</v>
      </c>
      <c r="CA366" s="80">
        <v>0</v>
      </c>
      <c r="CB366" s="80">
        <v>0</v>
      </c>
      <c r="CC366" s="80">
        <v>0</v>
      </c>
    </row>
    <row r="367" spans="1:81">
      <c r="A367" s="80" t="s">
        <v>2120</v>
      </c>
      <c r="B367" s="80">
        <v>289</v>
      </c>
      <c r="C367" s="80">
        <v>17</v>
      </c>
      <c r="D367" s="80">
        <v>17</v>
      </c>
      <c r="E367" s="80">
        <v>2020</v>
      </c>
      <c r="F367" s="80" t="s">
        <v>218</v>
      </c>
      <c r="G367" s="80" t="s">
        <v>2103</v>
      </c>
      <c r="H367" s="80" t="s">
        <v>2104</v>
      </c>
      <c r="I367" s="177"/>
      <c r="J367" s="81">
        <v>6.6482956365534172</v>
      </c>
      <c r="K367" s="81">
        <v>0.48526443153074811</v>
      </c>
      <c r="L367" s="81">
        <v>1.1094674805582074</v>
      </c>
      <c r="M367" s="81">
        <v>14.286822564892265</v>
      </c>
      <c r="N367" s="81">
        <v>15.118083603172154</v>
      </c>
      <c r="O367" s="81">
        <v>7.8060421860532685</v>
      </c>
      <c r="P367" s="81">
        <v>6.6045531806137712</v>
      </c>
      <c r="Q367" s="81">
        <v>0.51970138965407353</v>
      </c>
      <c r="R367" s="81">
        <v>0</v>
      </c>
      <c r="S367" s="81">
        <v>1.610199100163517</v>
      </c>
      <c r="T367" s="82"/>
      <c r="U367" s="81">
        <v>532693</v>
      </c>
      <c r="V367" s="81">
        <v>216</v>
      </c>
      <c r="W367" s="81">
        <v>20</v>
      </c>
      <c r="X367" s="81">
        <v>3522</v>
      </c>
      <c r="Y367" s="81">
        <v>4253</v>
      </c>
      <c r="Z367" s="81">
        <v>5578</v>
      </c>
      <c r="AA367" s="81">
        <v>1490</v>
      </c>
      <c r="AB367" s="81">
        <v>8814</v>
      </c>
      <c r="AC367" s="81">
        <v>0</v>
      </c>
      <c r="AD367" s="81">
        <v>1.610199100163517</v>
      </c>
      <c r="AE367" s="82"/>
      <c r="AF367" s="81">
        <v>4680088.8624596633</v>
      </c>
      <c r="AG367" s="81">
        <v>324276.07134007616</v>
      </c>
      <c r="AH367" s="81">
        <v>294228.73169918009</v>
      </c>
      <c r="AI367" s="81">
        <v>20149239.215390649</v>
      </c>
      <c r="AJ367" s="81">
        <v>21947072.587424308</v>
      </c>
      <c r="AK367" s="81"/>
      <c r="AL367" s="81"/>
      <c r="AM367" s="81">
        <v>1150324.9255824385</v>
      </c>
      <c r="AN367" s="81"/>
      <c r="AO367" s="81"/>
      <c r="AP367" s="82"/>
      <c r="AQ367" s="81">
        <v>252</v>
      </c>
      <c r="AR367" s="81">
        <v>58</v>
      </c>
      <c r="AS367" s="81">
        <v>0</v>
      </c>
      <c r="AT367" s="81">
        <v>0</v>
      </c>
      <c r="AU367" s="81">
        <v>0</v>
      </c>
      <c r="AV367" s="81">
        <v>0</v>
      </c>
      <c r="AW367" s="81">
        <v>0</v>
      </c>
      <c r="AX367" s="82"/>
      <c r="AY367" s="81">
        <v>1233.3150000000001</v>
      </c>
      <c r="AZ367" s="81">
        <v>2019.6</v>
      </c>
      <c r="BA367" s="81">
        <v>0</v>
      </c>
      <c r="BB367" s="81">
        <v>0</v>
      </c>
      <c r="BC367" s="81">
        <v>0</v>
      </c>
      <c r="BD367" s="81">
        <v>0</v>
      </c>
      <c r="BE367" s="81">
        <v>0</v>
      </c>
      <c r="BF367" s="82"/>
      <c r="BG367" s="81">
        <v>0</v>
      </c>
      <c r="BH367" s="81">
        <v>0</v>
      </c>
      <c r="BI367" s="81">
        <v>0</v>
      </c>
      <c r="BJ367" s="81">
        <v>0</v>
      </c>
      <c r="BK367" s="81">
        <v>12.212</v>
      </c>
      <c r="BL367" s="81">
        <v>0</v>
      </c>
      <c r="BM367" s="82"/>
      <c r="BN367" s="81">
        <v>0</v>
      </c>
      <c r="BO367" s="81">
        <v>0</v>
      </c>
      <c r="BP367" s="81">
        <v>0</v>
      </c>
      <c r="BQ367" s="81">
        <v>0</v>
      </c>
      <c r="BR367" s="81">
        <v>1</v>
      </c>
      <c r="BS367" s="81">
        <v>0</v>
      </c>
      <c r="BT367"/>
      <c r="BU367" s="80">
        <v>0</v>
      </c>
      <c r="BV367" s="80">
        <v>12.212</v>
      </c>
      <c r="BW367" s="80">
        <v>0</v>
      </c>
      <c r="BX367" s="80">
        <v>0</v>
      </c>
      <c r="BY367" s="80">
        <v>0</v>
      </c>
      <c r="BZ367" s="80">
        <v>0</v>
      </c>
      <c r="CA367" s="80">
        <v>0</v>
      </c>
      <c r="CB367" s="80">
        <v>0</v>
      </c>
      <c r="CC367" s="80">
        <v>0</v>
      </c>
    </row>
    <row r="368" spans="1:81">
      <c r="A368" s="80" t="s">
        <v>2121</v>
      </c>
      <c r="B368" s="80">
        <v>289</v>
      </c>
      <c r="C368" s="80">
        <v>18</v>
      </c>
      <c r="D368" s="80">
        <v>17</v>
      </c>
      <c r="E368" s="80">
        <v>2021</v>
      </c>
      <c r="F368" s="80" t="s">
        <v>75</v>
      </c>
      <c r="G368" s="174" t="s">
        <v>2103</v>
      </c>
      <c r="H368" s="80" t="s">
        <v>2104</v>
      </c>
      <c r="I368" s="177"/>
      <c r="J368" s="81">
        <v>5.7145883904054422</v>
      </c>
      <c r="K368" s="81">
        <v>0.48217349138470494</v>
      </c>
      <c r="L368" s="81">
        <v>0.88299292455012679</v>
      </c>
      <c r="M368" s="81">
        <v>14.197812250425999</v>
      </c>
      <c r="N368" s="81">
        <v>13.559814297194889</v>
      </c>
      <c r="O368" s="81">
        <v>7.4858617839561017</v>
      </c>
      <c r="P368" s="81">
        <v>6.7497584889942139</v>
      </c>
      <c r="Q368" s="81">
        <v>0.5138250600402553</v>
      </c>
      <c r="R368" s="81">
        <v>0</v>
      </c>
      <c r="S368" s="81">
        <v>1.4887027303970199</v>
      </c>
      <c r="T368" s="82"/>
      <c r="U368" s="81">
        <v>573045</v>
      </c>
      <c r="V368" s="81">
        <v>216</v>
      </c>
      <c r="W368" s="81">
        <v>20</v>
      </c>
      <c r="X368" s="81">
        <v>3522</v>
      </c>
      <c r="Y368" s="81">
        <v>4193</v>
      </c>
      <c r="Z368" s="81">
        <v>5508</v>
      </c>
      <c r="AA368" s="81">
        <v>1485</v>
      </c>
      <c r="AB368" s="81">
        <v>8611</v>
      </c>
      <c r="AC368" s="81">
        <v>0</v>
      </c>
      <c r="AD368" s="81">
        <v>1.4887027303970199</v>
      </c>
      <c r="AE368" s="82"/>
      <c r="AF368" s="81">
        <v>4385466.0830938267</v>
      </c>
      <c r="AG368" s="81">
        <v>336201.80792566767</v>
      </c>
      <c r="AH368" s="81">
        <v>240547.71031838332</v>
      </c>
      <c r="AI368" s="81">
        <v>22024018.124966327</v>
      </c>
      <c r="AJ368" s="81">
        <v>20914297.597766068</v>
      </c>
      <c r="AK368" s="81">
        <v>0</v>
      </c>
      <c r="AL368" s="81">
        <v>0</v>
      </c>
      <c r="AM368" s="81">
        <v>1130313.3379129909</v>
      </c>
      <c r="AN368" s="81">
        <v>0</v>
      </c>
      <c r="AO368" s="81">
        <v>0</v>
      </c>
      <c r="AP368" s="82"/>
      <c r="AQ368" s="81">
        <v>259</v>
      </c>
      <c r="AR368" s="81">
        <v>58</v>
      </c>
      <c r="AS368" s="81">
        <v>0</v>
      </c>
      <c r="AT368" s="81">
        <v>0</v>
      </c>
      <c r="AU368" s="81">
        <v>0</v>
      </c>
      <c r="AV368" s="81">
        <v>0</v>
      </c>
      <c r="AW368" s="81"/>
      <c r="AX368" s="82"/>
      <c r="AY368" s="81">
        <v>1274.895</v>
      </c>
      <c r="AZ368" s="81">
        <v>2019.6</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2122</v>
      </c>
      <c r="B369" s="80">
        <v>289</v>
      </c>
      <c r="C369" s="80">
        <v>19</v>
      </c>
      <c r="D369" s="80">
        <v>17</v>
      </c>
      <c r="E369" s="80">
        <v>2022</v>
      </c>
      <c r="F369" s="80" t="s">
        <v>568</v>
      </c>
      <c r="G369" s="174" t="s">
        <v>2103</v>
      </c>
      <c r="H369" s="80" t="s">
        <v>2104</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273</v>
      </c>
      <c r="AR369" s="81">
        <v>59</v>
      </c>
      <c r="AS369" s="81">
        <v>0</v>
      </c>
      <c r="AT369" s="81">
        <v>0</v>
      </c>
      <c r="AU369" s="81">
        <v>0</v>
      </c>
      <c r="AV369" s="81">
        <v>0</v>
      </c>
      <c r="AW369" s="81"/>
      <c r="AX369" s="82"/>
      <c r="AY369" s="81">
        <v>1355.9749999999999</v>
      </c>
      <c r="AZ369" s="81">
        <v>2047.1</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2123</v>
      </c>
      <c r="B370" s="80">
        <v>256</v>
      </c>
      <c r="C370" s="80">
        <v>1</v>
      </c>
      <c r="D370" s="80">
        <v>16</v>
      </c>
      <c r="E370" s="80">
        <v>1990</v>
      </c>
      <c r="F370" s="80" t="s">
        <v>562</v>
      </c>
      <c r="G370" s="80" t="s">
        <v>2124</v>
      </c>
      <c r="H370" s="80" t="s">
        <v>2125</v>
      </c>
      <c r="I370" s="177"/>
      <c r="J370" s="81">
        <v>12.153026971701026</v>
      </c>
      <c r="K370" s="81">
        <v>1.4367796662353765</v>
      </c>
      <c r="L370" s="81">
        <v>5.136691278765471</v>
      </c>
      <c r="M370" s="81">
        <v>6.3358572769906649</v>
      </c>
      <c r="N370" s="81">
        <v>8.6022353144884498</v>
      </c>
      <c r="O370" s="81">
        <v>8.3294495442903909</v>
      </c>
      <c r="P370" s="81">
        <v>12.178191524937938</v>
      </c>
      <c r="Q370" s="81">
        <v>0.73217284761245904</v>
      </c>
      <c r="R370" s="81">
        <v>0</v>
      </c>
      <c r="S370" s="81">
        <v>0.72130948983345522</v>
      </c>
      <c r="T370" s="82"/>
      <c r="U370" s="81">
        <v>1263713</v>
      </c>
      <c r="V370" s="81">
        <v>442</v>
      </c>
      <c r="W370" s="81">
        <v>58</v>
      </c>
      <c r="X370" s="81">
        <v>2185</v>
      </c>
      <c r="Y370" s="81">
        <v>2947</v>
      </c>
      <c r="Z370" s="81">
        <v>3426</v>
      </c>
      <c r="AA370" s="81">
        <v>2957</v>
      </c>
      <c r="AB370" s="81">
        <v>11888</v>
      </c>
      <c r="AC370" s="81">
        <v>0</v>
      </c>
      <c r="AD370" s="81">
        <v>0.72130948983345522</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2126</v>
      </c>
      <c r="B371" s="80">
        <v>257</v>
      </c>
      <c r="C371" s="80">
        <v>2</v>
      </c>
      <c r="D371" s="80">
        <v>16</v>
      </c>
      <c r="E371" s="80">
        <v>2005</v>
      </c>
      <c r="F371" s="80" t="s">
        <v>565</v>
      </c>
      <c r="G371" s="80" t="s">
        <v>2124</v>
      </c>
      <c r="H371" s="80" t="s">
        <v>2125</v>
      </c>
      <c r="I371" s="177"/>
      <c r="J371" s="81">
        <v>9.5597423689835779</v>
      </c>
      <c r="K371" s="81">
        <v>0.90526176938597658</v>
      </c>
      <c r="L371" s="81">
        <v>2.6802623296268457</v>
      </c>
      <c r="M371" s="81">
        <v>8.904993160157245</v>
      </c>
      <c r="N371" s="81">
        <v>15.005015656769935</v>
      </c>
      <c r="O371" s="81">
        <v>11.946230084529619</v>
      </c>
      <c r="P371" s="81">
        <v>12.52137213500521</v>
      </c>
      <c r="Q371" s="81">
        <v>0.64105197028488592</v>
      </c>
      <c r="R371" s="81">
        <v>0</v>
      </c>
      <c r="S371" s="81">
        <v>1.4286792228549006</v>
      </c>
      <c r="T371" s="82"/>
      <c r="U371" s="81">
        <v>1034706</v>
      </c>
      <c r="V371" s="81">
        <v>345</v>
      </c>
      <c r="W371" s="81">
        <v>32</v>
      </c>
      <c r="X371" s="81">
        <v>1441</v>
      </c>
      <c r="Y371" s="81">
        <v>3311</v>
      </c>
      <c r="Z371" s="81">
        <v>5686</v>
      </c>
      <c r="AA371" s="81">
        <v>2490</v>
      </c>
      <c r="AB371" s="81">
        <v>10881</v>
      </c>
      <c r="AC371" s="81">
        <v>0</v>
      </c>
      <c r="AD371" s="81">
        <v>1.4286792228549006</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2127</v>
      </c>
      <c r="B372" s="80">
        <v>258</v>
      </c>
      <c r="C372" s="80">
        <v>3</v>
      </c>
      <c r="D372" s="80">
        <v>16</v>
      </c>
      <c r="E372" s="80">
        <v>2006</v>
      </c>
      <c r="F372" s="80" t="s">
        <v>566</v>
      </c>
      <c r="G372" s="80" t="s">
        <v>2124</v>
      </c>
      <c r="H372" s="80" t="s">
        <v>2125</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2128</v>
      </c>
      <c r="B373" s="80">
        <v>259</v>
      </c>
      <c r="C373" s="80">
        <v>4</v>
      </c>
      <c r="D373" s="80">
        <v>16</v>
      </c>
      <c r="E373" s="80">
        <v>2007</v>
      </c>
      <c r="F373" s="80" t="s">
        <v>567</v>
      </c>
      <c r="G373" s="80" t="s">
        <v>2124</v>
      </c>
      <c r="H373" s="80" t="s">
        <v>2125</v>
      </c>
      <c r="I373" s="177"/>
      <c r="J373" s="81">
        <v>10.450807113707034</v>
      </c>
      <c r="K373" s="81">
        <v>0.75050491975335154</v>
      </c>
      <c r="L373" s="81">
        <v>2.873561647013982</v>
      </c>
      <c r="M373" s="81">
        <v>9.3664138581201097</v>
      </c>
      <c r="N373" s="81">
        <v>15.40665664371345</v>
      </c>
      <c r="O373" s="81">
        <v>11.517987950137098</v>
      </c>
      <c r="P373" s="81">
        <v>12.347520410317664</v>
      </c>
      <c r="Q373" s="81">
        <v>0.66098508764397279</v>
      </c>
      <c r="R373" s="81">
        <v>0</v>
      </c>
      <c r="S373" s="81">
        <v>1.1717497357186437</v>
      </c>
      <c r="T373" s="82"/>
      <c r="U373" s="81">
        <v>1334690</v>
      </c>
      <c r="V373" s="81">
        <v>299</v>
      </c>
      <c r="W373" s="81">
        <v>43</v>
      </c>
      <c r="X373" s="81">
        <v>2041</v>
      </c>
      <c r="Y373" s="81">
        <v>3334</v>
      </c>
      <c r="Z373" s="81">
        <v>5699</v>
      </c>
      <c r="AA373" s="81">
        <v>2418</v>
      </c>
      <c r="AB373" s="81">
        <v>10626</v>
      </c>
      <c r="AC373" s="81">
        <v>0</v>
      </c>
      <c r="AD373" s="81">
        <v>1.1717497357186437</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2129</v>
      </c>
      <c r="B374" s="80">
        <v>260</v>
      </c>
      <c r="C374" s="80">
        <v>5</v>
      </c>
      <c r="D374" s="80">
        <v>16</v>
      </c>
      <c r="E374" s="80">
        <v>2008</v>
      </c>
      <c r="F374" s="80" t="s">
        <v>84</v>
      </c>
      <c r="G374" s="80" t="s">
        <v>2124</v>
      </c>
      <c r="H374" s="80" t="s">
        <v>2125</v>
      </c>
      <c r="I374" s="177"/>
      <c r="J374" s="81">
        <v>10.274343006941436</v>
      </c>
      <c r="K374" s="81">
        <v>0.59458307565532731</v>
      </c>
      <c r="L374" s="81">
        <v>2.807246551337816</v>
      </c>
      <c r="M374" s="81">
        <v>10.496074000288013</v>
      </c>
      <c r="N374" s="81">
        <v>14.753634757315501</v>
      </c>
      <c r="O374" s="81">
        <v>11.170390028691504</v>
      </c>
      <c r="P374" s="81">
        <v>11.996803584572072</v>
      </c>
      <c r="Q374" s="81">
        <v>0.64185381800493635</v>
      </c>
      <c r="R374" s="81">
        <v>0</v>
      </c>
      <c r="S374" s="81">
        <v>1.1772949288540135</v>
      </c>
      <c r="T374" s="82"/>
      <c r="U374" s="81">
        <v>1367394</v>
      </c>
      <c r="V374" s="81">
        <v>299</v>
      </c>
      <c r="W374" s="81">
        <v>43</v>
      </c>
      <c r="X374" s="81">
        <v>2041</v>
      </c>
      <c r="Y374" s="81">
        <v>3346</v>
      </c>
      <c r="Z374" s="81">
        <v>5721</v>
      </c>
      <c r="AA374" s="81">
        <v>2352</v>
      </c>
      <c r="AB374" s="81">
        <v>10488</v>
      </c>
      <c r="AC374" s="81">
        <v>0</v>
      </c>
      <c r="AD374" s="81">
        <v>1.1772949288540135</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2130</v>
      </c>
      <c r="B375" s="80">
        <v>261</v>
      </c>
      <c r="C375" s="80">
        <v>6</v>
      </c>
      <c r="D375" s="80">
        <v>16</v>
      </c>
      <c r="E375" s="80">
        <v>2009</v>
      </c>
      <c r="F375" s="80" t="s">
        <v>85</v>
      </c>
      <c r="G375" s="80" t="s">
        <v>2124</v>
      </c>
      <c r="H375" s="80" t="s">
        <v>2125</v>
      </c>
      <c r="I375" s="177"/>
      <c r="J375" s="81">
        <v>10.461754213636713</v>
      </c>
      <c r="K375" s="81">
        <v>0.58878698355856451</v>
      </c>
      <c r="L375" s="81">
        <v>1.8480191970390674</v>
      </c>
      <c r="M375" s="81">
        <v>11.47228917681541</v>
      </c>
      <c r="N375" s="81">
        <v>13.5827201001609</v>
      </c>
      <c r="O375" s="81">
        <v>11.419824097353585</v>
      </c>
      <c r="P375" s="81">
        <v>11.561599155987869</v>
      </c>
      <c r="Q375" s="81">
        <v>0.60641806007585641</v>
      </c>
      <c r="R375" s="81">
        <v>0</v>
      </c>
      <c r="S375" s="81">
        <v>1.313976829170016</v>
      </c>
      <c r="T375" s="82"/>
      <c r="U375" s="81">
        <v>1205261</v>
      </c>
      <c r="V375" s="81">
        <v>302</v>
      </c>
      <c r="W375" s="81">
        <v>39</v>
      </c>
      <c r="X375" s="81">
        <v>2210</v>
      </c>
      <c r="Y375" s="81">
        <v>3365</v>
      </c>
      <c r="Z375" s="81">
        <v>5773</v>
      </c>
      <c r="AA375" s="81">
        <v>2327</v>
      </c>
      <c r="AB375" s="81">
        <v>10402</v>
      </c>
      <c r="AC375" s="81">
        <v>0</v>
      </c>
      <c r="AD375" s="81">
        <v>1.313976829170016</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0</v>
      </c>
      <c r="BL375" s="81">
        <v>0</v>
      </c>
      <c r="BM375" s="82"/>
      <c r="BN375" s="81">
        <v>0</v>
      </c>
      <c r="BO375" s="81">
        <v>0</v>
      </c>
      <c r="BP375" s="81">
        <v>0</v>
      </c>
      <c r="BQ375" s="81">
        <v>0</v>
      </c>
      <c r="BR375" s="81">
        <v>0</v>
      </c>
      <c r="BS375" s="81">
        <v>0</v>
      </c>
      <c r="BT375"/>
      <c r="BU375" s="80"/>
      <c r="BV375" s="80"/>
      <c r="BW375" s="80"/>
      <c r="BX375" s="80"/>
      <c r="BY375" s="80"/>
      <c r="BZ375" s="80"/>
      <c r="CA375" s="80"/>
      <c r="CB375" s="80"/>
      <c r="CC375" s="80"/>
    </row>
    <row r="376" spans="1:81">
      <c r="A376" s="80" t="s">
        <v>2131</v>
      </c>
      <c r="B376" s="80">
        <v>262</v>
      </c>
      <c r="C376" s="80">
        <v>7</v>
      </c>
      <c r="D376" s="80">
        <v>16</v>
      </c>
      <c r="E376" s="80">
        <v>2010</v>
      </c>
      <c r="F376" s="80" t="s">
        <v>86</v>
      </c>
      <c r="G376" s="80" t="s">
        <v>2124</v>
      </c>
      <c r="H376" s="80" t="s">
        <v>2125</v>
      </c>
      <c r="I376" s="177"/>
      <c r="J376" s="81">
        <v>8.9592435346030683</v>
      </c>
      <c r="K376" s="81">
        <v>0.60012501902580295</v>
      </c>
      <c r="L376" s="81">
        <v>1.7495884005935627</v>
      </c>
      <c r="M376" s="81">
        <v>11.188580781755451</v>
      </c>
      <c r="N376" s="81">
        <v>13.557820422269041</v>
      </c>
      <c r="O376" s="81">
        <v>11.286275143912514</v>
      </c>
      <c r="P376" s="81">
        <v>11.760911835790781</v>
      </c>
      <c r="Q376" s="81">
        <v>0.62550913368115113</v>
      </c>
      <c r="R376" s="81">
        <v>0</v>
      </c>
      <c r="S376" s="81">
        <v>0.83048084996644245</v>
      </c>
      <c r="T376" s="82"/>
      <c r="U376" s="81">
        <v>1104208</v>
      </c>
      <c r="V376" s="81">
        <v>302</v>
      </c>
      <c r="W376" s="81">
        <v>39</v>
      </c>
      <c r="X376" s="81">
        <v>2210</v>
      </c>
      <c r="Y376" s="81">
        <v>3353</v>
      </c>
      <c r="Z376" s="81">
        <v>5732</v>
      </c>
      <c r="AA376" s="81">
        <v>2308</v>
      </c>
      <c r="AB376" s="81">
        <v>10281</v>
      </c>
      <c r="AC376" s="81">
        <v>0</v>
      </c>
      <c r="AD376" s="81">
        <v>0.83048084996644245</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0</v>
      </c>
      <c r="BL376" s="81">
        <v>0</v>
      </c>
      <c r="BM376" s="82"/>
      <c r="BN376" s="81">
        <v>0</v>
      </c>
      <c r="BO376" s="81">
        <v>0</v>
      </c>
      <c r="BP376" s="81">
        <v>0</v>
      </c>
      <c r="BQ376" s="81">
        <v>0</v>
      </c>
      <c r="BR376" s="81">
        <v>0</v>
      </c>
      <c r="BS376" s="81">
        <v>0</v>
      </c>
      <c r="BT376"/>
      <c r="BU376" s="80">
        <v>0</v>
      </c>
      <c r="BV376" s="80">
        <v>0</v>
      </c>
      <c r="BW376" s="80">
        <v>0</v>
      </c>
      <c r="BX376" s="80">
        <v>0</v>
      </c>
      <c r="BY376" s="80">
        <v>0</v>
      </c>
      <c r="BZ376" s="80">
        <v>0</v>
      </c>
      <c r="CA376" s="80">
        <v>0</v>
      </c>
      <c r="CB376" s="80">
        <v>0</v>
      </c>
      <c r="CC376" s="80">
        <v>0</v>
      </c>
    </row>
    <row r="377" spans="1:81">
      <c r="A377" s="80" t="s">
        <v>2132</v>
      </c>
      <c r="B377" s="80">
        <v>263</v>
      </c>
      <c r="C377" s="80">
        <v>8</v>
      </c>
      <c r="D377" s="80">
        <v>16</v>
      </c>
      <c r="E377" s="80">
        <v>2011</v>
      </c>
      <c r="F377" s="80" t="s">
        <v>87</v>
      </c>
      <c r="G377" s="80" t="s">
        <v>2124</v>
      </c>
      <c r="H377" s="80" t="s">
        <v>2125</v>
      </c>
      <c r="I377" s="177"/>
      <c r="J377" s="81">
        <v>6.9239027057939593</v>
      </c>
      <c r="K377" s="81">
        <v>0.80612649836067218</v>
      </c>
      <c r="L377" s="81">
        <v>1.6333278502264408</v>
      </c>
      <c r="M377" s="81">
        <v>13.021306544481764</v>
      </c>
      <c r="N377" s="81">
        <v>15.779459837324712</v>
      </c>
      <c r="O377" s="81">
        <v>11.154213491905306</v>
      </c>
      <c r="P377" s="81">
        <v>11.223101572525771</v>
      </c>
      <c r="Q377" s="81">
        <v>0.71259061833967841</v>
      </c>
      <c r="R377" s="81">
        <v>0</v>
      </c>
      <c r="S377" s="81">
        <v>1.0379425755498777</v>
      </c>
      <c r="T377" s="82"/>
      <c r="U377" s="81">
        <v>703687</v>
      </c>
      <c r="V377" s="81">
        <v>302</v>
      </c>
      <c r="W377" s="81">
        <v>39</v>
      </c>
      <c r="X377" s="81">
        <v>2210</v>
      </c>
      <c r="Y377" s="81">
        <v>3334</v>
      </c>
      <c r="Z377" s="81">
        <v>5788</v>
      </c>
      <c r="AA377" s="81">
        <v>2268</v>
      </c>
      <c r="AB377" s="81">
        <v>10154</v>
      </c>
      <c r="AC377" s="81">
        <v>0</v>
      </c>
      <c r="AD377" s="81">
        <v>1.0379425755498777</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0</v>
      </c>
      <c r="BL377" s="81">
        <v>0</v>
      </c>
      <c r="BM377" s="82"/>
      <c r="BN377" s="81">
        <v>0</v>
      </c>
      <c r="BO377" s="81">
        <v>0</v>
      </c>
      <c r="BP377" s="81">
        <v>0</v>
      </c>
      <c r="BQ377" s="81">
        <v>0</v>
      </c>
      <c r="BR377" s="81">
        <v>0</v>
      </c>
      <c r="BS377" s="81">
        <v>0</v>
      </c>
      <c r="BT377"/>
      <c r="BU377" s="80">
        <v>0</v>
      </c>
      <c r="BV377" s="80">
        <v>0</v>
      </c>
      <c r="BW377" s="80">
        <v>0</v>
      </c>
      <c r="BX377" s="80">
        <v>0</v>
      </c>
      <c r="BY377" s="80">
        <v>0</v>
      </c>
      <c r="BZ377" s="80">
        <v>0</v>
      </c>
      <c r="CA377" s="80">
        <v>0</v>
      </c>
      <c r="CB377" s="80">
        <v>0</v>
      </c>
      <c r="CC377" s="80">
        <v>0</v>
      </c>
    </row>
    <row r="378" spans="1:81">
      <c r="A378" s="80" t="s">
        <v>2133</v>
      </c>
      <c r="B378" s="80">
        <v>264</v>
      </c>
      <c r="C378" s="80">
        <v>9</v>
      </c>
      <c r="D378" s="80">
        <v>16</v>
      </c>
      <c r="E378" s="80">
        <v>2012</v>
      </c>
      <c r="F378" s="80" t="s">
        <v>88</v>
      </c>
      <c r="G378" s="80" t="s">
        <v>2124</v>
      </c>
      <c r="H378" s="80" t="s">
        <v>2125</v>
      </c>
      <c r="I378" s="177"/>
      <c r="J378" s="81">
        <v>13.511438897601245</v>
      </c>
      <c r="K378" s="81">
        <v>0.75676749377908359</v>
      </c>
      <c r="L378" s="81">
        <v>1.6382059859849016</v>
      </c>
      <c r="M378" s="81">
        <v>14.650543819557218</v>
      </c>
      <c r="N378" s="81">
        <v>16.773450336318824</v>
      </c>
      <c r="O378" s="81">
        <v>11.217483879030146</v>
      </c>
      <c r="P378" s="81">
        <v>11.202354400050273</v>
      </c>
      <c r="Q378" s="81">
        <v>0.76277561515093373</v>
      </c>
      <c r="R378" s="81">
        <v>0</v>
      </c>
      <c r="S378" s="81">
        <v>3.461272583073387</v>
      </c>
      <c r="T378" s="82"/>
      <c r="U378" s="81">
        <v>1259344</v>
      </c>
      <c r="V378" s="81">
        <v>302</v>
      </c>
      <c r="W378" s="81">
        <v>39</v>
      </c>
      <c r="X378" s="81">
        <v>2210</v>
      </c>
      <c r="Y378" s="81">
        <v>3333</v>
      </c>
      <c r="Z378" s="81">
        <v>5867</v>
      </c>
      <c r="AA378" s="81">
        <v>2251</v>
      </c>
      <c r="AB378" s="81">
        <v>10004</v>
      </c>
      <c r="AC378" s="81">
        <v>0</v>
      </c>
      <c r="AD378" s="81">
        <v>3.461272583073387</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0</v>
      </c>
      <c r="BL378" s="81">
        <v>0</v>
      </c>
      <c r="BM378" s="82"/>
      <c r="BN378" s="81">
        <v>0</v>
      </c>
      <c r="BO378" s="81">
        <v>0</v>
      </c>
      <c r="BP378" s="81">
        <v>0</v>
      </c>
      <c r="BQ378" s="81">
        <v>0</v>
      </c>
      <c r="BR378" s="81">
        <v>0</v>
      </c>
      <c r="BS378" s="81">
        <v>0</v>
      </c>
      <c r="BT378"/>
      <c r="BU378" s="80">
        <v>0</v>
      </c>
      <c r="BV378" s="80">
        <v>0</v>
      </c>
      <c r="BW378" s="80">
        <v>0</v>
      </c>
      <c r="BX378" s="80">
        <v>0</v>
      </c>
      <c r="BY378" s="80">
        <v>0</v>
      </c>
      <c r="BZ378" s="80">
        <v>0</v>
      </c>
      <c r="CA378" s="80">
        <v>0</v>
      </c>
      <c r="CB378" s="80">
        <v>0</v>
      </c>
      <c r="CC378" s="80">
        <v>0</v>
      </c>
    </row>
    <row r="379" spans="1:81">
      <c r="A379" s="80" t="s">
        <v>2134</v>
      </c>
      <c r="B379" s="80">
        <v>265</v>
      </c>
      <c r="C379" s="80">
        <v>10</v>
      </c>
      <c r="D379" s="80">
        <v>16</v>
      </c>
      <c r="E379" s="80">
        <v>2013</v>
      </c>
      <c r="F379" s="80" t="s">
        <v>89</v>
      </c>
      <c r="G379" s="80" t="s">
        <v>2124</v>
      </c>
      <c r="H379" s="80" t="s">
        <v>2125</v>
      </c>
      <c r="I379" s="177"/>
      <c r="J379" s="81">
        <v>10.160853037716393</v>
      </c>
      <c r="K379" s="81">
        <v>0.64247623992690273</v>
      </c>
      <c r="L379" s="81">
        <v>1.1884318954685993</v>
      </c>
      <c r="M379" s="81">
        <v>12.644343663730501</v>
      </c>
      <c r="N379" s="81">
        <v>16.839685663446446</v>
      </c>
      <c r="O379" s="81">
        <v>10.824071241022606</v>
      </c>
      <c r="P379" s="81">
        <v>11.239568302843338</v>
      </c>
      <c r="Q379" s="81">
        <v>0.76915285201736405</v>
      </c>
      <c r="R379" s="81">
        <v>0</v>
      </c>
      <c r="S379" s="81">
        <v>1.6947238058506613</v>
      </c>
      <c r="T379" s="82"/>
      <c r="U379" s="81">
        <v>1041225</v>
      </c>
      <c r="V379" s="81">
        <v>302</v>
      </c>
      <c r="W379" s="81">
        <v>39</v>
      </c>
      <c r="X379" s="81">
        <v>2210</v>
      </c>
      <c r="Y379" s="81">
        <v>3402</v>
      </c>
      <c r="Z379" s="81">
        <v>5914</v>
      </c>
      <c r="AA379" s="81">
        <v>2250</v>
      </c>
      <c r="AB379" s="81">
        <v>9943</v>
      </c>
      <c r="AC379" s="81">
        <v>0</v>
      </c>
      <c r="AD379" s="81">
        <v>1.6947238058506613</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0</v>
      </c>
      <c r="BL379" s="81">
        <v>0</v>
      </c>
      <c r="BM379" s="82"/>
      <c r="BN379" s="81">
        <v>0</v>
      </c>
      <c r="BO379" s="81">
        <v>0</v>
      </c>
      <c r="BP379" s="81">
        <v>0</v>
      </c>
      <c r="BQ379" s="81">
        <v>0</v>
      </c>
      <c r="BR379" s="81">
        <v>0</v>
      </c>
      <c r="BS379" s="81">
        <v>0</v>
      </c>
      <c r="BT379"/>
      <c r="BU379" s="80">
        <v>0</v>
      </c>
      <c r="BV379" s="80">
        <v>0</v>
      </c>
      <c r="BW379" s="80">
        <v>0</v>
      </c>
      <c r="BX379" s="80">
        <v>0</v>
      </c>
      <c r="BY379" s="80">
        <v>0</v>
      </c>
      <c r="BZ379" s="80">
        <v>0</v>
      </c>
      <c r="CA379" s="80">
        <v>0</v>
      </c>
      <c r="CB379" s="80">
        <v>0</v>
      </c>
      <c r="CC379" s="80">
        <v>0</v>
      </c>
    </row>
    <row r="380" spans="1:81">
      <c r="A380" s="80" t="s">
        <v>2135</v>
      </c>
      <c r="B380" s="80">
        <v>266</v>
      </c>
      <c r="C380" s="80">
        <v>11</v>
      </c>
      <c r="D380" s="80">
        <v>16</v>
      </c>
      <c r="E380" s="80">
        <v>2014</v>
      </c>
      <c r="F380" s="80" t="s">
        <v>90</v>
      </c>
      <c r="G380" s="80" t="s">
        <v>2124</v>
      </c>
      <c r="H380" s="80" t="s">
        <v>2125</v>
      </c>
      <c r="I380" s="177"/>
      <c r="J380" s="81">
        <v>10.01083097971733</v>
      </c>
      <c r="K380" s="81">
        <v>0.62624977174504304</v>
      </c>
      <c r="L380" s="81">
        <v>1.0555884323579572</v>
      </c>
      <c r="M380" s="81">
        <v>14.879457381221059</v>
      </c>
      <c r="N380" s="81">
        <v>16.461687630973199</v>
      </c>
      <c r="O380" s="81">
        <v>10.351932809050794</v>
      </c>
      <c r="P380" s="81">
        <v>14.767775646929376</v>
      </c>
      <c r="Q380" s="81">
        <v>0.72735399902145104</v>
      </c>
      <c r="R380" s="81">
        <v>0</v>
      </c>
      <c r="S380" s="81">
        <v>1.927237189672204</v>
      </c>
      <c r="T380" s="82"/>
      <c r="U380" s="81">
        <v>1103322</v>
      </c>
      <c r="V380" s="81">
        <v>271</v>
      </c>
      <c r="W380" s="81">
        <v>23</v>
      </c>
      <c r="X380" s="81">
        <v>2326</v>
      </c>
      <c r="Y380" s="81">
        <v>3405</v>
      </c>
      <c r="Z380" s="81">
        <v>5957</v>
      </c>
      <c r="AA380" s="81">
        <v>2941</v>
      </c>
      <c r="AB380" s="81">
        <v>9800</v>
      </c>
      <c r="AC380" s="81">
        <v>0</v>
      </c>
      <c r="AD380" s="81">
        <v>1.927237189672204</v>
      </c>
      <c r="AE380" s="82"/>
      <c r="AF380" s="81">
        <v>10611578.57203709</v>
      </c>
      <c r="AG380" s="81">
        <v>493232.28045341145</v>
      </c>
      <c r="AH380" s="81">
        <v>235831.22180077658</v>
      </c>
      <c r="AI380" s="81">
        <v>15998906.511714188</v>
      </c>
      <c r="AJ380" s="81">
        <v>20411688.320470694</v>
      </c>
      <c r="AK380" s="81">
        <v>0</v>
      </c>
      <c r="AL380" s="81">
        <v>0</v>
      </c>
      <c r="AM380" s="81">
        <v>1345393.5564933182</v>
      </c>
      <c r="AN380" s="81">
        <v>0</v>
      </c>
      <c r="AO380" s="81">
        <v>0</v>
      </c>
      <c r="AP380" s="82"/>
      <c r="AQ380" s="81">
        <v>250</v>
      </c>
      <c r="AR380" s="81">
        <v>27</v>
      </c>
      <c r="AS380" s="81">
        <v>0</v>
      </c>
      <c r="AT380" s="81">
        <v>0</v>
      </c>
      <c r="AU380" s="81">
        <v>0</v>
      </c>
      <c r="AV380" s="81">
        <v>0</v>
      </c>
      <c r="AW380" s="81" t="s">
        <v>564</v>
      </c>
      <c r="AX380" s="82"/>
      <c r="AY380" s="81">
        <v>1116.9000000000001</v>
      </c>
      <c r="AZ380" s="81">
        <v>828.7</v>
      </c>
      <c r="BA380" s="81">
        <v>0</v>
      </c>
      <c r="BB380" s="81">
        <v>0</v>
      </c>
      <c r="BC380" s="81">
        <v>0</v>
      </c>
      <c r="BD380" s="81">
        <v>0</v>
      </c>
      <c r="BE380" s="81" t="s">
        <v>564</v>
      </c>
      <c r="BF380" s="82"/>
      <c r="BG380" s="81">
        <v>0</v>
      </c>
      <c r="BH380" s="81">
        <v>0</v>
      </c>
      <c r="BI380" s="81">
        <v>0</v>
      </c>
      <c r="BJ380" s="81">
        <v>0</v>
      </c>
      <c r="BK380" s="81">
        <v>0</v>
      </c>
      <c r="BL380" s="81">
        <v>0</v>
      </c>
      <c r="BM380" s="82"/>
      <c r="BN380" s="81">
        <v>0</v>
      </c>
      <c r="BO380" s="81">
        <v>0</v>
      </c>
      <c r="BP380" s="81">
        <v>0</v>
      </c>
      <c r="BQ380" s="81">
        <v>0</v>
      </c>
      <c r="BR380" s="81">
        <v>0</v>
      </c>
      <c r="BS380" s="81">
        <v>0</v>
      </c>
      <c r="BT380"/>
      <c r="BU380" s="80">
        <v>0</v>
      </c>
      <c r="BV380" s="80">
        <v>0</v>
      </c>
      <c r="BW380" s="80">
        <v>0</v>
      </c>
      <c r="BX380" s="80">
        <v>0</v>
      </c>
      <c r="BY380" s="80">
        <v>0</v>
      </c>
      <c r="BZ380" s="80">
        <v>0</v>
      </c>
      <c r="CA380" s="80">
        <v>0</v>
      </c>
      <c r="CB380" s="80">
        <v>0</v>
      </c>
      <c r="CC380" s="80">
        <v>0</v>
      </c>
    </row>
    <row r="381" spans="1:81">
      <c r="A381" s="80" t="s">
        <v>2136</v>
      </c>
      <c r="B381" s="80">
        <v>267</v>
      </c>
      <c r="C381" s="80">
        <v>12</v>
      </c>
      <c r="D381" s="80">
        <v>16</v>
      </c>
      <c r="E381" s="80">
        <v>2015</v>
      </c>
      <c r="F381" s="80" t="s">
        <v>91</v>
      </c>
      <c r="G381" s="80" t="s">
        <v>2124</v>
      </c>
      <c r="H381" s="80" t="s">
        <v>2125</v>
      </c>
      <c r="I381" s="177"/>
      <c r="J381" s="81">
        <v>10.594502294355603</v>
      </c>
      <c r="K381" s="81">
        <v>0.63289284082967023</v>
      </c>
      <c r="L381" s="81">
        <v>1.0737527206493322</v>
      </c>
      <c r="M381" s="81">
        <v>14.638390434639282</v>
      </c>
      <c r="N381" s="81">
        <v>14.742498503410671</v>
      </c>
      <c r="O381" s="81">
        <v>10.313387950825135</v>
      </c>
      <c r="P381" s="81">
        <v>15.910086753453372</v>
      </c>
      <c r="Q381" s="81">
        <v>0.69780258754268554</v>
      </c>
      <c r="R381" s="81">
        <v>0</v>
      </c>
      <c r="S381" s="81">
        <v>1.3907837759810244</v>
      </c>
      <c r="T381" s="82"/>
      <c r="U381" s="81">
        <v>1292840</v>
      </c>
      <c r="V381" s="81">
        <v>271</v>
      </c>
      <c r="W381" s="81">
        <v>23</v>
      </c>
      <c r="X381" s="81">
        <v>2326</v>
      </c>
      <c r="Y381" s="81">
        <v>3401</v>
      </c>
      <c r="Z381" s="81">
        <v>5992</v>
      </c>
      <c r="AA381" s="81">
        <v>3166</v>
      </c>
      <c r="AB381" s="81">
        <v>9604</v>
      </c>
      <c r="AC381" s="81">
        <v>0</v>
      </c>
      <c r="AD381" s="81">
        <v>1.3907837759810244</v>
      </c>
      <c r="AE381" s="82"/>
      <c r="AF381" s="81">
        <v>11269268.208499577</v>
      </c>
      <c r="AG381" s="81">
        <v>465401.45312973548</v>
      </c>
      <c r="AH381" s="81">
        <v>186761.85112901288</v>
      </c>
      <c r="AI381" s="81">
        <v>16389275.606245553</v>
      </c>
      <c r="AJ381" s="81">
        <v>18637629.505112544</v>
      </c>
      <c r="AK381" s="81">
        <v>0</v>
      </c>
      <c r="AL381" s="81">
        <v>0</v>
      </c>
      <c r="AM381" s="81">
        <v>1316187.9127352331</v>
      </c>
      <c r="AN381" s="81">
        <v>0</v>
      </c>
      <c r="AO381" s="81">
        <v>0</v>
      </c>
      <c r="AP381" s="82"/>
      <c r="AQ381" s="81">
        <v>282</v>
      </c>
      <c r="AR381" s="81">
        <v>39</v>
      </c>
      <c r="AS381" s="81">
        <v>0</v>
      </c>
      <c r="AT381" s="81">
        <v>0</v>
      </c>
      <c r="AU381" s="81">
        <v>0</v>
      </c>
      <c r="AV381" s="81">
        <v>0</v>
      </c>
      <c r="AW381" s="81" t="s">
        <v>564</v>
      </c>
      <c r="AX381" s="82"/>
      <c r="AY381" s="81">
        <v>1245.3000000000002</v>
      </c>
      <c r="AZ381" s="81">
        <v>12069.6</v>
      </c>
      <c r="BA381" s="81">
        <v>0</v>
      </c>
      <c r="BB381" s="81">
        <v>0</v>
      </c>
      <c r="BC381" s="81">
        <v>0</v>
      </c>
      <c r="BD381" s="81">
        <v>0</v>
      </c>
      <c r="BE381" s="81" t="s">
        <v>564</v>
      </c>
      <c r="BF381" s="82"/>
      <c r="BG381" s="81">
        <v>0</v>
      </c>
      <c r="BH381" s="81">
        <v>0</v>
      </c>
      <c r="BI381" s="81">
        <v>0</v>
      </c>
      <c r="BJ381" s="81">
        <v>0</v>
      </c>
      <c r="BK381" s="81">
        <v>0</v>
      </c>
      <c r="BL381" s="81">
        <v>0</v>
      </c>
      <c r="BM381" s="82"/>
      <c r="BN381" s="81">
        <v>0</v>
      </c>
      <c r="BO381" s="81">
        <v>0</v>
      </c>
      <c r="BP381" s="81">
        <v>0</v>
      </c>
      <c r="BQ381" s="81">
        <v>0</v>
      </c>
      <c r="BR381" s="81">
        <v>0</v>
      </c>
      <c r="BS381" s="81">
        <v>0</v>
      </c>
      <c r="BT381"/>
      <c r="BU381" s="80">
        <v>0</v>
      </c>
      <c r="BV381" s="80">
        <v>0</v>
      </c>
      <c r="BW381" s="80">
        <v>0</v>
      </c>
      <c r="BX381" s="80">
        <v>0</v>
      </c>
      <c r="BY381" s="80">
        <v>0</v>
      </c>
      <c r="BZ381" s="80">
        <v>0</v>
      </c>
      <c r="CA381" s="80">
        <v>0</v>
      </c>
      <c r="CB381" s="80">
        <v>0</v>
      </c>
      <c r="CC381" s="80">
        <v>0</v>
      </c>
    </row>
    <row r="382" spans="1:81">
      <c r="A382" s="80" t="s">
        <v>2137</v>
      </c>
      <c r="B382" s="80">
        <v>268</v>
      </c>
      <c r="C382" s="80">
        <v>13</v>
      </c>
      <c r="D382" s="80">
        <v>16</v>
      </c>
      <c r="E382" s="80">
        <v>2016</v>
      </c>
      <c r="F382" s="80" t="s">
        <v>92</v>
      </c>
      <c r="G382" s="80" t="s">
        <v>2124</v>
      </c>
      <c r="H382" s="80" t="s">
        <v>2125</v>
      </c>
      <c r="I382" s="177"/>
      <c r="J382" s="81">
        <v>9.4715717183576373</v>
      </c>
      <c r="K382" s="81">
        <v>0.65012514232822582</v>
      </c>
      <c r="L382" s="81">
        <v>1.1772555252079084</v>
      </c>
      <c r="M382" s="81">
        <v>10.694433605864162</v>
      </c>
      <c r="N382" s="81">
        <v>13.785077234697265</v>
      </c>
      <c r="O382" s="81">
        <v>10.160943205881688</v>
      </c>
      <c r="P382" s="81">
        <v>15.091190327192592</v>
      </c>
      <c r="Q382" s="81">
        <v>0.67128679269881297</v>
      </c>
      <c r="R382" s="81">
        <v>0</v>
      </c>
      <c r="S382" s="81">
        <v>1.521341652748214</v>
      </c>
      <c r="T382" s="82"/>
      <c r="U382" s="81">
        <v>1138949</v>
      </c>
      <c r="V382" s="81">
        <v>271</v>
      </c>
      <c r="W382" s="81">
        <v>23</v>
      </c>
      <c r="X382" s="81">
        <v>2326</v>
      </c>
      <c r="Y382" s="81">
        <v>3418</v>
      </c>
      <c r="Z382" s="81">
        <v>5976</v>
      </c>
      <c r="AA382" s="81">
        <v>3106</v>
      </c>
      <c r="AB382" s="81">
        <v>9504</v>
      </c>
      <c r="AC382" s="81">
        <v>0</v>
      </c>
      <c r="AD382" s="81">
        <v>1.521341652748214</v>
      </c>
      <c r="AE382" s="82"/>
      <c r="AF382" s="81">
        <v>10518347.400914939</v>
      </c>
      <c r="AG382" s="81">
        <v>458758.37886013679</v>
      </c>
      <c r="AH382" s="81">
        <v>164314.99839040739</v>
      </c>
      <c r="AI382" s="81">
        <v>14598265.66596685</v>
      </c>
      <c r="AJ382" s="81">
        <v>17451549.633951589</v>
      </c>
      <c r="AK382" s="81">
        <v>0</v>
      </c>
      <c r="AL382" s="81">
        <v>0</v>
      </c>
      <c r="AM382" s="81">
        <v>1303495.233970071</v>
      </c>
      <c r="AN382" s="81">
        <v>0</v>
      </c>
      <c r="AO382" s="81">
        <v>0</v>
      </c>
      <c r="AP382" s="82"/>
      <c r="AQ382" s="81">
        <v>294</v>
      </c>
      <c r="AR382" s="81">
        <v>45</v>
      </c>
      <c r="AS382" s="81">
        <v>0</v>
      </c>
      <c r="AT382" s="81">
        <v>0</v>
      </c>
      <c r="AU382" s="81">
        <v>0</v>
      </c>
      <c r="AV382" s="81">
        <v>0</v>
      </c>
      <c r="AW382" s="81" t="s">
        <v>564</v>
      </c>
      <c r="AX382" s="82"/>
      <c r="AY382" s="81">
        <v>1311.9</v>
      </c>
      <c r="AZ382" s="81">
        <v>11363.7</v>
      </c>
      <c r="BA382" s="81">
        <v>0</v>
      </c>
      <c r="BB382" s="81">
        <v>0</v>
      </c>
      <c r="BC382" s="81">
        <v>0</v>
      </c>
      <c r="BD382" s="81">
        <v>0</v>
      </c>
      <c r="BE382" s="81" t="s">
        <v>564</v>
      </c>
      <c r="BF382" s="82"/>
      <c r="BG382" s="81">
        <v>0</v>
      </c>
      <c r="BH382" s="81">
        <v>0</v>
      </c>
      <c r="BI382" s="81">
        <v>0</v>
      </c>
      <c r="BJ382" s="81">
        <v>0</v>
      </c>
      <c r="BK382" s="81">
        <v>0</v>
      </c>
      <c r="BL382" s="81">
        <v>0</v>
      </c>
      <c r="BM382" s="82"/>
      <c r="BN382" s="81">
        <v>0</v>
      </c>
      <c r="BO382" s="81">
        <v>0</v>
      </c>
      <c r="BP382" s="81">
        <v>0</v>
      </c>
      <c r="BQ382" s="81">
        <v>0</v>
      </c>
      <c r="BR382" s="81">
        <v>0</v>
      </c>
      <c r="BS382" s="81">
        <v>0</v>
      </c>
      <c r="BT382"/>
      <c r="BU382" s="80">
        <v>0</v>
      </c>
      <c r="BV382" s="80">
        <v>0</v>
      </c>
      <c r="BW382" s="80">
        <v>0</v>
      </c>
      <c r="BX382" s="80">
        <v>0</v>
      </c>
      <c r="BY382" s="80">
        <v>0</v>
      </c>
      <c r="BZ382" s="80">
        <v>0</v>
      </c>
      <c r="CA382" s="80">
        <v>0</v>
      </c>
      <c r="CB382" s="80">
        <v>0</v>
      </c>
      <c r="CC382" s="80">
        <v>0</v>
      </c>
    </row>
    <row r="383" spans="1:81">
      <c r="A383" s="80" t="s">
        <v>2138</v>
      </c>
      <c r="B383" s="80">
        <v>269</v>
      </c>
      <c r="C383" s="80">
        <v>14</v>
      </c>
      <c r="D383" s="80">
        <v>16</v>
      </c>
      <c r="E383" s="80">
        <v>2017</v>
      </c>
      <c r="F383" s="80" t="s">
        <v>71</v>
      </c>
      <c r="G383" s="80" t="s">
        <v>2124</v>
      </c>
      <c r="H383" s="80" t="s">
        <v>2125</v>
      </c>
      <c r="I383" s="177"/>
      <c r="J383" s="81">
        <v>9.2188156837946345</v>
      </c>
      <c r="K383" s="81">
        <v>0.66823785424819104</v>
      </c>
      <c r="L383" s="81">
        <v>1.2196733782074496</v>
      </c>
      <c r="M383" s="81">
        <v>9.9124828857222624</v>
      </c>
      <c r="N383" s="81">
        <v>14.62406879114379</v>
      </c>
      <c r="O383" s="81">
        <v>9.9934682766944416</v>
      </c>
      <c r="P383" s="81">
        <v>15.019732743667124</v>
      </c>
      <c r="Q383" s="81">
        <v>0.63806475512103111</v>
      </c>
      <c r="R383" s="81">
        <v>0</v>
      </c>
      <c r="S383" s="81">
        <v>1.4977643989622542</v>
      </c>
      <c r="T383" s="82"/>
      <c r="U383" s="81">
        <v>1171973</v>
      </c>
      <c r="V383" s="81">
        <v>271</v>
      </c>
      <c r="W383" s="81">
        <v>23</v>
      </c>
      <c r="X383" s="81">
        <v>2326</v>
      </c>
      <c r="Y383" s="81">
        <v>3417</v>
      </c>
      <c r="Z383" s="81">
        <v>5975</v>
      </c>
      <c r="AA383" s="81">
        <v>3111</v>
      </c>
      <c r="AB383" s="81">
        <v>9342</v>
      </c>
      <c r="AC383" s="81">
        <v>0</v>
      </c>
      <c r="AD383" s="81">
        <v>1.497764398962254</v>
      </c>
      <c r="AE383" s="82"/>
      <c r="AF383" s="81">
        <v>10462687.435818359</v>
      </c>
      <c r="AG383" s="81">
        <v>480557.47187701898</v>
      </c>
      <c r="AH383" s="81">
        <v>230099.54855336339</v>
      </c>
      <c r="AI383" s="81">
        <v>14320104.66410099</v>
      </c>
      <c r="AJ383" s="81">
        <v>18628429.411954381</v>
      </c>
      <c r="AK383" s="81">
        <v>0</v>
      </c>
      <c r="AL383" s="81">
        <v>0</v>
      </c>
      <c r="AM383" s="81">
        <v>1283281.413282858</v>
      </c>
      <c r="AN383" s="81">
        <v>0</v>
      </c>
      <c r="AO383" s="81">
        <v>0</v>
      </c>
      <c r="AP383" s="82"/>
      <c r="AQ383" s="81">
        <v>310</v>
      </c>
      <c r="AR383" s="81">
        <v>47</v>
      </c>
      <c r="AS383" s="81">
        <v>0</v>
      </c>
      <c r="AT383" s="81">
        <v>0</v>
      </c>
      <c r="AU383" s="81">
        <v>0</v>
      </c>
      <c r="AV383" s="81">
        <v>0</v>
      </c>
      <c r="AW383" s="81" t="s">
        <v>564</v>
      </c>
      <c r="AX383" s="82"/>
      <c r="AY383" s="81">
        <v>1387.5</v>
      </c>
      <c r="AZ383" s="81">
        <v>11874.7</v>
      </c>
      <c r="BA383" s="81">
        <v>0</v>
      </c>
      <c r="BB383" s="81">
        <v>0</v>
      </c>
      <c r="BC383" s="81">
        <v>0</v>
      </c>
      <c r="BD383" s="81">
        <v>0</v>
      </c>
      <c r="BE383" s="81" t="s">
        <v>564</v>
      </c>
      <c r="BF383" s="82"/>
      <c r="BG383" s="81">
        <v>0</v>
      </c>
      <c r="BH383" s="81">
        <v>0</v>
      </c>
      <c r="BI383" s="81">
        <v>0</v>
      </c>
      <c r="BJ383" s="81">
        <v>0</v>
      </c>
      <c r="BK383" s="81">
        <v>0</v>
      </c>
      <c r="BL383" s="81">
        <v>0</v>
      </c>
      <c r="BM383" s="82"/>
      <c r="BN383" s="81">
        <v>0</v>
      </c>
      <c r="BO383" s="81">
        <v>0</v>
      </c>
      <c r="BP383" s="81">
        <v>0</v>
      </c>
      <c r="BQ383" s="81">
        <v>0</v>
      </c>
      <c r="BR383" s="81">
        <v>0</v>
      </c>
      <c r="BS383" s="81">
        <v>0</v>
      </c>
      <c r="BT383"/>
      <c r="BU383" s="80">
        <v>0</v>
      </c>
      <c r="BV383" s="80">
        <v>0</v>
      </c>
      <c r="BW383" s="80">
        <v>0</v>
      </c>
      <c r="BX383" s="80">
        <v>0</v>
      </c>
      <c r="BY383" s="80">
        <v>0</v>
      </c>
      <c r="BZ383" s="80">
        <v>0</v>
      </c>
      <c r="CA383" s="80">
        <v>0</v>
      </c>
      <c r="CB383" s="80">
        <v>0</v>
      </c>
      <c r="CC383" s="80">
        <v>0</v>
      </c>
    </row>
    <row r="384" spans="1:81">
      <c r="A384" s="80" t="s">
        <v>2139</v>
      </c>
      <c r="B384" s="80">
        <v>270</v>
      </c>
      <c r="C384" s="80">
        <v>15</v>
      </c>
      <c r="D384" s="80">
        <v>16</v>
      </c>
      <c r="E384" s="80">
        <v>2018</v>
      </c>
      <c r="F384" s="80" t="s">
        <v>93</v>
      </c>
      <c r="G384" s="80" t="s">
        <v>2124</v>
      </c>
      <c r="H384" s="80" t="s">
        <v>2125</v>
      </c>
      <c r="I384" s="177"/>
      <c r="J384" s="81">
        <v>9.809531320224977</v>
      </c>
      <c r="K384" s="81">
        <v>0.63515454778292846</v>
      </c>
      <c r="L384" s="81">
        <v>1.1059922933015696</v>
      </c>
      <c r="M384" s="81">
        <v>10.513724968690383</v>
      </c>
      <c r="N384" s="81">
        <v>13.439004809523048</v>
      </c>
      <c r="O384" s="81">
        <v>9.8319707937017125</v>
      </c>
      <c r="P384" s="81">
        <v>16.031734854821252</v>
      </c>
      <c r="Q384" s="81">
        <v>0.58049343193544556</v>
      </c>
      <c r="R384" s="81">
        <v>0</v>
      </c>
      <c r="S384" s="81">
        <v>1.569310628384383</v>
      </c>
      <c r="T384" s="82"/>
      <c r="U384" s="81">
        <v>1202675</v>
      </c>
      <c r="V384" s="81">
        <v>271</v>
      </c>
      <c r="W384" s="81">
        <v>23</v>
      </c>
      <c r="X384" s="81">
        <v>2326</v>
      </c>
      <c r="Y384" s="81">
        <v>3421</v>
      </c>
      <c r="Z384" s="81">
        <v>5991</v>
      </c>
      <c r="AA384" s="81">
        <v>3354</v>
      </c>
      <c r="AB384" s="81">
        <v>9159</v>
      </c>
      <c r="AC384" s="81">
        <v>0</v>
      </c>
      <c r="AD384" s="81">
        <v>1.569310628384383</v>
      </c>
      <c r="AE384" s="82"/>
      <c r="AF384" s="81">
        <v>11234531.560686629</v>
      </c>
      <c r="AG384" s="81">
        <v>427110.27265094989</v>
      </c>
      <c r="AH384" s="81">
        <v>218164.76608537321</v>
      </c>
      <c r="AI384" s="81">
        <v>14283864.624457721</v>
      </c>
      <c r="AJ384" s="81">
        <v>17058106.600954719</v>
      </c>
      <c r="AK384" s="81">
        <v>0</v>
      </c>
      <c r="AL384" s="81">
        <v>0</v>
      </c>
      <c r="AM384" s="81">
        <v>1260746.523007992</v>
      </c>
      <c r="AN384" s="81">
        <v>0</v>
      </c>
      <c r="AO384" s="81">
        <v>0</v>
      </c>
      <c r="AP384" s="82"/>
      <c r="AQ384" s="81">
        <v>326</v>
      </c>
      <c r="AR384" s="81">
        <v>55</v>
      </c>
      <c r="AS384" s="81">
        <v>0</v>
      </c>
      <c r="AT384" s="81">
        <v>0</v>
      </c>
      <c r="AU384" s="81">
        <v>0</v>
      </c>
      <c r="AV384" s="81">
        <v>0</v>
      </c>
      <c r="AW384" s="81" t="s">
        <v>564</v>
      </c>
      <c r="AX384" s="82"/>
      <c r="AY384" s="81">
        <v>1463</v>
      </c>
      <c r="AZ384" s="81">
        <v>13913</v>
      </c>
      <c r="BA384" s="81">
        <v>0</v>
      </c>
      <c r="BB384" s="81">
        <v>0</v>
      </c>
      <c r="BC384" s="81">
        <v>0</v>
      </c>
      <c r="BD384" s="81">
        <v>0</v>
      </c>
      <c r="BE384" s="81" t="s">
        <v>564</v>
      </c>
      <c r="BF384" s="82"/>
      <c r="BG384" s="81">
        <v>0</v>
      </c>
      <c r="BH384" s="81">
        <v>0</v>
      </c>
      <c r="BI384" s="81">
        <v>0</v>
      </c>
      <c r="BJ384" s="81">
        <v>0</v>
      </c>
      <c r="BK384" s="81">
        <v>0</v>
      </c>
      <c r="BL384" s="81">
        <v>0</v>
      </c>
      <c r="BM384" s="82"/>
      <c r="BN384" s="81">
        <v>0</v>
      </c>
      <c r="BO384" s="81">
        <v>0</v>
      </c>
      <c r="BP384" s="81">
        <v>0</v>
      </c>
      <c r="BQ384" s="81">
        <v>0</v>
      </c>
      <c r="BR384" s="81">
        <v>0</v>
      </c>
      <c r="BS384" s="81">
        <v>0</v>
      </c>
      <c r="BT384"/>
      <c r="BU384" s="80">
        <v>0</v>
      </c>
      <c r="BV384" s="80">
        <v>0</v>
      </c>
      <c r="BW384" s="80">
        <v>0</v>
      </c>
      <c r="BX384" s="80">
        <v>0</v>
      </c>
      <c r="BY384" s="80">
        <v>0</v>
      </c>
      <c r="BZ384" s="80">
        <v>0</v>
      </c>
      <c r="CA384" s="80">
        <v>0</v>
      </c>
      <c r="CB384" s="80">
        <v>0</v>
      </c>
      <c r="CC384" s="80">
        <v>0</v>
      </c>
    </row>
    <row r="385" spans="1:81">
      <c r="A385" s="80" t="s">
        <v>2140</v>
      </c>
      <c r="B385" s="80">
        <v>271</v>
      </c>
      <c r="C385" s="80">
        <v>16</v>
      </c>
      <c r="D385" s="80">
        <v>16</v>
      </c>
      <c r="E385" s="80">
        <v>2019</v>
      </c>
      <c r="F385" s="80" t="s">
        <v>73</v>
      </c>
      <c r="G385" s="80" t="s">
        <v>2124</v>
      </c>
      <c r="H385" s="80" t="s">
        <v>2125</v>
      </c>
      <c r="I385" s="177"/>
      <c r="J385" s="81">
        <v>9.7929461546212799</v>
      </c>
      <c r="K385" s="81">
        <v>0.58794388917199469</v>
      </c>
      <c r="L385" s="81">
        <v>1.1168891836091424</v>
      </c>
      <c r="M385" s="81">
        <v>10.52581973256539</v>
      </c>
      <c r="N385" s="81">
        <v>13.111857288395107</v>
      </c>
      <c r="O385" s="81">
        <v>9.4254858549780636</v>
      </c>
      <c r="P385" s="81">
        <v>14.115490085654258</v>
      </c>
      <c r="Q385" s="81">
        <v>0.55414493348870897</v>
      </c>
      <c r="R385" s="81">
        <v>0</v>
      </c>
      <c r="S385" s="81">
        <v>1.5728766567933128</v>
      </c>
      <c r="T385" s="82"/>
      <c r="U385" s="81">
        <v>1202758</v>
      </c>
      <c r="V385" s="81">
        <v>271</v>
      </c>
      <c r="W385" s="81">
        <v>23</v>
      </c>
      <c r="X385" s="81">
        <v>2326</v>
      </c>
      <c r="Y385" s="81">
        <v>3428</v>
      </c>
      <c r="Z385" s="81">
        <v>5901</v>
      </c>
      <c r="AA385" s="81">
        <v>2931</v>
      </c>
      <c r="AB385" s="81">
        <v>8980</v>
      </c>
      <c r="AC385" s="81">
        <v>0</v>
      </c>
      <c r="AD385" s="81">
        <v>1.572876656793313</v>
      </c>
      <c r="AE385" s="82"/>
      <c r="AF385" s="81">
        <v>11867085.456670949</v>
      </c>
      <c r="AG385" s="81">
        <v>413568.85946103738</v>
      </c>
      <c r="AH385" s="81">
        <v>229020.5122623246</v>
      </c>
      <c r="AI385" s="81">
        <v>15260007.27146076</v>
      </c>
      <c r="AJ385" s="81">
        <v>17452135.553777568</v>
      </c>
      <c r="AK385" s="81">
        <v>0</v>
      </c>
      <c r="AL385" s="81">
        <v>0</v>
      </c>
      <c r="AM385" s="81">
        <v>1223008.3985961934</v>
      </c>
      <c r="AN385" s="81">
        <v>0</v>
      </c>
      <c r="AO385" s="81">
        <v>0</v>
      </c>
      <c r="AP385" s="82"/>
      <c r="AQ385" s="81">
        <v>337</v>
      </c>
      <c r="AR385" s="81">
        <v>55</v>
      </c>
      <c r="AS385" s="81">
        <v>0</v>
      </c>
      <c r="AT385" s="81">
        <v>0</v>
      </c>
      <c r="AU385" s="81">
        <v>0</v>
      </c>
      <c r="AV385" s="81">
        <v>0</v>
      </c>
      <c r="AW385" s="81" t="s">
        <v>564</v>
      </c>
      <c r="AX385" s="82"/>
      <c r="AY385" s="81">
        <v>1526.8</v>
      </c>
      <c r="AZ385" s="81">
        <v>13913.2</v>
      </c>
      <c r="BA385" s="81">
        <v>0</v>
      </c>
      <c r="BB385" s="81">
        <v>0</v>
      </c>
      <c r="BC385" s="81">
        <v>0</v>
      </c>
      <c r="BD385" s="81">
        <v>0</v>
      </c>
      <c r="BE385" s="81" t="s">
        <v>564</v>
      </c>
      <c r="BF385" s="82"/>
      <c r="BG385" s="81">
        <v>0</v>
      </c>
      <c r="BH385" s="81">
        <v>0</v>
      </c>
      <c r="BI385" s="81">
        <v>0</v>
      </c>
      <c r="BJ385" s="81">
        <v>0</v>
      </c>
      <c r="BK385" s="81">
        <v>0</v>
      </c>
      <c r="BL385" s="81">
        <v>0</v>
      </c>
      <c r="BM385" s="82"/>
      <c r="BN385" s="81">
        <v>0</v>
      </c>
      <c r="BO385" s="81">
        <v>0</v>
      </c>
      <c r="BP385" s="81">
        <v>0</v>
      </c>
      <c r="BQ385" s="81">
        <v>0</v>
      </c>
      <c r="BR385" s="81">
        <v>0</v>
      </c>
      <c r="BS385" s="81">
        <v>0</v>
      </c>
      <c r="BT385"/>
      <c r="BU385" s="80">
        <v>0</v>
      </c>
      <c r="BV385" s="80">
        <v>0</v>
      </c>
      <c r="BW385" s="80">
        <v>0</v>
      </c>
      <c r="BX385" s="80">
        <v>0</v>
      </c>
      <c r="BY385" s="80">
        <v>0</v>
      </c>
      <c r="BZ385" s="80">
        <v>0</v>
      </c>
      <c r="CA385" s="80">
        <v>0</v>
      </c>
      <c r="CB385" s="80">
        <v>0</v>
      </c>
      <c r="CC385" s="80">
        <v>0</v>
      </c>
    </row>
    <row r="386" spans="1:81">
      <c r="A386" s="80" t="s">
        <v>2141</v>
      </c>
      <c r="B386" s="80">
        <v>272</v>
      </c>
      <c r="C386" s="80">
        <v>17</v>
      </c>
      <c r="D386" s="80">
        <v>16</v>
      </c>
      <c r="E386" s="80">
        <v>2020</v>
      </c>
      <c r="F386" s="80" t="s">
        <v>218</v>
      </c>
      <c r="G386" s="174" t="s">
        <v>2124</v>
      </c>
      <c r="H386" s="80" t="s">
        <v>2125</v>
      </c>
      <c r="I386" s="177"/>
      <c r="J386" s="81">
        <v>8.0486784508389011</v>
      </c>
      <c r="K386" s="81">
        <v>0.41355949584219509</v>
      </c>
      <c r="L386" s="81">
        <v>2.3028809009902593</v>
      </c>
      <c r="M386" s="81">
        <v>8.6718213215295528</v>
      </c>
      <c r="N386" s="81">
        <v>11.642821121939683</v>
      </c>
      <c r="O386" s="81">
        <v>8.1754927305348133</v>
      </c>
      <c r="P386" s="81">
        <v>12.517622940975361</v>
      </c>
      <c r="Q386" s="81">
        <v>0.51981931599617803</v>
      </c>
      <c r="R386" s="81">
        <v>0</v>
      </c>
      <c r="S386" s="81">
        <v>1.4746456209654231</v>
      </c>
      <c r="T386" s="82"/>
      <c r="U386" s="81">
        <v>1043586</v>
      </c>
      <c r="V386" s="81">
        <v>189</v>
      </c>
      <c r="W386" s="81">
        <v>58</v>
      </c>
      <c r="X386" s="81">
        <v>2294</v>
      </c>
      <c r="Y386" s="81">
        <v>3413</v>
      </c>
      <c r="Z386" s="81">
        <v>5842</v>
      </c>
      <c r="AA386" s="81">
        <v>2824</v>
      </c>
      <c r="AB386" s="81">
        <v>8816</v>
      </c>
      <c r="AC386" s="81">
        <v>0</v>
      </c>
      <c r="AD386" s="81">
        <v>1.4746456209654231</v>
      </c>
      <c r="AE386" s="82"/>
      <c r="AF386" s="81">
        <v>9777906.9274394754</v>
      </c>
      <c r="AG386" s="81">
        <v>282983.15084716177</v>
      </c>
      <c r="AH386" s="81">
        <v>475814.09244845225</v>
      </c>
      <c r="AI386" s="81">
        <v>12876599.134373449</v>
      </c>
      <c r="AJ386" s="81">
        <v>16506049.699804759</v>
      </c>
      <c r="AK386" s="81"/>
      <c r="AL386" s="81"/>
      <c r="AM386" s="81">
        <v>1150585.947802902</v>
      </c>
      <c r="AN386" s="81"/>
      <c r="AO386" s="81"/>
      <c r="AP386" s="82"/>
      <c r="AQ386" s="81">
        <v>350</v>
      </c>
      <c r="AR386" s="81">
        <v>56</v>
      </c>
      <c r="AS386" s="81">
        <v>0</v>
      </c>
      <c r="AT386" s="81">
        <v>0</v>
      </c>
      <c r="AU386" s="81">
        <v>0</v>
      </c>
      <c r="AV386" s="81">
        <v>0</v>
      </c>
      <c r="AW386" s="81">
        <v>0</v>
      </c>
      <c r="AX386" s="82"/>
      <c r="AY386" s="81">
        <v>1595.2</v>
      </c>
      <c r="AZ386" s="81">
        <v>13962.7</v>
      </c>
      <c r="BA386" s="81">
        <v>0</v>
      </c>
      <c r="BB386" s="81">
        <v>0</v>
      </c>
      <c r="BC386" s="81">
        <v>0</v>
      </c>
      <c r="BD386" s="81">
        <v>0</v>
      </c>
      <c r="BE386" s="81">
        <v>0</v>
      </c>
      <c r="BF386" s="82"/>
      <c r="BG386" s="81">
        <v>0</v>
      </c>
      <c r="BH386" s="81">
        <v>0</v>
      </c>
      <c r="BI386" s="81">
        <v>0</v>
      </c>
      <c r="BJ386" s="81">
        <v>0</v>
      </c>
      <c r="BK386" s="81">
        <v>0</v>
      </c>
      <c r="BL386" s="81">
        <v>0</v>
      </c>
      <c r="BM386" s="82"/>
      <c r="BN386" s="81">
        <v>0</v>
      </c>
      <c r="BO386" s="81">
        <v>0</v>
      </c>
      <c r="BP386" s="81">
        <v>0</v>
      </c>
      <c r="BQ386" s="81">
        <v>0</v>
      </c>
      <c r="BR386" s="81">
        <v>0</v>
      </c>
      <c r="BS386" s="81">
        <v>0</v>
      </c>
      <c r="BT386"/>
      <c r="BU386" s="80">
        <v>0</v>
      </c>
      <c r="BV386" s="80">
        <v>0</v>
      </c>
      <c r="BW386" s="80">
        <v>0</v>
      </c>
      <c r="BX386" s="80">
        <v>0</v>
      </c>
      <c r="BY386" s="80">
        <v>0</v>
      </c>
      <c r="BZ386" s="80">
        <v>0</v>
      </c>
      <c r="CA386" s="80">
        <v>0</v>
      </c>
      <c r="CB386" s="80">
        <v>0</v>
      </c>
      <c r="CC386" s="80">
        <v>0</v>
      </c>
    </row>
    <row r="387" spans="1:81">
      <c r="A387" s="80" t="s">
        <v>2142</v>
      </c>
      <c r="B387" s="80">
        <v>272</v>
      </c>
      <c r="C387" s="80">
        <v>18</v>
      </c>
      <c r="D387" s="80">
        <v>16</v>
      </c>
      <c r="E387" s="80">
        <v>2021</v>
      </c>
      <c r="F387" s="80" t="s">
        <v>75</v>
      </c>
      <c r="G387" s="174" t="s">
        <v>2124</v>
      </c>
      <c r="H387" s="80" t="s">
        <v>2125</v>
      </c>
      <c r="I387" s="177"/>
      <c r="J387" s="81">
        <v>7.206030589044226</v>
      </c>
      <c r="K387" s="81">
        <v>0.45291441095507667</v>
      </c>
      <c r="L387" s="81">
        <v>1.8964311531201297</v>
      </c>
      <c r="M387" s="81">
        <v>9.4613179372225602</v>
      </c>
      <c r="N387" s="81">
        <v>12.364790019528805</v>
      </c>
      <c r="O387" s="81">
        <v>7.8514567040512713</v>
      </c>
      <c r="P387" s="81">
        <v>12.672273850044355</v>
      </c>
      <c r="Q387" s="81">
        <v>0.51322835227107599</v>
      </c>
      <c r="R387" s="81">
        <v>0</v>
      </c>
      <c r="S387" s="81">
        <v>1.43734383777316</v>
      </c>
      <c r="T387" s="82"/>
      <c r="U387" s="81">
        <v>969081</v>
      </c>
      <c r="V387" s="81">
        <v>189</v>
      </c>
      <c r="W387" s="81">
        <v>58</v>
      </c>
      <c r="X387" s="81">
        <v>2294</v>
      </c>
      <c r="Y387" s="81">
        <v>3401</v>
      </c>
      <c r="Z387" s="81">
        <v>5777</v>
      </c>
      <c r="AA387" s="81">
        <v>2788</v>
      </c>
      <c r="AB387" s="81">
        <v>8601</v>
      </c>
      <c r="AC387" s="81">
        <v>0</v>
      </c>
      <c r="AD387" s="81">
        <v>1.43734383777316</v>
      </c>
      <c r="AE387" s="82"/>
      <c r="AF387" s="81">
        <v>8862800.8447250854</v>
      </c>
      <c r="AG387" s="81">
        <v>303020.20933720429</v>
      </c>
      <c r="AH387" s="81">
        <v>379941.0715353564</v>
      </c>
      <c r="AI387" s="81">
        <v>14185177.169787211</v>
      </c>
      <c r="AJ387" s="81">
        <v>16603660.165707584</v>
      </c>
      <c r="AK387" s="81">
        <v>0</v>
      </c>
      <c r="AL387" s="81">
        <v>0</v>
      </c>
      <c r="AM387" s="81">
        <v>1129000.6990349127</v>
      </c>
      <c r="AN387" s="81">
        <v>0</v>
      </c>
      <c r="AO387" s="81">
        <v>0</v>
      </c>
      <c r="AP387" s="82"/>
      <c r="AQ387" s="81">
        <v>365</v>
      </c>
      <c r="AR387" s="81">
        <v>60</v>
      </c>
      <c r="AS387" s="81">
        <v>0</v>
      </c>
      <c r="AT387" s="81">
        <v>0</v>
      </c>
      <c r="AU387" s="81">
        <v>0</v>
      </c>
      <c r="AV387" s="81">
        <v>0</v>
      </c>
      <c r="AW387" s="81"/>
      <c r="AX387" s="82"/>
      <c r="AY387" s="81">
        <v>1687.2</v>
      </c>
      <c r="AZ387" s="81">
        <v>14161.6</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2143</v>
      </c>
      <c r="B388" s="80">
        <v>272</v>
      </c>
      <c r="C388" s="80">
        <v>19</v>
      </c>
      <c r="D388" s="80">
        <v>16</v>
      </c>
      <c r="E388" s="80">
        <v>2022</v>
      </c>
      <c r="F388" s="80" t="s">
        <v>568</v>
      </c>
      <c r="G388" s="80" t="s">
        <v>2124</v>
      </c>
      <c r="H388" s="80" t="s">
        <v>2125</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382</v>
      </c>
      <c r="AR388" s="81">
        <v>60</v>
      </c>
      <c r="AS388" s="81">
        <v>0</v>
      </c>
      <c r="AT388" s="81">
        <v>0</v>
      </c>
      <c r="AU388" s="81">
        <v>0</v>
      </c>
      <c r="AV388" s="81">
        <v>0</v>
      </c>
      <c r="AW388" s="81"/>
      <c r="AX388" s="82"/>
      <c r="AY388" s="81">
        <v>1788.8999999999996</v>
      </c>
      <c r="AZ388" s="81">
        <v>14161.600000000002</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2144</v>
      </c>
      <c r="B389" s="80">
        <v>120</v>
      </c>
      <c r="C389" s="80">
        <v>1</v>
      </c>
      <c r="D389" s="80">
        <v>8</v>
      </c>
      <c r="E389" s="80">
        <v>1990</v>
      </c>
      <c r="F389" s="80" t="s">
        <v>562</v>
      </c>
      <c r="G389" s="80" t="s">
        <v>2145</v>
      </c>
      <c r="H389" s="80" t="s">
        <v>2146</v>
      </c>
      <c r="I389" s="177"/>
      <c r="J389" s="81">
        <v>10.343395646502874</v>
      </c>
      <c r="K389" s="81">
        <v>3.6794714309799885</v>
      </c>
      <c r="L389" s="81">
        <v>14.542532696072636</v>
      </c>
      <c r="M389" s="81">
        <v>7.901605793083033</v>
      </c>
      <c r="N389" s="81">
        <v>13.801834426795708</v>
      </c>
      <c r="O389" s="81">
        <v>6.3504151225004382</v>
      </c>
      <c r="P389" s="81">
        <v>16.103053386035626</v>
      </c>
      <c r="Q389" s="81">
        <v>0.98912314372948285</v>
      </c>
      <c r="R389" s="81">
        <v>18.581192585258741</v>
      </c>
      <c r="S389" s="81">
        <v>1.0205239691754262</v>
      </c>
      <c r="T389" s="82"/>
      <c r="U389" s="81">
        <v>266341</v>
      </c>
      <c r="V389" s="81">
        <v>1245</v>
      </c>
      <c r="W389" s="81">
        <v>164</v>
      </c>
      <c r="X389" s="81">
        <v>3100</v>
      </c>
      <c r="Y389" s="81">
        <v>5993</v>
      </c>
      <c r="Z389" s="81">
        <v>2612</v>
      </c>
      <c r="AA389" s="81">
        <v>3910</v>
      </c>
      <c r="AB389" s="81">
        <v>16060</v>
      </c>
      <c r="AC389" s="81">
        <v>3218296</v>
      </c>
      <c r="AD389" s="81">
        <v>1.0205239691754262</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2147</v>
      </c>
      <c r="B390" s="80">
        <v>121</v>
      </c>
      <c r="C390" s="80">
        <v>2</v>
      </c>
      <c r="D390" s="80">
        <v>8</v>
      </c>
      <c r="E390" s="80">
        <v>2005</v>
      </c>
      <c r="F390" s="80" t="s">
        <v>565</v>
      </c>
      <c r="G390" s="80" t="s">
        <v>2145</v>
      </c>
      <c r="H390" s="80" t="s">
        <v>2146</v>
      </c>
      <c r="I390" s="177"/>
      <c r="J390" s="81">
        <v>6.9384247555122212</v>
      </c>
      <c r="K390" s="81">
        <v>3.2187721323028433</v>
      </c>
      <c r="L390" s="81">
        <v>8.8398383991845453</v>
      </c>
      <c r="M390" s="81">
        <v>10.666495658844482</v>
      </c>
      <c r="N390" s="81">
        <v>16.238824236000323</v>
      </c>
      <c r="O390" s="81">
        <v>9.7864121937634465</v>
      </c>
      <c r="P390" s="81">
        <v>17.016997311187804</v>
      </c>
      <c r="Q390" s="81">
        <v>0.74680404147883606</v>
      </c>
      <c r="R390" s="81">
        <v>34.226664933023251</v>
      </c>
      <c r="S390" s="81">
        <v>0</v>
      </c>
      <c r="T390" s="82"/>
      <c r="U390" s="81">
        <v>216861</v>
      </c>
      <c r="V390" s="81">
        <v>1467</v>
      </c>
      <c r="W390" s="81">
        <v>104</v>
      </c>
      <c r="X390" s="81">
        <v>2395</v>
      </c>
      <c r="Y390" s="81">
        <v>5253</v>
      </c>
      <c r="Z390" s="81">
        <v>4658</v>
      </c>
      <c r="AA390" s="81">
        <v>3384</v>
      </c>
      <c r="AB390" s="81">
        <v>12676</v>
      </c>
      <c r="AC390" s="81">
        <v>6052277</v>
      </c>
      <c r="AD390" s="81">
        <v>0</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2148</v>
      </c>
      <c r="B391" s="80">
        <v>122</v>
      </c>
      <c r="C391" s="80">
        <v>3</v>
      </c>
      <c r="D391" s="80">
        <v>8</v>
      </c>
      <c r="E391" s="80">
        <v>2006</v>
      </c>
      <c r="F391" s="80" t="s">
        <v>566</v>
      </c>
      <c r="G391" s="80" t="s">
        <v>2145</v>
      </c>
      <c r="H391" s="80" t="s">
        <v>2146</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2149</v>
      </c>
      <c r="B392" s="80">
        <v>123</v>
      </c>
      <c r="C392" s="80">
        <v>4</v>
      </c>
      <c r="D392" s="80">
        <v>8</v>
      </c>
      <c r="E392" s="80">
        <v>2007</v>
      </c>
      <c r="F392" s="80" t="s">
        <v>567</v>
      </c>
      <c r="G392" s="80" t="s">
        <v>2145</v>
      </c>
      <c r="H392" s="80" t="s">
        <v>2146</v>
      </c>
      <c r="I392" s="177"/>
      <c r="J392" s="81">
        <v>6.4298925787681256</v>
      </c>
      <c r="K392" s="81">
        <v>2.5092574805944836</v>
      </c>
      <c r="L392" s="81">
        <v>8.8553597831354516</v>
      </c>
      <c r="M392" s="81">
        <v>11.816601611810963</v>
      </c>
      <c r="N392" s="81">
        <v>16.060852295208367</v>
      </c>
      <c r="O392" s="81">
        <v>9.4726810883124379</v>
      </c>
      <c r="P392" s="81">
        <v>16.299952501957808</v>
      </c>
      <c r="Q392" s="81">
        <v>0.7559091647891546</v>
      </c>
      <c r="R392" s="81">
        <v>32.46373398155972</v>
      </c>
      <c r="S392" s="81">
        <v>0</v>
      </c>
      <c r="T392" s="82"/>
      <c r="U392" s="81">
        <v>259682</v>
      </c>
      <c r="V392" s="81">
        <v>1129</v>
      </c>
      <c r="W392" s="81">
        <v>100</v>
      </c>
      <c r="X392" s="81">
        <v>2998</v>
      </c>
      <c r="Y392" s="81">
        <v>5170</v>
      </c>
      <c r="Z392" s="81">
        <v>4687</v>
      </c>
      <c r="AA392" s="81">
        <v>3192</v>
      </c>
      <c r="AB392" s="81">
        <v>12152</v>
      </c>
      <c r="AC392" s="81">
        <v>5905250</v>
      </c>
      <c r="AD392" s="81">
        <v>0</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2150</v>
      </c>
      <c r="B393" s="80">
        <v>124</v>
      </c>
      <c r="C393" s="80">
        <v>5</v>
      </c>
      <c r="D393" s="80">
        <v>8</v>
      </c>
      <c r="E393" s="80">
        <v>2008</v>
      </c>
      <c r="F393" s="80" t="s">
        <v>84</v>
      </c>
      <c r="G393" s="80" t="s">
        <v>2145</v>
      </c>
      <c r="H393" s="80" t="s">
        <v>2146</v>
      </c>
      <c r="I393" s="177"/>
      <c r="J393" s="81">
        <v>6.0997857162091744</v>
      </c>
      <c r="K393" s="81">
        <v>1.8570771792846339</v>
      </c>
      <c r="L393" s="81">
        <v>7.6887243281332411</v>
      </c>
      <c r="M393" s="81">
        <v>12.560878052361943</v>
      </c>
      <c r="N393" s="81">
        <v>16.828169414955649</v>
      </c>
      <c r="O393" s="81">
        <v>9.2002932730631635</v>
      </c>
      <c r="P393" s="81">
        <v>15.89372447683953</v>
      </c>
      <c r="Q393" s="81">
        <v>0.72949060932673926</v>
      </c>
      <c r="R393" s="81">
        <v>28.924531361802238</v>
      </c>
      <c r="S393" s="81">
        <v>0</v>
      </c>
      <c r="T393" s="82"/>
      <c r="U393" s="81">
        <v>267452</v>
      </c>
      <c r="V393" s="81">
        <v>1129</v>
      </c>
      <c r="W393" s="81">
        <v>100</v>
      </c>
      <c r="X393" s="81">
        <v>2998</v>
      </c>
      <c r="Y393" s="81">
        <v>5132</v>
      </c>
      <c r="Z393" s="81">
        <v>4712</v>
      </c>
      <c r="AA393" s="81">
        <v>3116</v>
      </c>
      <c r="AB393" s="81">
        <v>11920</v>
      </c>
      <c r="AC393" s="81">
        <v>5463446</v>
      </c>
      <c r="AD393" s="81">
        <v>0</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2151</v>
      </c>
      <c r="B394" s="80">
        <v>125</v>
      </c>
      <c r="C394" s="80">
        <v>6</v>
      </c>
      <c r="D394" s="80">
        <v>8</v>
      </c>
      <c r="E394" s="80">
        <v>2009</v>
      </c>
      <c r="F394" s="80" t="s">
        <v>85</v>
      </c>
      <c r="G394" s="80" t="s">
        <v>2145</v>
      </c>
      <c r="H394" s="80" t="s">
        <v>2146</v>
      </c>
      <c r="I394" s="177"/>
      <c r="J394" s="81">
        <v>6.8778181848811739</v>
      </c>
      <c r="K394" s="81">
        <v>1.9625829139972786</v>
      </c>
      <c r="L394" s="81">
        <v>9.827754466812852</v>
      </c>
      <c r="M394" s="81">
        <v>12.525196544199655</v>
      </c>
      <c r="N394" s="81">
        <v>15.354840428484874</v>
      </c>
      <c r="O394" s="81">
        <v>9.3803578502772744</v>
      </c>
      <c r="P394" s="81">
        <v>15.099140453393698</v>
      </c>
      <c r="Q394" s="81">
        <v>0.68267212877218597</v>
      </c>
      <c r="R394" s="81">
        <v>24.870303199737844</v>
      </c>
      <c r="S394" s="81">
        <v>0</v>
      </c>
      <c r="T394" s="82"/>
      <c r="U394" s="81">
        <v>257964</v>
      </c>
      <c r="V394" s="81">
        <v>1078</v>
      </c>
      <c r="W394" s="81">
        <v>153</v>
      </c>
      <c r="X394" s="81">
        <v>2963</v>
      </c>
      <c r="Y394" s="81">
        <v>5078</v>
      </c>
      <c r="Z394" s="81">
        <v>4742</v>
      </c>
      <c r="AA394" s="81">
        <v>3039</v>
      </c>
      <c r="AB394" s="81">
        <v>11710</v>
      </c>
      <c r="AC394" s="81">
        <v>4582942</v>
      </c>
      <c r="AD394" s="81">
        <v>0</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2152</v>
      </c>
      <c r="B395" s="80">
        <v>126</v>
      </c>
      <c r="C395" s="80">
        <v>7</v>
      </c>
      <c r="D395" s="80">
        <v>8</v>
      </c>
      <c r="E395" s="80">
        <v>2010</v>
      </c>
      <c r="F395" s="80" t="s">
        <v>86</v>
      </c>
      <c r="G395" s="80" t="s">
        <v>2145</v>
      </c>
      <c r="H395" s="80" t="s">
        <v>2146</v>
      </c>
      <c r="I395" s="177"/>
      <c r="J395" s="81">
        <v>5.5513227428686811</v>
      </c>
      <c r="K395" s="81">
        <v>1.8930118829712976</v>
      </c>
      <c r="L395" s="81">
        <v>9.1556607496770859</v>
      </c>
      <c r="M395" s="81">
        <v>11.182627269238461</v>
      </c>
      <c r="N395" s="81">
        <v>13.81806100454739</v>
      </c>
      <c r="O395" s="81">
        <v>9.4137615950882285</v>
      </c>
      <c r="P395" s="81">
        <v>15.144467060645667</v>
      </c>
      <c r="Q395" s="81">
        <v>0.69651089994959814</v>
      </c>
      <c r="R395" s="81">
        <v>25.676612397796468</v>
      </c>
      <c r="S395" s="81">
        <v>0</v>
      </c>
      <c r="T395" s="82"/>
      <c r="U395" s="81">
        <v>229141</v>
      </c>
      <c r="V395" s="81">
        <v>1078</v>
      </c>
      <c r="W395" s="81">
        <v>153</v>
      </c>
      <c r="X395" s="81">
        <v>2963</v>
      </c>
      <c r="Y395" s="81">
        <v>5041</v>
      </c>
      <c r="Z395" s="81">
        <v>4781</v>
      </c>
      <c r="AA395" s="81">
        <v>2972</v>
      </c>
      <c r="AB395" s="81">
        <v>11448</v>
      </c>
      <c r="AC395" s="81">
        <v>4483870</v>
      </c>
      <c r="AD395" s="81">
        <v>0</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2153</v>
      </c>
      <c r="B396" s="80">
        <v>127</v>
      </c>
      <c r="C396" s="80">
        <v>8</v>
      </c>
      <c r="D396" s="80">
        <v>8</v>
      </c>
      <c r="E396" s="80">
        <v>2011</v>
      </c>
      <c r="F396" s="80" t="s">
        <v>87</v>
      </c>
      <c r="G396" s="80" t="s">
        <v>2145</v>
      </c>
      <c r="H396" s="80" t="s">
        <v>2146</v>
      </c>
      <c r="I396" s="177"/>
      <c r="J396" s="81">
        <v>0</v>
      </c>
      <c r="K396" s="81">
        <v>2.7218412441975266</v>
      </c>
      <c r="L396" s="81">
        <v>7.3374745008779634</v>
      </c>
      <c r="M396" s="81">
        <v>15.518724460765544</v>
      </c>
      <c r="N396" s="81">
        <v>19.396028752606089</v>
      </c>
      <c r="O396" s="81">
        <v>9.2926084066978909</v>
      </c>
      <c r="P396" s="81">
        <v>14.404959734401464</v>
      </c>
      <c r="Q396" s="81">
        <v>0.78024251474301198</v>
      </c>
      <c r="R396" s="81">
        <v>24.870380690070888</v>
      </c>
      <c r="S396" s="81">
        <v>0</v>
      </c>
      <c r="T396" s="82"/>
      <c r="U396" s="81">
        <v>0</v>
      </c>
      <c r="V396" s="81">
        <v>1078</v>
      </c>
      <c r="W396" s="81">
        <v>153</v>
      </c>
      <c r="X396" s="81">
        <v>2963</v>
      </c>
      <c r="Y396" s="81">
        <v>4943</v>
      </c>
      <c r="Z396" s="81">
        <v>4822</v>
      </c>
      <c r="AA396" s="81">
        <v>2911</v>
      </c>
      <c r="AB396" s="81">
        <v>11118</v>
      </c>
      <c r="AC396" s="81">
        <v>4335896</v>
      </c>
      <c r="AD396" s="81">
        <v>0</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2154</v>
      </c>
      <c r="B397" s="80">
        <v>128</v>
      </c>
      <c r="C397" s="80">
        <v>9</v>
      </c>
      <c r="D397" s="80">
        <v>8</v>
      </c>
      <c r="E397" s="80">
        <v>2012</v>
      </c>
      <c r="F397" s="80" t="s">
        <v>88</v>
      </c>
      <c r="G397" s="80" t="s">
        <v>2145</v>
      </c>
      <c r="H397" s="80" t="s">
        <v>2146</v>
      </c>
      <c r="I397" s="177"/>
      <c r="J397" s="81">
        <v>9.1868220505338591</v>
      </c>
      <c r="K397" s="81">
        <v>2.7393016945640642</v>
      </c>
      <c r="L397" s="81">
        <v>7.2924927571424512</v>
      </c>
      <c r="M397" s="81">
        <v>17.401184350232796</v>
      </c>
      <c r="N397" s="81">
        <v>22.138568644502566</v>
      </c>
      <c r="O397" s="81">
        <v>9.2730180353325746</v>
      </c>
      <c r="P397" s="81">
        <v>14.248041158304725</v>
      </c>
      <c r="Q397" s="81">
        <v>0.83101673625849926</v>
      </c>
      <c r="R397" s="81">
        <v>27.989925363605828</v>
      </c>
      <c r="S397" s="81">
        <v>0</v>
      </c>
      <c r="T397" s="82"/>
      <c r="U397" s="81">
        <v>280251</v>
      </c>
      <c r="V397" s="81">
        <v>1078</v>
      </c>
      <c r="W397" s="81">
        <v>153</v>
      </c>
      <c r="X397" s="81">
        <v>2963</v>
      </c>
      <c r="Y397" s="81">
        <v>4962</v>
      </c>
      <c r="Z397" s="81">
        <v>4850</v>
      </c>
      <c r="AA397" s="81">
        <v>2863</v>
      </c>
      <c r="AB397" s="81">
        <v>10899</v>
      </c>
      <c r="AC397" s="81">
        <v>4753367</v>
      </c>
      <c r="AD397" s="81">
        <v>0</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15.7</v>
      </c>
      <c r="BK397" s="81">
        <v>0</v>
      </c>
      <c r="BL397" s="81">
        <v>0</v>
      </c>
      <c r="BM397" s="82"/>
      <c r="BN397" s="81">
        <v>0</v>
      </c>
      <c r="BO397" s="81">
        <v>0</v>
      </c>
      <c r="BP397" s="81">
        <v>0</v>
      </c>
      <c r="BQ397" s="81">
        <v>1</v>
      </c>
      <c r="BR397" s="81">
        <v>0</v>
      </c>
      <c r="BS397" s="81">
        <v>0</v>
      </c>
      <c r="BT397"/>
      <c r="BU397" s="80">
        <v>15.7</v>
      </c>
      <c r="BV397" s="80">
        <v>0</v>
      </c>
      <c r="BW397" s="80">
        <v>0</v>
      </c>
      <c r="BX397" s="80">
        <v>0</v>
      </c>
      <c r="BY397" s="80">
        <v>0</v>
      </c>
      <c r="BZ397" s="80">
        <v>0</v>
      </c>
      <c r="CA397" s="80">
        <v>0</v>
      </c>
      <c r="CB397" s="80">
        <v>0</v>
      </c>
      <c r="CC397" s="80">
        <v>0</v>
      </c>
    </row>
    <row r="398" spans="1:81">
      <c r="A398" s="80" t="s">
        <v>2155</v>
      </c>
      <c r="B398" s="80">
        <v>129</v>
      </c>
      <c r="C398" s="80">
        <v>10</v>
      </c>
      <c r="D398" s="80">
        <v>8</v>
      </c>
      <c r="E398" s="80">
        <v>2013</v>
      </c>
      <c r="F398" s="80" t="s">
        <v>89</v>
      </c>
      <c r="G398" s="80" t="s">
        <v>2145</v>
      </c>
      <c r="H398" s="80" t="s">
        <v>2146</v>
      </c>
      <c r="I398" s="177"/>
      <c r="J398" s="81">
        <v>8.8789950818727625</v>
      </c>
      <c r="K398" s="81">
        <v>2.283154235269949</v>
      </c>
      <c r="L398" s="81">
        <v>7.5375434954252007</v>
      </c>
      <c r="M398" s="81">
        <v>17.670079833991931</v>
      </c>
      <c r="N398" s="81">
        <v>23.074128089605079</v>
      </c>
      <c r="O398" s="81">
        <v>8.9517302062633703</v>
      </c>
      <c r="P398" s="81">
        <v>14.22679578955459</v>
      </c>
      <c r="Q398" s="81">
        <v>0.83297172991280055</v>
      </c>
      <c r="R398" s="81">
        <v>29.416358595676293</v>
      </c>
      <c r="S398" s="81">
        <v>0</v>
      </c>
      <c r="T398" s="82"/>
      <c r="U398" s="81">
        <v>299667</v>
      </c>
      <c r="V398" s="81">
        <v>1078</v>
      </c>
      <c r="W398" s="81">
        <v>153</v>
      </c>
      <c r="X398" s="81">
        <v>2963</v>
      </c>
      <c r="Y398" s="81">
        <v>4944</v>
      </c>
      <c r="Z398" s="81">
        <v>4891</v>
      </c>
      <c r="AA398" s="81">
        <v>2848</v>
      </c>
      <c r="AB398" s="81">
        <v>10768</v>
      </c>
      <c r="AC398" s="81">
        <v>4876403</v>
      </c>
      <c r="AD398" s="81">
        <v>0</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10.4</v>
      </c>
      <c r="BK398" s="81">
        <v>0</v>
      </c>
      <c r="BL398" s="81">
        <v>0</v>
      </c>
      <c r="BM398" s="82"/>
      <c r="BN398" s="81">
        <v>0</v>
      </c>
      <c r="BO398" s="81">
        <v>0</v>
      </c>
      <c r="BP398" s="81">
        <v>0</v>
      </c>
      <c r="BQ398" s="81">
        <v>1</v>
      </c>
      <c r="BR398" s="81">
        <v>0</v>
      </c>
      <c r="BS398" s="81">
        <v>0</v>
      </c>
      <c r="BT398"/>
      <c r="BU398" s="80">
        <v>10.4</v>
      </c>
      <c r="BV398" s="80">
        <v>0</v>
      </c>
      <c r="BW398" s="80">
        <v>0</v>
      </c>
      <c r="BX398" s="80">
        <v>0</v>
      </c>
      <c r="BY398" s="80">
        <v>0</v>
      </c>
      <c r="BZ398" s="80">
        <v>0</v>
      </c>
      <c r="CA398" s="80">
        <v>0</v>
      </c>
      <c r="CB398" s="80">
        <v>0</v>
      </c>
      <c r="CC398" s="80">
        <v>0</v>
      </c>
    </row>
    <row r="399" spans="1:81">
      <c r="A399" s="80" t="s">
        <v>2156</v>
      </c>
      <c r="B399" s="80">
        <v>130</v>
      </c>
      <c r="C399" s="80">
        <v>11</v>
      </c>
      <c r="D399" s="80">
        <v>8</v>
      </c>
      <c r="E399" s="80">
        <v>2014</v>
      </c>
      <c r="F399" s="80" t="s">
        <v>90</v>
      </c>
      <c r="G399" s="80" t="s">
        <v>2145</v>
      </c>
      <c r="H399" s="80" t="s">
        <v>2146</v>
      </c>
      <c r="I399" s="177"/>
      <c r="J399" s="81">
        <v>8.217186890487298</v>
      </c>
      <c r="K399" s="81">
        <v>2.2543324444969541</v>
      </c>
      <c r="L399" s="81">
        <v>7.3383677284539148</v>
      </c>
      <c r="M399" s="81">
        <v>16.6821013581534</v>
      </c>
      <c r="N399" s="81">
        <v>20.903926831387547</v>
      </c>
      <c r="O399" s="81">
        <v>8.5463833397535343</v>
      </c>
      <c r="P399" s="81">
        <v>14.225470386858523</v>
      </c>
      <c r="Q399" s="81">
        <v>0.77849143834040813</v>
      </c>
      <c r="R399" s="81">
        <v>28.898127468864288</v>
      </c>
      <c r="S399" s="81">
        <v>0</v>
      </c>
      <c r="T399" s="82"/>
      <c r="U399" s="81">
        <v>318351</v>
      </c>
      <c r="V399" s="81">
        <v>899</v>
      </c>
      <c r="W399" s="81">
        <v>127</v>
      </c>
      <c r="X399" s="81">
        <v>2917</v>
      </c>
      <c r="Y399" s="81">
        <v>4878</v>
      </c>
      <c r="Z399" s="81">
        <v>4918</v>
      </c>
      <c r="AA399" s="81">
        <v>2833</v>
      </c>
      <c r="AB399" s="81">
        <v>10489</v>
      </c>
      <c r="AC399" s="81">
        <v>4805558</v>
      </c>
      <c r="AD399" s="81">
        <v>0</v>
      </c>
      <c r="AE399" s="82"/>
      <c r="AF399" s="81">
        <v>3828887.3669101899</v>
      </c>
      <c r="AG399" s="81">
        <v>1728784.6604946679</v>
      </c>
      <c r="AH399" s="81">
        <v>1698853.1481349778</v>
      </c>
      <c r="AI399" s="81">
        <v>17090786.970738038</v>
      </c>
      <c r="AJ399" s="81">
        <v>26228736.888601009</v>
      </c>
      <c r="AK399" s="81">
        <v>0</v>
      </c>
      <c r="AL399" s="81">
        <v>0</v>
      </c>
      <c r="AM399" s="81">
        <v>1439982.9606182056</v>
      </c>
      <c r="AN399" s="81">
        <v>0</v>
      </c>
      <c r="AO399" s="81">
        <v>0</v>
      </c>
      <c r="AP399" s="82"/>
      <c r="AQ399" s="81">
        <v>53</v>
      </c>
      <c r="AR399" s="81">
        <v>20</v>
      </c>
      <c r="AS399" s="81">
        <v>6</v>
      </c>
      <c r="AT399" s="81">
        <v>0</v>
      </c>
      <c r="AU399" s="81">
        <v>0</v>
      </c>
      <c r="AV399" s="81">
        <v>0</v>
      </c>
      <c r="AW399" s="81" t="s">
        <v>564</v>
      </c>
      <c r="AX399" s="82"/>
      <c r="AY399" s="81">
        <v>218.417</v>
      </c>
      <c r="AZ399" s="81">
        <v>518.70000000000005</v>
      </c>
      <c r="BA399" s="81">
        <v>67700</v>
      </c>
      <c r="BB399" s="81">
        <v>0</v>
      </c>
      <c r="BC399" s="81">
        <v>0</v>
      </c>
      <c r="BD399" s="81">
        <v>0</v>
      </c>
      <c r="BE399" s="81" t="s">
        <v>564</v>
      </c>
      <c r="BF399" s="82"/>
      <c r="BG399" s="81">
        <v>0</v>
      </c>
      <c r="BH399" s="81">
        <v>0</v>
      </c>
      <c r="BI399" s="81">
        <v>0</v>
      </c>
      <c r="BJ399" s="81">
        <v>10.6</v>
      </c>
      <c r="BK399" s="81">
        <v>0</v>
      </c>
      <c r="BL399" s="81">
        <v>0</v>
      </c>
      <c r="BM399" s="82"/>
      <c r="BN399" s="81">
        <v>0</v>
      </c>
      <c r="BO399" s="81">
        <v>0</v>
      </c>
      <c r="BP399" s="81">
        <v>0</v>
      </c>
      <c r="BQ399" s="81">
        <v>1</v>
      </c>
      <c r="BR399" s="81">
        <v>0</v>
      </c>
      <c r="BS399" s="81">
        <v>0</v>
      </c>
      <c r="BT399"/>
      <c r="BU399" s="80">
        <v>10.6</v>
      </c>
      <c r="BV399" s="80">
        <v>0</v>
      </c>
      <c r="BW399" s="80">
        <v>0</v>
      </c>
      <c r="BX399" s="80">
        <v>0</v>
      </c>
      <c r="BY399" s="80">
        <v>0</v>
      </c>
      <c r="BZ399" s="80">
        <v>0</v>
      </c>
      <c r="CA399" s="80">
        <v>0</v>
      </c>
      <c r="CB399" s="80">
        <v>0</v>
      </c>
      <c r="CC399" s="80">
        <v>0</v>
      </c>
    </row>
    <row r="400" spans="1:81">
      <c r="A400" s="80" t="s">
        <v>2157</v>
      </c>
      <c r="B400" s="80">
        <v>131</v>
      </c>
      <c r="C400" s="80">
        <v>12</v>
      </c>
      <c r="D400" s="80">
        <v>8</v>
      </c>
      <c r="E400" s="80">
        <v>2015</v>
      </c>
      <c r="F400" s="80" t="s">
        <v>91</v>
      </c>
      <c r="G400" s="80" t="s">
        <v>2145</v>
      </c>
      <c r="H400" s="80" t="s">
        <v>2146</v>
      </c>
      <c r="I400" s="177"/>
      <c r="J400" s="81">
        <v>0</v>
      </c>
      <c r="K400" s="81">
        <v>2.1163455474457087</v>
      </c>
      <c r="L400" s="81">
        <v>5.8885867034349886</v>
      </c>
      <c r="M400" s="81">
        <v>15.674287949038447</v>
      </c>
      <c r="N400" s="81">
        <v>17.93801678292909</v>
      </c>
      <c r="O400" s="81">
        <v>8.4613843735407812</v>
      </c>
      <c r="P400" s="81">
        <v>13.945196064697761</v>
      </c>
      <c r="Q400" s="81">
        <v>0.74285023480179269</v>
      </c>
      <c r="R400" s="81">
        <v>28.325182949497236</v>
      </c>
      <c r="S400" s="81">
        <v>0</v>
      </c>
      <c r="T400" s="82"/>
      <c r="U400" s="81">
        <v>0</v>
      </c>
      <c r="V400" s="81">
        <v>899</v>
      </c>
      <c r="W400" s="81">
        <v>127</v>
      </c>
      <c r="X400" s="81">
        <v>2917</v>
      </c>
      <c r="Y400" s="81">
        <v>4806</v>
      </c>
      <c r="Z400" s="81">
        <v>4916</v>
      </c>
      <c r="AA400" s="81">
        <v>2775</v>
      </c>
      <c r="AB400" s="81">
        <v>10224</v>
      </c>
      <c r="AC400" s="81">
        <v>4852183</v>
      </c>
      <c r="AD400" s="81">
        <v>0</v>
      </c>
      <c r="AE400" s="82"/>
      <c r="AF400" s="81">
        <v>0</v>
      </c>
      <c r="AG400" s="81">
        <v>1522342.8316155411</v>
      </c>
      <c r="AH400" s="81">
        <v>1231807.5463208265</v>
      </c>
      <c r="AI400" s="81">
        <v>17138668.925712172</v>
      </c>
      <c r="AJ400" s="81">
        <v>22968672.594132934</v>
      </c>
      <c r="AK400" s="81">
        <v>0</v>
      </c>
      <c r="AL400" s="81">
        <v>0</v>
      </c>
      <c r="AM400" s="81">
        <v>1401156.3119330509</v>
      </c>
      <c r="AN400" s="81">
        <v>0</v>
      </c>
      <c r="AO400" s="81">
        <v>0</v>
      </c>
      <c r="AP400" s="82"/>
      <c r="AQ400" s="81">
        <v>59</v>
      </c>
      <c r="AR400" s="81">
        <v>23</v>
      </c>
      <c r="AS400" s="81">
        <v>6</v>
      </c>
      <c r="AT400" s="81">
        <v>0</v>
      </c>
      <c r="AU400" s="81">
        <v>0</v>
      </c>
      <c r="AV400" s="81">
        <v>0</v>
      </c>
      <c r="AW400" s="81" t="s">
        <v>564</v>
      </c>
      <c r="AX400" s="82"/>
      <c r="AY400" s="81">
        <v>252.21699999999998</v>
      </c>
      <c r="AZ400" s="81">
        <v>552.70000000000005</v>
      </c>
      <c r="BA400" s="81">
        <v>67700</v>
      </c>
      <c r="BB400" s="81">
        <v>0</v>
      </c>
      <c r="BC400" s="81">
        <v>0</v>
      </c>
      <c r="BD400" s="81">
        <v>0</v>
      </c>
      <c r="BE400" s="81" t="s">
        <v>564</v>
      </c>
      <c r="BF400" s="82"/>
      <c r="BG400" s="81">
        <v>0</v>
      </c>
      <c r="BH400" s="81">
        <v>0</v>
      </c>
      <c r="BI400" s="81">
        <v>0</v>
      </c>
      <c r="BJ400" s="81">
        <v>11</v>
      </c>
      <c r="BK400" s="81">
        <v>0</v>
      </c>
      <c r="BL400" s="81">
        <v>0</v>
      </c>
      <c r="BM400" s="82"/>
      <c r="BN400" s="81">
        <v>0</v>
      </c>
      <c r="BO400" s="81">
        <v>0</v>
      </c>
      <c r="BP400" s="81">
        <v>0</v>
      </c>
      <c r="BQ400" s="81">
        <v>1</v>
      </c>
      <c r="BR400" s="81">
        <v>0</v>
      </c>
      <c r="BS400" s="81">
        <v>0</v>
      </c>
      <c r="BT400"/>
      <c r="BU400" s="80">
        <v>11</v>
      </c>
      <c r="BV400" s="80">
        <v>0</v>
      </c>
      <c r="BW400" s="80">
        <v>0</v>
      </c>
      <c r="BX400" s="80">
        <v>0</v>
      </c>
      <c r="BY400" s="80">
        <v>0</v>
      </c>
      <c r="BZ400" s="80">
        <v>0</v>
      </c>
      <c r="CA400" s="80">
        <v>0</v>
      </c>
      <c r="CB400" s="80">
        <v>0</v>
      </c>
      <c r="CC400" s="80">
        <v>0</v>
      </c>
    </row>
    <row r="401" spans="1:81">
      <c r="A401" s="80" t="s">
        <v>2158</v>
      </c>
      <c r="B401" s="80">
        <v>132</v>
      </c>
      <c r="C401" s="80">
        <v>13</v>
      </c>
      <c r="D401" s="80">
        <v>8</v>
      </c>
      <c r="E401" s="80">
        <v>2016</v>
      </c>
      <c r="F401" s="80" t="s">
        <v>92</v>
      </c>
      <c r="G401" s="80" t="s">
        <v>2145</v>
      </c>
      <c r="H401" s="80" t="s">
        <v>2146</v>
      </c>
      <c r="I401" s="177"/>
      <c r="J401" s="81">
        <v>0</v>
      </c>
      <c r="K401" s="81">
        <v>1.9645379223904627</v>
      </c>
      <c r="L401" s="81">
        <v>5.8859360702235666</v>
      </c>
      <c r="M401" s="81">
        <v>11.931323084232941</v>
      </c>
      <c r="N401" s="81">
        <v>14.843889758397108</v>
      </c>
      <c r="O401" s="81">
        <v>8.2787202927439658</v>
      </c>
      <c r="P401" s="81">
        <v>13.473235923150373</v>
      </c>
      <c r="Q401" s="81">
        <v>0.70045782020140235</v>
      </c>
      <c r="R401" s="81">
        <v>29.087901079056557</v>
      </c>
      <c r="S401" s="81">
        <v>0</v>
      </c>
      <c r="T401" s="82"/>
      <c r="U401" s="81">
        <v>0</v>
      </c>
      <c r="V401" s="81">
        <v>899</v>
      </c>
      <c r="W401" s="81">
        <v>127</v>
      </c>
      <c r="X401" s="81">
        <v>2917</v>
      </c>
      <c r="Y401" s="81">
        <v>4737</v>
      </c>
      <c r="Z401" s="81">
        <v>4869</v>
      </c>
      <c r="AA401" s="81">
        <v>2773</v>
      </c>
      <c r="AB401" s="81">
        <v>9917</v>
      </c>
      <c r="AC401" s="81">
        <v>4967927.1781289671</v>
      </c>
      <c r="AD401" s="81">
        <v>0</v>
      </c>
      <c r="AE401" s="82"/>
      <c r="AF401" s="81">
        <v>0</v>
      </c>
      <c r="AG401" s="81">
        <v>1481527.8809667069</v>
      </c>
      <c r="AH401" s="81">
        <v>999928.15768527682</v>
      </c>
      <c r="AI401" s="81">
        <v>17215751.907031331</v>
      </c>
      <c r="AJ401" s="81">
        <v>23443976.755130392</v>
      </c>
      <c r="AK401" s="81">
        <v>0</v>
      </c>
      <c r="AL401" s="81">
        <v>0</v>
      </c>
      <c r="AM401" s="81">
        <v>1360139.1240826179</v>
      </c>
      <c r="AN401" s="81">
        <v>0</v>
      </c>
      <c r="AO401" s="81">
        <v>0</v>
      </c>
      <c r="AP401" s="82"/>
      <c r="AQ401" s="81">
        <v>59</v>
      </c>
      <c r="AR401" s="81">
        <v>24</v>
      </c>
      <c r="AS401" s="81">
        <v>7</v>
      </c>
      <c r="AT401" s="81">
        <v>0</v>
      </c>
      <c r="AU401" s="81">
        <v>0</v>
      </c>
      <c r="AV401" s="81">
        <v>0</v>
      </c>
      <c r="AW401" s="81" t="s">
        <v>564</v>
      </c>
      <c r="AX401" s="82"/>
      <c r="AY401" s="81">
        <v>257.017</v>
      </c>
      <c r="AZ401" s="81">
        <v>602.20000000000005</v>
      </c>
      <c r="BA401" s="81">
        <v>67709.8</v>
      </c>
      <c r="BB401" s="81">
        <v>0</v>
      </c>
      <c r="BC401" s="81">
        <v>0</v>
      </c>
      <c r="BD401" s="81">
        <v>0</v>
      </c>
      <c r="BE401" s="81" t="s">
        <v>564</v>
      </c>
      <c r="BF401" s="82"/>
      <c r="BG401" s="81">
        <v>0</v>
      </c>
      <c r="BH401" s="81">
        <v>0</v>
      </c>
      <c r="BI401" s="81">
        <v>0</v>
      </c>
      <c r="BJ401" s="81">
        <v>9.07</v>
      </c>
      <c r="BK401" s="81">
        <v>0</v>
      </c>
      <c r="BL401" s="81">
        <v>0</v>
      </c>
      <c r="BM401" s="82"/>
      <c r="BN401" s="81">
        <v>0</v>
      </c>
      <c r="BO401" s="81">
        <v>0</v>
      </c>
      <c r="BP401" s="81">
        <v>0</v>
      </c>
      <c r="BQ401" s="81">
        <v>1</v>
      </c>
      <c r="BR401" s="81">
        <v>0</v>
      </c>
      <c r="BS401" s="81">
        <v>0</v>
      </c>
      <c r="BT401"/>
      <c r="BU401" s="80">
        <v>9.07</v>
      </c>
      <c r="BV401" s="80">
        <v>0</v>
      </c>
      <c r="BW401" s="80">
        <v>0</v>
      </c>
      <c r="BX401" s="80">
        <v>0</v>
      </c>
      <c r="BY401" s="80">
        <v>0</v>
      </c>
      <c r="BZ401" s="80">
        <v>0</v>
      </c>
      <c r="CA401" s="80">
        <v>0</v>
      </c>
      <c r="CB401" s="80">
        <v>0</v>
      </c>
      <c r="CC401" s="80">
        <v>0</v>
      </c>
    </row>
    <row r="402" spans="1:81">
      <c r="A402" s="80" t="s">
        <v>2159</v>
      </c>
      <c r="B402" s="80">
        <v>133</v>
      </c>
      <c r="C402" s="80">
        <v>14</v>
      </c>
      <c r="D402" s="80">
        <v>8</v>
      </c>
      <c r="E402" s="80">
        <v>2017</v>
      </c>
      <c r="F402" s="80" t="s">
        <v>71</v>
      </c>
      <c r="G402" s="80" t="s">
        <v>2145</v>
      </c>
      <c r="H402" s="80" t="s">
        <v>2146</v>
      </c>
      <c r="I402" s="177"/>
      <c r="J402" s="81">
        <v>11.063108680555345</v>
      </c>
      <c r="K402" s="81">
        <v>1.9747946740679025</v>
      </c>
      <c r="L402" s="81">
        <v>5.3891477245008303</v>
      </c>
      <c r="M402" s="81">
        <v>11.580930931547499</v>
      </c>
      <c r="N402" s="81">
        <v>15.616900623785094</v>
      </c>
      <c r="O402" s="81">
        <v>8.0482961250968454</v>
      </c>
      <c r="P402" s="81">
        <v>13.218909756400057</v>
      </c>
      <c r="Q402" s="81">
        <v>0.6587598547572624</v>
      </c>
      <c r="R402" s="81">
        <v>30.658307501055109</v>
      </c>
      <c r="S402" s="81">
        <v>0</v>
      </c>
      <c r="T402" s="82"/>
      <c r="U402" s="81">
        <v>475113</v>
      </c>
      <c r="V402" s="81">
        <v>899</v>
      </c>
      <c r="W402" s="81">
        <v>127</v>
      </c>
      <c r="X402" s="81">
        <v>2917</v>
      </c>
      <c r="Y402" s="81">
        <v>4678</v>
      </c>
      <c r="Z402" s="81">
        <v>4812</v>
      </c>
      <c r="AA402" s="81">
        <v>2738</v>
      </c>
      <c r="AB402" s="81">
        <v>9645</v>
      </c>
      <c r="AC402" s="81">
        <v>5340032.9999999981</v>
      </c>
      <c r="AD402" s="81">
        <v>0</v>
      </c>
      <c r="AE402" s="82"/>
      <c r="AF402" s="81">
        <v>4923776.5505698398</v>
      </c>
      <c r="AG402" s="81">
        <v>1491487.3357109691</v>
      </c>
      <c r="AH402" s="81">
        <v>1167234.402100594</v>
      </c>
      <c r="AI402" s="81">
        <v>16874432.725731909</v>
      </c>
      <c r="AJ402" s="81">
        <v>24778412.276533209</v>
      </c>
      <c r="AK402" s="81">
        <v>0</v>
      </c>
      <c r="AL402" s="81">
        <v>0</v>
      </c>
      <c r="AM402" s="81">
        <v>1324903.578582013</v>
      </c>
      <c r="AN402" s="81">
        <v>0</v>
      </c>
      <c r="AO402" s="81">
        <v>0</v>
      </c>
      <c r="AP402" s="82"/>
      <c r="AQ402" s="81">
        <v>66</v>
      </c>
      <c r="AR402" s="81">
        <v>29</v>
      </c>
      <c r="AS402" s="81">
        <v>7</v>
      </c>
      <c r="AT402" s="81">
        <v>0</v>
      </c>
      <c r="AU402" s="81">
        <v>0</v>
      </c>
      <c r="AV402" s="81">
        <v>0</v>
      </c>
      <c r="AW402" s="81" t="s">
        <v>564</v>
      </c>
      <c r="AX402" s="82"/>
      <c r="AY402" s="81">
        <v>295.41699999999997</v>
      </c>
      <c r="AZ402" s="81">
        <v>812.2</v>
      </c>
      <c r="BA402" s="81">
        <v>67709.8</v>
      </c>
      <c r="BB402" s="81">
        <v>0</v>
      </c>
      <c r="BC402" s="81">
        <v>0</v>
      </c>
      <c r="BD402" s="81">
        <v>0</v>
      </c>
      <c r="BE402" s="81" t="s">
        <v>564</v>
      </c>
      <c r="BF402" s="82"/>
      <c r="BG402" s="81">
        <v>0</v>
      </c>
      <c r="BH402" s="81">
        <v>0</v>
      </c>
      <c r="BI402" s="81">
        <v>0</v>
      </c>
      <c r="BJ402" s="81">
        <v>6.11</v>
      </c>
      <c r="BK402" s="81">
        <v>0</v>
      </c>
      <c r="BL402" s="81">
        <v>0</v>
      </c>
      <c r="BM402" s="82"/>
      <c r="BN402" s="81">
        <v>0</v>
      </c>
      <c r="BO402" s="81">
        <v>0</v>
      </c>
      <c r="BP402" s="81">
        <v>0</v>
      </c>
      <c r="BQ402" s="81">
        <v>1</v>
      </c>
      <c r="BR402" s="81">
        <v>0</v>
      </c>
      <c r="BS402" s="81">
        <v>0</v>
      </c>
      <c r="BT402"/>
      <c r="BU402" s="80">
        <v>6.11</v>
      </c>
      <c r="BV402" s="80">
        <v>0</v>
      </c>
      <c r="BW402" s="80">
        <v>0</v>
      </c>
      <c r="BX402" s="80">
        <v>0</v>
      </c>
      <c r="BY402" s="80">
        <v>0</v>
      </c>
      <c r="BZ402" s="80">
        <v>0</v>
      </c>
      <c r="CA402" s="80">
        <v>0</v>
      </c>
      <c r="CB402" s="80">
        <v>0</v>
      </c>
      <c r="CC402" s="80">
        <v>0</v>
      </c>
    </row>
    <row r="403" spans="1:81">
      <c r="A403" s="80" t="s">
        <v>2160</v>
      </c>
      <c r="B403" s="80">
        <v>134</v>
      </c>
      <c r="C403" s="80">
        <v>15</v>
      </c>
      <c r="D403" s="80">
        <v>8</v>
      </c>
      <c r="E403" s="80">
        <v>2018</v>
      </c>
      <c r="F403" s="80" t="s">
        <v>93</v>
      </c>
      <c r="G403" s="80" t="s">
        <v>2145</v>
      </c>
      <c r="H403" s="80" t="s">
        <v>2146</v>
      </c>
      <c r="I403" s="177"/>
      <c r="J403" s="81">
        <v>10.852880629966952</v>
      </c>
      <c r="K403" s="81">
        <v>1.8588901694314375</v>
      </c>
      <c r="L403" s="81">
        <v>4.870525525436018</v>
      </c>
      <c r="M403" s="81">
        <v>11.566784026246482</v>
      </c>
      <c r="N403" s="81">
        <v>13.273867469748527</v>
      </c>
      <c r="O403" s="81">
        <v>7.8330823899746749</v>
      </c>
      <c r="P403" s="81">
        <v>12.7766330551393</v>
      </c>
      <c r="Q403" s="81">
        <v>0.59576790699783688</v>
      </c>
      <c r="R403" s="81">
        <v>30.705520769928285</v>
      </c>
      <c r="S403" s="81">
        <v>0</v>
      </c>
      <c r="T403" s="82"/>
      <c r="U403" s="81">
        <v>482393.99999999988</v>
      </c>
      <c r="V403" s="81">
        <v>899</v>
      </c>
      <c r="W403" s="81">
        <v>127</v>
      </c>
      <c r="X403" s="81">
        <v>2917</v>
      </c>
      <c r="Y403" s="81">
        <v>4621</v>
      </c>
      <c r="Z403" s="81">
        <v>4773</v>
      </c>
      <c r="AA403" s="81">
        <v>2673</v>
      </c>
      <c r="AB403" s="81">
        <v>9400</v>
      </c>
      <c r="AC403" s="81">
        <v>5327296</v>
      </c>
      <c r="AD403" s="81">
        <v>0</v>
      </c>
      <c r="AE403" s="82"/>
      <c r="AF403" s="81">
        <v>5263600.1509847185</v>
      </c>
      <c r="AG403" s="81">
        <v>1330015.2740819929</v>
      </c>
      <c r="AH403" s="81">
        <v>1021909.223080482</v>
      </c>
      <c r="AI403" s="81">
        <v>16577944.770271629</v>
      </c>
      <c r="AJ403" s="81">
        <v>21347632.520954762</v>
      </c>
      <c r="AK403" s="81">
        <v>0</v>
      </c>
      <c r="AL403" s="81">
        <v>0</v>
      </c>
      <c r="AM403" s="81">
        <v>1293920.440689499</v>
      </c>
      <c r="AN403" s="81">
        <v>0</v>
      </c>
      <c r="AO403" s="81">
        <v>0</v>
      </c>
      <c r="AP403" s="82"/>
      <c r="AQ403" s="81">
        <v>76</v>
      </c>
      <c r="AR403" s="81">
        <v>34</v>
      </c>
      <c r="AS403" s="81">
        <v>19</v>
      </c>
      <c r="AT403" s="81">
        <v>0</v>
      </c>
      <c r="AU403" s="81">
        <v>0</v>
      </c>
      <c r="AV403" s="81">
        <v>0</v>
      </c>
      <c r="AW403" s="81" t="s">
        <v>564</v>
      </c>
      <c r="AX403" s="82"/>
      <c r="AY403" s="81">
        <v>346.21699999999998</v>
      </c>
      <c r="AZ403" s="81">
        <v>1357</v>
      </c>
      <c r="BA403" s="81">
        <v>67947</v>
      </c>
      <c r="BB403" s="81">
        <v>0</v>
      </c>
      <c r="BC403" s="81">
        <v>0</v>
      </c>
      <c r="BD403" s="81">
        <v>0</v>
      </c>
      <c r="BE403" s="81" t="s">
        <v>564</v>
      </c>
      <c r="BF403" s="82"/>
      <c r="BG403" s="81">
        <v>0</v>
      </c>
      <c r="BH403" s="81">
        <v>0</v>
      </c>
      <c r="BI403" s="81">
        <v>0</v>
      </c>
      <c r="BJ403" s="81">
        <v>11.4</v>
      </c>
      <c r="BK403" s="81">
        <v>0</v>
      </c>
      <c r="BL403" s="81">
        <v>0</v>
      </c>
      <c r="BM403" s="82"/>
      <c r="BN403" s="81">
        <v>0</v>
      </c>
      <c r="BO403" s="81">
        <v>0</v>
      </c>
      <c r="BP403" s="81">
        <v>0</v>
      </c>
      <c r="BQ403" s="81">
        <v>1</v>
      </c>
      <c r="BR403" s="81">
        <v>0</v>
      </c>
      <c r="BS403" s="81">
        <v>0</v>
      </c>
      <c r="BT403"/>
      <c r="BU403" s="80">
        <v>11.4</v>
      </c>
      <c r="BV403" s="80">
        <v>0</v>
      </c>
      <c r="BW403" s="80">
        <v>0</v>
      </c>
      <c r="BX403" s="80">
        <v>0</v>
      </c>
      <c r="BY403" s="80">
        <v>0</v>
      </c>
      <c r="BZ403" s="80">
        <v>0</v>
      </c>
      <c r="CA403" s="80">
        <v>0</v>
      </c>
      <c r="CB403" s="80">
        <v>0</v>
      </c>
      <c r="CC403" s="80">
        <v>0</v>
      </c>
    </row>
    <row r="404" spans="1:81">
      <c r="A404" s="80" t="s">
        <v>2161</v>
      </c>
      <c r="B404" s="80">
        <v>135</v>
      </c>
      <c r="C404" s="80">
        <v>16</v>
      </c>
      <c r="D404" s="80">
        <v>8</v>
      </c>
      <c r="E404" s="80">
        <v>2019</v>
      </c>
      <c r="F404" s="80" t="s">
        <v>73</v>
      </c>
      <c r="G404" s="80" t="s">
        <v>2145</v>
      </c>
      <c r="H404" s="80" t="s">
        <v>2146</v>
      </c>
      <c r="I404" s="177"/>
      <c r="J404" s="81">
        <v>0</v>
      </c>
      <c r="K404" s="81">
        <v>1.5584761853668034</v>
      </c>
      <c r="L404" s="81">
        <v>4.7950978434526768</v>
      </c>
      <c r="M404" s="81">
        <v>9.2845391026223414</v>
      </c>
      <c r="N404" s="81">
        <v>10.706950281469711</v>
      </c>
      <c r="O404" s="81">
        <v>7.4911927910264575</v>
      </c>
      <c r="P404" s="81">
        <v>12.511785480221686</v>
      </c>
      <c r="Q404" s="81">
        <v>0.56253732891793662</v>
      </c>
      <c r="R404" s="81">
        <v>30.487361626668566</v>
      </c>
      <c r="S404" s="81">
        <v>0</v>
      </c>
      <c r="T404" s="82"/>
      <c r="U404" s="81">
        <v>0</v>
      </c>
      <c r="V404" s="81">
        <v>899</v>
      </c>
      <c r="W404" s="81">
        <v>127</v>
      </c>
      <c r="X404" s="81">
        <v>2917</v>
      </c>
      <c r="Y404" s="81">
        <v>4552</v>
      </c>
      <c r="Z404" s="81">
        <v>4690</v>
      </c>
      <c r="AA404" s="81">
        <v>2598</v>
      </c>
      <c r="AB404" s="81">
        <v>9116</v>
      </c>
      <c r="AC404" s="81">
        <v>5376081</v>
      </c>
      <c r="AD404" s="81">
        <v>0</v>
      </c>
      <c r="AE404" s="82"/>
      <c r="AF404" s="81">
        <v>0</v>
      </c>
      <c r="AG404" s="81">
        <v>1283742.6952511431</v>
      </c>
      <c r="AH404" s="81">
        <v>1192746.9925573231</v>
      </c>
      <c r="AI404" s="81">
        <v>16632406.396235431</v>
      </c>
      <c r="AJ404" s="81">
        <v>21122610.389116861</v>
      </c>
      <c r="AK404" s="81">
        <v>0</v>
      </c>
      <c r="AL404" s="81">
        <v>0</v>
      </c>
      <c r="AM404" s="81">
        <v>1241530.5747887418</v>
      </c>
      <c r="AN404" s="81">
        <v>0</v>
      </c>
      <c r="AO404" s="81">
        <v>0</v>
      </c>
      <c r="AP404" s="82"/>
      <c r="AQ404" s="81">
        <v>78</v>
      </c>
      <c r="AR404" s="81">
        <v>39</v>
      </c>
      <c r="AS404" s="81">
        <v>24</v>
      </c>
      <c r="AT404" s="81">
        <v>0</v>
      </c>
      <c r="AU404" s="81">
        <v>0</v>
      </c>
      <c r="AV404" s="81">
        <v>0</v>
      </c>
      <c r="AW404" s="81" t="s">
        <v>564</v>
      </c>
      <c r="AX404" s="82"/>
      <c r="AY404" s="81">
        <v>359.17700000000002</v>
      </c>
      <c r="AZ404" s="81">
        <v>2605.8000000000002</v>
      </c>
      <c r="BA404" s="81">
        <v>68046.399999999994</v>
      </c>
      <c r="BB404" s="81">
        <v>0</v>
      </c>
      <c r="BC404" s="81">
        <v>0</v>
      </c>
      <c r="BD404" s="81">
        <v>0</v>
      </c>
      <c r="BE404" s="81" t="s">
        <v>564</v>
      </c>
      <c r="BF404" s="82"/>
      <c r="BG404" s="81">
        <v>0</v>
      </c>
      <c r="BH404" s="81">
        <v>0</v>
      </c>
      <c r="BI404" s="81">
        <v>0</v>
      </c>
      <c r="BJ404" s="81">
        <v>4.6100000000000003</v>
      </c>
      <c r="BK404" s="81">
        <v>0</v>
      </c>
      <c r="BL404" s="81">
        <v>0</v>
      </c>
      <c r="BM404" s="82"/>
      <c r="BN404" s="81">
        <v>0</v>
      </c>
      <c r="BO404" s="81">
        <v>0</v>
      </c>
      <c r="BP404" s="81">
        <v>0</v>
      </c>
      <c r="BQ404" s="81">
        <v>1</v>
      </c>
      <c r="BR404" s="81">
        <v>0</v>
      </c>
      <c r="BS404" s="81">
        <v>0</v>
      </c>
      <c r="BT404"/>
      <c r="BU404" s="80">
        <v>4.6100000000000003</v>
      </c>
      <c r="BV404" s="80">
        <v>0</v>
      </c>
      <c r="BW404" s="80">
        <v>0</v>
      </c>
      <c r="BX404" s="80">
        <v>0</v>
      </c>
      <c r="BY404" s="80">
        <v>0</v>
      </c>
      <c r="BZ404" s="80">
        <v>0</v>
      </c>
      <c r="CA404" s="80">
        <v>0</v>
      </c>
      <c r="CB404" s="80">
        <v>0</v>
      </c>
      <c r="CC404" s="80">
        <v>0</v>
      </c>
    </row>
    <row r="405" spans="1:81">
      <c r="A405" s="80" t="s">
        <v>2162</v>
      </c>
      <c r="B405" s="80">
        <v>136</v>
      </c>
      <c r="C405" s="80">
        <v>17</v>
      </c>
      <c r="D405" s="80">
        <v>8</v>
      </c>
      <c r="E405" s="80">
        <v>2020</v>
      </c>
      <c r="F405" s="80" t="s">
        <v>218</v>
      </c>
      <c r="G405" s="80" t="s">
        <v>2145</v>
      </c>
      <c r="H405" s="80" t="s">
        <v>2146</v>
      </c>
      <c r="I405" s="177"/>
      <c r="J405" s="81">
        <v>8.2280293865605536</v>
      </c>
      <c r="K405" s="81">
        <v>2.0319199066546703</v>
      </c>
      <c r="L405" s="81">
        <v>7.4029875980644606</v>
      </c>
      <c r="M405" s="81">
        <v>9.7329657006387631</v>
      </c>
      <c r="N405" s="81">
        <v>14.580795020611179</v>
      </c>
      <c r="O405" s="81">
        <v>6.50736754484541</v>
      </c>
      <c r="P405" s="81">
        <v>11.573482117169499</v>
      </c>
      <c r="Q405" s="81">
        <v>0.52483118553561481</v>
      </c>
      <c r="R405" s="81">
        <v>29.394177289453523</v>
      </c>
      <c r="S405" s="81">
        <v>0</v>
      </c>
      <c r="T405" s="82"/>
      <c r="U405" s="81">
        <v>336049</v>
      </c>
      <c r="V405" s="81">
        <v>940</v>
      </c>
      <c r="W405" s="81">
        <v>161</v>
      </c>
      <c r="X405" s="81">
        <v>2433</v>
      </c>
      <c r="Y405" s="81">
        <v>4523</v>
      </c>
      <c r="Z405" s="81">
        <v>4650</v>
      </c>
      <c r="AA405" s="81">
        <v>2611</v>
      </c>
      <c r="AB405" s="81">
        <v>8901</v>
      </c>
      <c r="AC405" s="81">
        <v>5210351.9999999991</v>
      </c>
      <c r="AD405" s="81">
        <v>0</v>
      </c>
      <c r="AE405" s="82"/>
      <c r="AF405" s="81">
        <v>3949975.6108613042</v>
      </c>
      <c r="AG405" s="81">
        <v>1386099.4893400276</v>
      </c>
      <c r="AH405" s="81">
        <v>2098033.813289653</v>
      </c>
      <c r="AI405" s="81">
        <v>13455443.898732305</v>
      </c>
      <c r="AJ405" s="81">
        <v>21781897.650346134</v>
      </c>
      <c r="AK405" s="81"/>
      <c r="AL405" s="81"/>
      <c r="AM405" s="81">
        <v>1161679.3921725985</v>
      </c>
      <c r="AN405" s="81"/>
      <c r="AO405" s="81"/>
      <c r="AP405" s="82"/>
      <c r="AQ405" s="81">
        <v>81</v>
      </c>
      <c r="AR405" s="81">
        <v>47</v>
      </c>
      <c r="AS405" s="81">
        <v>26</v>
      </c>
      <c r="AT405" s="81">
        <v>0</v>
      </c>
      <c r="AU405" s="81">
        <v>0</v>
      </c>
      <c r="AV405" s="81">
        <v>0</v>
      </c>
      <c r="AW405" s="81">
        <v>26</v>
      </c>
      <c r="AX405" s="82"/>
      <c r="AY405" s="81">
        <v>373.8850000000001</v>
      </c>
      <c r="AZ405" s="81">
        <v>3352.3</v>
      </c>
      <c r="BA405" s="81">
        <v>68086</v>
      </c>
      <c r="BB405" s="81">
        <v>0</v>
      </c>
      <c r="BC405" s="81">
        <v>0</v>
      </c>
      <c r="BD405" s="81">
        <v>0</v>
      </c>
      <c r="BE405" s="81">
        <v>68086</v>
      </c>
      <c r="BF405" s="82"/>
      <c r="BG405" s="81">
        <v>0</v>
      </c>
      <c r="BH405" s="81">
        <v>0</v>
      </c>
      <c r="BI405" s="81">
        <v>0</v>
      </c>
      <c r="BJ405" s="81">
        <v>13.4</v>
      </c>
      <c r="BK405" s="81">
        <v>0</v>
      </c>
      <c r="BL405" s="81">
        <v>0</v>
      </c>
      <c r="BM405" s="82"/>
      <c r="BN405" s="81">
        <v>0</v>
      </c>
      <c r="BO405" s="81">
        <v>0</v>
      </c>
      <c r="BP405" s="81">
        <v>0</v>
      </c>
      <c r="BQ405" s="81">
        <v>1</v>
      </c>
      <c r="BR405" s="81">
        <v>0</v>
      </c>
      <c r="BS405" s="81">
        <v>0</v>
      </c>
      <c r="BT405"/>
      <c r="BU405" s="80">
        <v>13.4</v>
      </c>
      <c r="BV405" s="80">
        <v>0</v>
      </c>
      <c r="BW405" s="80">
        <v>0</v>
      </c>
      <c r="BX405" s="80">
        <v>0</v>
      </c>
      <c r="BY405" s="80">
        <v>0</v>
      </c>
      <c r="BZ405" s="80">
        <v>0</v>
      </c>
      <c r="CA405" s="80">
        <v>0</v>
      </c>
      <c r="CB405" s="80">
        <v>0</v>
      </c>
      <c r="CC405" s="80">
        <v>0</v>
      </c>
    </row>
    <row r="406" spans="1:81">
      <c r="A406" s="80" t="s">
        <v>2163</v>
      </c>
      <c r="B406" s="80">
        <v>136</v>
      </c>
      <c r="C406" s="80">
        <v>18</v>
      </c>
      <c r="D406" s="80">
        <v>8</v>
      </c>
      <c r="E406" s="80">
        <v>2021</v>
      </c>
      <c r="F406" s="80" t="s">
        <v>75</v>
      </c>
      <c r="G406" s="174" t="s">
        <v>2145</v>
      </c>
      <c r="H406" s="80" t="s">
        <v>2146</v>
      </c>
      <c r="I406" s="177"/>
      <c r="J406" s="81">
        <v>9.507627160045562</v>
      </c>
      <c r="K406" s="81">
        <v>2.0761980477245774</v>
      </c>
      <c r="L406" s="81">
        <v>6.860686503527913</v>
      </c>
      <c r="M406" s="81">
        <v>10.536215021117695</v>
      </c>
      <c r="N406" s="81">
        <v>13.270742724441929</v>
      </c>
      <c r="O406" s="81">
        <v>6.2626817538979154</v>
      </c>
      <c r="P406" s="81">
        <v>11.626856710334813</v>
      </c>
      <c r="Q406" s="81">
        <v>0.51847938063985355</v>
      </c>
      <c r="R406" s="81">
        <v>23.18306500122214</v>
      </c>
      <c r="S406" s="81">
        <v>0</v>
      </c>
      <c r="T406" s="82"/>
      <c r="U406" s="81">
        <v>487506</v>
      </c>
      <c r="V406" s="81">
        <v>940</v>
      </c>
      <c r="W406" s="81">
        <v>161</v>
      </c>
      <c r="X406" s="81">
        <v>2433</v>
      </c>
      <c r="Y406" s="81">
        <v>4510</v>
      </c>
      <c r="Z406" s="81">
        <v>4608</v>
      </c>
      <c r="AA406" s="81">
        <v>2558</v>
      </c>
      <c r="AB406" s="81">
        <v>8689</v>
      </c>
      <c r="AC406" s="81">
        <v>3983076</v>
      </c>
      <c r="AD406" s="81">
        <v>0</v>
      </c>
      <c r="AE406" s="82"/>
      <c r="AF406" s="81">
        <v>4530751.3358028335</v>
      </c>
      <c r="AG406" s="81">
        <v>1481667.0361075122</v>
      </c>
      <c r="AH406" s="81">
        <v>2062622.2208928317</v>
      </c>
      <c r="AI406" s="81">
        <v>16414369.912312165</v>
      </c>
      <c r="AJ406" s="81">
        <v>21080656.749152835</v>
      </c>
      <c r="AK406" s="81">
        <v>0</v>
      </c>
      <c r="AL406" s="81">
        <v>0</v>
      </c>
      <c r="AM406" s="81">
        <v>1140551.9211619997</v>
      </c>
      <c r="AN406" s="81">
        <v>0</v>
      </c>
      <c r="AO406" s="81">
        <v>0</v>
      </c>
      <c r="AP406" s="82"/>
      <c r="AQ406" s="81">
        <v>82</v>
      </c>
      <c r="AR406" s="81">
        <v>60</v>
      </c>
      <c r="AS406" s="81">
        <v>26</v>
      </c>
      <c r="AT406" s="81">
        <v>0</v>
      </c>
      <c r="AU406" s="81">
        <v>0</v>
      </c>
      <c r="AV406" s="81">
        <v>0</v>
      </c>
      <c r="AW406" s="81"/>
      <c r="AX406" s="82"/>
      <c r="AY406" s="81">
        <v>380.78500000000008</v>
      </c>
      <c r="AZ406" s="81">
        <v>3995.8</v>
      </c>
      <c r="BA406" s="81">
        <v>68086</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2164</v>
      </c>
      <c r="B407" s="80">
        <v>136</v>
      </c>
      <c r="C407" s="80">
        <v>19</v>
      </c>
      <c r="D407" s="80">
        <v>8</v>
      </c>
      <c r="E407" s="80">
        <v>2022</v>
      </c>
      <c r="F407" s="80" t="s">
        <v>568</v>
      </c>
      <c r="G407" s="174" t="s">
        <v>2145</v>
      </c>
      <c r="H407" s="80" t="s">
        <v>2146</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86</v>
      </c>
      <c r="AR407" s="81">
        <v>71</v>
      </c>
      <c r="AS407" s="81">
        <v>52</v>
      </c>
      <c r="AT407" s="81">
        <v>0</v>
      </c>
      <c r="AU407" s="81">
        <v>0</v>
      </c>
      <c r="AV407" s="81">
        <v>0</v>
      </c>
      <c r="AW407" s="81"/>
      <c r="AX407" s="82"/>
      <c r="AY407" s="81">
        <v>407.08500000000004</v>
      </c>
      <c r="AZ407" s="81">
        <v>4990.2999999999993</v>
      </c>
      <c r="BA407" s="81">
        <v>68592.2</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2165</v>
      </c>
      <c r="B408" s="80">
        <v>205</v>
      </c>
      <c r="C408" s="80">
        <v>1</v>
      </c>
      <c r="D408" s="80">
        <v>13</v>
      </c>
      <c r="E408" s="80">
        <v>1990</v>
      </c>
      <c r="F408" s="80" t="s">
        <v>562</v>
      </c>
      <c r="G408" s="80" t="s">
        <v>2166</v>
      </c>
      <c r="H408" s="80" t="s">
        <v>2167</v>
      </c>
      <c r="I408" s="177"/>
      <c r="J408" s="81">
        <v>23.53178672447703</v>
      </c>
      <c r="K408" s="81">
        <v>2.7559825546274577</v>
      </c>
      <c r="L408" s="81">
        <v>10.284821450304255</v>
      </c>
      <c r="M408" s="81">
        <v>6.3496277735463895</v>
      </c>
      <c r="N408" s="81">
        <v>16.774323523623202</v>
      </c>
      <c r="O408" s="81">
        <v>9.1025858417464161</v>
      </c>
      <c r="P408" s="81">
        <v>13.772023151637629</v>
      </c>
      <c r="Q408" s="81">
        <v>0.87216518296097179</v>
      </c>
      <c r="R408" s="81">
        <v>0</v>
      </c>
      <c r="S408" s="81">
        <v>0.93968404222316004</v>
      </c>
      <c r="T408" s="82"/>
      <c r="U408" s="81">
        <v>1762866</v>
      </c>
      <c r="V408" s="81">
        <v>670</v>
      </c>
      <c r="W408" s="81">
        <v>190</v>
      </c>
      <c r="X408" s="81">
        <v>2523</v>
      </c>
      <c r="Y408" s="81">
        <v>3883</v>
      </c>
      <c r="Z408" s="81">
        <v>3744</v>
      </c>
      <c r="AA408" s="81">
        <v>3344</v>
      </c>
      <c r="AB408" s="81">
        <v>14161</v>
      </c>
      <c r="AC408" s="81">
        <v>0</v>
      </c>
      <c r="AD408" s="81">
        <v>0.93968404222316004</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2168</v>
      </c>
      <c r="B409" s="80">
        <v>206</v>
      </c>
      <c r="C409" s="80">
        <v>2</v>
      </c>
      <c r="D409" s="80">
        <v>13</v>
      </c>
      <c r="E409" s="80">
        <v>2005</v>
      </c>
      <c r="F409" s="80" t="s">
        <v>565</v>
      </c>
      <c r="G409" s="80" t="s">
        <v>2166</v>
      </c>
      <c r="H409" s="80" t="s">
        <v>2167</v>
      </c>
      <c r="I409" s="177"/>
      <c r="J409" s="81">
        <v>20.067199034979037</v>
      </c>
      <c r="K409" s="81">
        <v>1.3592014651245814</v>
      </c>
      <c r="L409" s="81">
        <v>5.4914132229966484</v>
      </c>
      <c r="M409" s="81">
        <v>13.029320087781974</v>
      </c>
      <c r="N409" s="81">
        <v>23.869193491010151</v>
      </c>
      <c r="O409" s="81">
        <v>12.48618455722116</v>
      </c>
      <c r="P409" s="81">
        <v>12.068792419282129</v>
      </c>
      <c r="Q409" s="81">
        <v>0.7056815090591273</v>
      </c>
      <c r="R409" s="81">
        <v>0</v>
      </c>
      <c r="S409" s="81">
        <v>0</v>
      </c>
      <c r="T409" s="82"/>
      <c r="U409" s="81">
        <v>1143171</v>
      </c>
      <c r="V409" s="81">
        <v>340</v>
      </c>
      <c r="W409" s="81">
        <v>58</v>
      </c>
      <c r="X409" s="81">
        <v>2132</v>
      </c>
      <c r="Y409" s="81">
        <v>4130</v>
      </c>
      <c r="Z409" s="81">
        <v>5943</v>
      </c>
      <c r="AA409" s="81">
        <v>2400</v>
      </c>
      <c r="AB409" s="81">
        <v>11978</v>
      </c>
      <c r="AC409" s="81">
        <v>0</v>
      </c>
      <c r="AD409" s="81">
        <v>0</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2169</v>
      </c>
      <c r="B410" s="80">
        <v>207</v>
      </c>
      <c r="C410" s="80">
        <v>3</v>
      </c>
      <c r="D410" s="80">
        <v>13</v>
      </c>
      <c r="E410" s="80">
        <v>2006</v>
      </c>
      <c r="F410" s="80" t="s">
        <v>566</v>
      </c>
      <c r="G410" s="80" t="s">
        <v>2166</v>
      </c>
      <c r="H410" s="80" t="s">
        <v>2167</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2170</v>
      </c>
      <c r="B411" s="80">
        <v>208</v>
      </c>
      <c r="C411" s="80">
        <v>4</v>
      </c>
      <c r="D411" s="80">
        <v>13</v>
      </c>
      <c r="E411" s="80">
        <v>2007</v>
      </c>
      <c r="F411" s="80" t="s">
        <v>567</v>
      </c>
      <c r="G411" s="80" t="s">
        <v>2166</v>
      </c>
      <c r="H411" s="80" t="s">
        <v>2167</v>
      </c>
      <c r="I411" s="177"/>
      <c r="J411" s="81">
        <v>14.240303319992258</v>
      </c>
      <c r="K411" s="81">
        <v>0.83539353532012484</v>
      </c>
      <c r="L411" s="81">
        <v>6.0495040800527002</v>
      </c>
      <c r="M411" s="81">
        <v>11.754625533497221</v>
      </c>
      <c r="N411" s="81">
        <v>23.945976379205586</v>
      </c>
      <c r="O411" s="81">
        <v>11.778703943393404</v>
      </c>
      <c r="P411" s="81">
        <v>11.80112475940617</v>
      </c>
      <c r="Q411" s="81">
        <v>0.71765339320050014</v>
      </c>
      <c r="R411" s="81">
        <v>0</v>
      </c>
      <c r="S411" s="81">
        <v>0</v>
      </c>
      <c r="T411" s="82"/>
      <c r="U411" s="81">
        <v>1126214</v>
      </c>
      <c r="V411" s="81">
        <v>279</v>
      </c>
      <c r="W411" s="81">
        <v>70</v>
      </c>
      <c r="X411" s="81">
        <v>2459</v>
      </c>
      <c r="Y411" s="81">
        <v>4113</v>
      </c>
      <c r="Z411" s="81">
        <v>5828</v>
      </c>
      <c r="AA411" s="81">
        <v>2311</v>
      </c>
      <c r="AB411" s="81">
        <v>11537</v>
      </c>
      <c r="AC411" s="81">
        <v>0</v>
      </c>
      <c r="AD411" s="81">
        <v>0</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2171</v>
      </c>
      <c r="B412" s="80">
        <v>209</v>
      </c>
      <c r="C412" s="80">
        <v>5</v>
      </c>
      <c r="D412" s="80">
        <v>13</v>
      </c>
      <c r="E412" s="80">
        <v>2008</v>
      </c>
      <c r="F412" s="80" t="s">
        <v>84</v>
      </c>
      <c r="G412" s="80" t="s">
        <v>2166</v>
      </c>
      <c r="H412" s="80" t="s">
        <v>2167</v>
      </c>
      <c r="I412" s="177"/>
      <c r="J412" s="81">
        <v>10.032310001740983</v>
      </c>
      <c r="K412" s="81">
        <v>0.63195064666641321</v>
      </c>
      <c r="L412" s="81">
        <v>5.4509805441676544</v>
      </c>
      <c r="M412" s="81">
        <v>12.287575420518278</v>
      </c>
      <c r="N412" s="81">
        <v>19.685945423429697</v>
      </c>
      <c r="O412" s="81">
        <v>11.205535461398451</v>
      </c>
      <c r="P412" s="81">
        <v>11.578547677286821</v>
      </c>
      <c r="Q412" s="81">
        <v>0.69381166425648011</v>
      </c>
      <c r="R412" s="81">
        <v>0</v>
      </c>
      <c r="S412" s="81">
        <v>1.0853135033248096</v>
      </c>
      <c r="T412" s="82"/>
      <c r="U412" s="81">
        <v>818409</v>
      </c>
      <c r="V412" s="81">
        <v>279</v>
      </c>
      <c r="W412" s="81">
        <v>70</v>
      </c>
      <c r="X412" s="81">
        <v>2459</v>
      </c>
      <c r="Y412" s="81">
        <v>4122</v>
      </c>
      <c r="Z412" s="81">
        <v>5739</v>
      </c>
      <c r="AA412" s="81">
        <v>2270</v>
      </c>
      <c r="AB412" s="81">
        <v>11337</v>
      </c>
      <c r="AC412" s="81">
        <v>0</v>
      </c>
      <c r="AD412" s="81">
        <v>1.0853135033248096</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2172</v>
      </c>
      <c r="B413" s="80">
        <v>210</v>
      </c>
      <c r="C413" s="80">
        <v>6</v>
      </c>
      <c r="D413" s="80">
        <v>13</v>
      </c>
      <c r="E413" s="80">
        <v>2009</v>
      </c>
      <c r="F413" s="80" t="s">
        <v>85</v>
      </c>
      <c r="G413" s="80" t="s">
        <v>2166</v>
      </c>
      <c r="H413" s="80" t="s">
        <v>2167</v>
      </c>
      <c r="I413" s="177"/>
      <c r="J413" s="81">
        <v>11.032272448502914</v>
      </c>
      <c r="K413" s="81">
        <v>0.67769369996744</v>
      </c>
      <c r="L413" s="81">
        <v>6.2404722793866139</v>
      </c>
      <c r="M413" s="81">
        <v>14.494013567398044</v>
      </c>
      <c r="N413" s="81">
        <v>19.567797409543527</v>
      </c>
      <c r="O413" s="81">
        <v>11.218053430814514</v>
      </c>
      <c r="P413" s="81">
        <v>10.980289701217529</v>
      </c>
      <c r="Q413" s="81">
        <v>0.64664383025969996</v>
      </c>
      <c r="R413" s="81">
        <v>0</v>
      </c>
      <c r="S413" s="81">
        <v>1.0694926730044012</v>
      </c>
      <c r="T413" s="82"/>
      <c r="U413" s="81">
        <v>662203</v>
      </c>
      <c r="V413" s="81">
        <v>260</v>
      </c>
      <c r="W413" s="81">
        <v>133</v>
      </c>
      <c r="X413" s="81">
        <v>2780</v>
      </c>
      <c r="Y413" s="81">
        <v>4135</v>
      </c>
      <c r="Z413" s="81">
        <v>5671</v>
      </c>
      <c r="AA413" s="81">
        <v>2210</v>
      </c>
      <c r="AB413" s="81">
        <v>11092</v>
      </c>
      <c r="AC413" s="81">
        <v>0</v>
      </c>
      <c r="AD413" s="81">
        <v>1.0694926730044012</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2173</v>
      </c>
      <c r="B414" s="80">
        <v>211</v>
      </c>
      <c r="C414" s="80">
        <v>7</v>
      </c>
      <c r="D414" s="80">
        <v>13</v>
      </c>
      <c r="E414" s="80">
        <v>2010</v>
      </c>
      <c r="F414" s="80" t="s">
        <v>86</v>
      </c>
      <c r="G414" s="80" t="s">
        <v>2166</v>
      </c>
      <c r="H414" s="80" t="s">
        <v>2167</v>
      </c>
      <c r="I414" s="177"/>
      <c r="J414" s="81">
        <v>10.789975632677725</v>
      </c>
      <c r="K414" s="81">
        <v>0.6717574216022415</v>
      </c>
      <c r="L414" s="81">
        <v>6.0117456051657667</v>
      </c>
      <c r="M414" s="81">
        <v>13.613178917243244</v>
      </c>
      <c r="N414" s="81">
        <v>23.030241028041633</v>
      </c>
      <c r="O414" s="81">
        <v>11.284306149644559</v>
      </c>
      <c r="P414" s="81">
        <v>11.03222449067896</v>
      </c>
      <c r="Q414" s="81">
        <v>0.66767213627243971</v>
      </c>
      <c r="R414" s="81">
        <v>0</v>
      </c>
      <c r="S414" s="81">
        <v>1.106834179304766</v>
      </c>
      <c r="T414" s="82"/>
      <c r="U414" s="81">
        <v>757573</v>
      </c>
      <c r="V414" s="81">
        <v>260</v>
      </c>
      <c r="W414" s="81">
        <v>133</v>
      </c>
      <c r="X414" s="81">
        <v>2780</v>
      </c>
      <c r="Y414" s="81">
        <v>4160</v>
      </c>
      <c r="Z414" s="81">
        <v>5731</v>
      </c>
      <c r="AA414" s="81">
        <v>2165</v>
      </c>
      <c r="AB414" s="81">
        <v>10974</v>
      </c>
      <c r="AC414" s="81">
        <v>0</v>
      </c>
      <c r="AD414" s="81">
        <v>1.106834179304766</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2174</v>
      </c>
      <c r="B415" s="80">
        <v>212</v>
      </c>
      <c r="C415" s="80">
        <v>8</v>
      </c>
      <c r="D415" s="80">
        <v>13</v>
      </c>
      <c r="E415" s="80">
        <v>2011</v>
      </c>
      <c r="F415" s="80" t="s">
        <v>87</v>
      </c>
      <c r="G415" s="80" t="s">
        <v>2166</v>
      </c>
      <c r="H415" s="80" t="s">
        <v>2167</v>
      </c>
      <c r="I415" s="177"/>
      <c r="J415" s="81">
        <v>13.477028490656469</v>
      </c>
      <c r="K415" s="81">
        <v>0.9125156964371911</v>
      </c>
      <c r="L415" s="81">
        <v>5.1311386847338847</v>
      </c>
      <c r="M415" s="81">
        <v>15.720380794704466</v>
      </c>
      <c r="N415" s="81">
        <v>21.570180482335694</v>
      </c>
      <c r="O415" s="81">
        <v>10.980772024339398</v>
      </c>
      <c r="P415" s="81">
        <v>10.34227614046687</v>
      </c>
      <c r="Q415" s="81">
        <v>0.75441689453924987</v>
      </c>
      <c r="R415" s="81">
        <v>0</v>
      </c>
      <c r="S415" s="81">
        <v>0.80554128250037971</v>
      </c>
      <c r="T415" s="82"/>
      <c r="U415" s="81">
        <v>730403</v>
      </c>
      <c r="V415" s="81">
        <v>260</v>
      </c>
      <c r="W415" s="81">
        <v>133</v>
      </c>
      <c r="X415" s="81">
        <v>2780</v>
      </c>
      <c r="Y415" s="81">
        <v>4178</v>
      </c>
      <c r="Z415" s="81">
        <v>5698</v>
      </c>
      <c r="AA415" s="81">
        <v>2090</v>
      </c>
      <c r="AB415" s="81">
        <v>10750</v>
      </c>
      <c r="AC415" s="81">
        <v>0</v>
      </c>
      <c r="AD415" s="81">
        <v>0.80554128250037971</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2175</v>
      </c>
      <c r="B416" s="80">
        <v>213</v>
      </c>
      <c r="C416" s="80">
        <v>9</v>
      </c>
      <c r="D416" s="80">
        <v>13</v>
      </c>
      <c r="E416" s="80">
        <v>2012</v>
      </c>
      <c r="F416" s="80" t="s">
        <v>88</v>
      </c>
      <c r="G416" s="80" t="s">
        <v>2166</v>
      </c>
      <c r="H416" s="80" t="s">
        <v>2167</v>
      </c>
      <c r="I416" s="177"/>
      <c r="J416" s="81">
        <v>11.674868692484068</v>
      </c>
      <c r="K416" s="81">
        <v>0.84833471753745515</v>
      </c>
      <c r="L416" s="81">
        <v>5.0667432821539125</v>
      </c>
      <c r="M416" s="81">
        <v>15.641161611019427</v>
      </c>
      <c r="N416" s="81">
        <v>23.069486240885148</v>
      </c>
      <c r="O416" s="81">
        <v>10.905833994543713</v>
      </c>
      <c r="P416" s="81">
        <v>10.301587564684169</v>
      </c>
      <c r="Q416" s="81">
        <v>0.80638893500962372</v>
      </c>
      <c r="R416" s="81">
        <v>0</v>
      </c>
      <c r="S416" s="81">
        <v>0.88279623581484756</v>
      </c>
      <c r="T416" s="82"/>
      <c r="U416" s="81">
        <v>734874</v>
      </c>
      <c r="V416" s="81">
        <v>260</v>
      </c>
      <c r="W416" s="81">
        <v>133</v>
      </c>
      <c r="X416" s="81">
        <v>2780</v>
      </c>
      <c r="Y416" s="81">
        <v>4182</v>
      </c>
      <c r="Z416" s="81">
        <v>5704</v>
      </c>
      <c r="AA416" s="81">
        <v>2070</v>
      </c>
      <c r="AB416" s="81">
        <v>10576</v>
      </c>
      <c r="AC416" s="81">
        <v>0</v>
      </c>
      <c r="AD416" s="81">
        <v>0.88279623581484756</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2176</v>
      </c>
      <c r="B417" s="80">
        <v>214</v>
      </c>
      <c r="C417" s="80">
        <v>10</v>
      </c>
      <c r="D417" s="80">
        <v>13</v>
      </c>
      <c r="E417" s="80">
        <v>2013</v>
      </c>
      <c r="F417" s="80" t="s">
        <v>89</v>
      </c>
      <c r="G417" s="80" t="s">
        <v>2166</v>
      </c>
      <c r="H417" s="80" t="s">
        <v>2167</v>
      </c>
      <c r="I417" s="177"/>
      <c r="J417" s="81">
        <v>13.655856416487383</v>
      </c>
      <c r="K417" s="81">
        <v>0.76983247946575362</v>
      </c>
      <c r="L417" s="81">
        <v>4.0126610647428951</v>
      </c>
      <c r="M417" s="81">
        <v>15.433363327958629</v>
      </c>
      <c r="N417" s="81">
        <v>26.237378727522017</v>
      </c>
      <c r="O417" s="81">
        <v>10.52208075154531</v>
      </c>
      <c r="P417" s="81">
        <v>10.310430656474955</v>
      </c>
      <c r="Q417" s="81">
        <v>0.80605176687327096</v>
      </c>
      <c r="R417" s="81">
        <v>0</v>
      </c>
      <c r="S417" s="81">
        <v>1.0950239713401979</v>
      </c>
      <c r="T417" s="82"/>
      <c r="U417" s="81">
        <v>818015</v>
      </c>
      <c r="V417" s="81">
        <v>260</v>
      </c>
      <c r="W417" s="81">
        <v>133</v>
      </c>
      <c r="X417" s="81">
        <v>2780</v>
      </c>
      <c r="Y417" s="81">
        <v>4170</v>
      </c>
      <c r="Z417" s="81">
        <v>5749</v>
      </c>
      <c r="AA417" s="81">
        <v>2064</v>
      </c>
      <c r="AB417" s="81">
        <v>10420</v>
      </c>
      <c r="AC417" s="81">
        <v>0</v>
      </c>
      <c r="AD417" s="81">
        <v>1.0950239713401979</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2177</v>
      </c>
      <c r="B418" s="80">
        <v>215</v>
      </c>
      <c r="C418" s="80">
        <v>11</v>
      </c>
      <c r="D418" s="80">
        <v>13</v>
      </c>
      <c r="E418" s="80">
        <v>2014</v>
      </c>
      <c r="F418" s="80" t="s">
        <v>90</v>
      </c>
      <c r="G418" s="80" t="s">
        <v>2166</v>
      </c>
      <c r="H418" s="80" t="s">
        <v>2167</v>
      </c>
      <c r="I418" s="177"/>
      <c r="J418" s="81">
        <v>11.04102925912405</v>
      </c>
      <c r="K418" s="81">
        <v>0.67036938791218481</v>
      </c>
      <c r="L418" s="81">
        <v>6.879876854970008</v>
      </c>
      <c r="M418" s="81">
        <v>13.381435612283196</v>
      </c>
      <c r="N418" s="81">
        <v>21.359285684153772</v>
      </c>
      <c r="O418" s="81">
        <v>9.962670940790364</v>
      </c>
      <c r="P418" s="81">
        <v>10.002519241306807</v>
      </c>
      <c r="Q418" s="81">
        <v>0.75704191734885717</v>
      </c>
      <c r="R418" s="81">
        <v>0</v>
      </c>
      <c r="S418" s="81">
        <v>0.8329397849265141</v>
      </c>
      <c r="T418" s="82"/>
      <c r="U418" s="81">
        <v>870596</v>
      </c>
      <c r="V418" s="81">
        <v>212</v>
      </c>
      <c r="W418" s="81">
        <v>141</v>
      </c>
      <c r="X418" s="81">
        <v>2468</v>
      </c>
      <c r="Y418" s="81">
        <v>4191</v>
      </c>
      <c r="Z418" s="81">
        <v>5733</v>
      </c>
      <c r="AA418" s="81">
        <v>1992</v>
      </c>
      <c r="AB418" s="81">
        <v>10200</v>
      </c>
      <c r="AC418" s="81">
        <v>0</v>
      </c>
      <c r="AD418" s="81">
        <v>0.8329397849265141</v>
      </c>
      <c r="AE418" s="82"/>
      <c r="AF418" s="81">
        <v>11315493.493705241</v>
      </c>
      <c r="AG418" s="81">
        <v>494194.82902254805</v>
      </c>
      <c r="AH418" s="81">
        <v>1825073.4450600606</v>
      </c>
      <c r="AI418" s="81">
        <v>15630455.858804498</v>
      </c>
      <c r="AJ418" s="81">
        <v>20500928.915629044</v>
      </c>
      <c r="AK418" s="81">
        <v>0</v>
      </c>
      <c r="AL418" s="81">
        <v>0</v>
      </c>
      <c r="AM418" s="81">
        <v>1400307.5792073312</v>
      </c>
      <c r="AN418" s="81">
        <v>0</v>
      </c>
      <c r="AO418" s="81">
        <v>0</v>
      </c>
      <c r="AP418" s="82"/>
      <c r="AQ418" s="81">
        <v>43</v>
      </c>
      <c r="AR418" s="81">
        <v>5</v>
      </c>
      <c r="AS418" s="81">
        <v>0</v>
      </c>
      <c r="AT418" s="81">
        <v>0</v>
      </c>
      <c r="AU418" s="81">
        <v>0</v>
      </c>
      <c r="AV418" s="81">
        <v>0</v>
      </c>
      <c r="AW418" s="81" t="s">
        <v>564</v>
      </c>
      <c r="AX418" s="82"/>
      <c r="AY418" s="81">
        <v>184.10000000000002</v>
      </c>
      <c r="AZ418" s="81">
        <v>580.29999999999995</v>
      </c>
      <c r="BA418" s="81">
        <v>0</v>
      </c>
      <c r="BB418" s="81">
        <v>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2178</v>
      </c>
      <c r="B419" s="80">
        <v>216</v>
      </c>
      <c r="C419" s="80">
        <v>12</v>
      </c>
      <c r="D419" s="80">
        <v>13</v>
      </c>
      <c r="E419" s="80">
        <v>2015</v>
      </c>
      <c r="F419" s="80" t="s">
        <v>91</v>
      </c>
      <c r="G419" s="80" t="s">
        <v>2166</v>
      </c>
      <c r="H419" s="80" t="s">
        <v>2167</v>
      </c>
      <c r="I419" s="177"/>
      <c r="J419" s="81">
        <v>9.1933764489790999</v>
      </c>
      <c r="K419" s="81">
        <v>0.63223631971663541</v>
      </c>
      <c r="L419" s="81">
        <v>7.3655291427444514</v>
      </c>
      <c r="M419" s="81">
        <v>12.708291872279785</v>
      </c>
      <c r="N419" s="81">
        <v>20.491319940403002</v>
      </c>
      <c r="O419" s="81">
        <v>9.7419519028154635</v>
      </c>
      <c r="P419" s="81">
        <v>9.7138969344363151</v>
      </c>
      <c r="Q419" s="81">
        <v>0.72541243586278348</v>
      </c>
      <c r="R419" s="81">
        <v>0</v>
      </c>
      <c r="S419" s="81">
        <v>1.0169545362898633</v>
      </c>
      <c r="T419" s="82"/>
      <c r="U419" s="81">
        <v>713449</v>
      </c>
      <c r="V419" s="81">
        <v>212</v>
      </c>
      <c r="W419" s="81">
        <v>141</v>
      </c>
      <c r="X419" s="81">
        <v>2468</v>
      </c>
      <c r="Y419" s="81">
        <v>4154</v>
      </c>
      <c r="Z419" s="81">
        <v>5660</v>
      </c>
      <c r="AA419" s="81">
        <v>1933</v>
      </c>
      <c r="AB419" s="81">
        <v>9984</v>
      </c>
      <c r="AC419" s="81">
        <v>0</v>
      </c>
      <c r="AD419" s="81">
        <v>1.0169545362898633</v>
      </c>
      <c r="AE419" s="82"/>
      <c r="AF419" s="81">
        <v>10008618.321483051</v>
      </c>
      <c r="AG419" s="81">
        <v>444620.78318112675</v>
      </c>
      <c r="AH419" s="81">
        <v>1861302.598608664</v>
      </c>
      <c r="AI419" s="81">
        <v>15771252.205930904</v>
      </c>
      <c r="AJ419" s="81">
        <v>22054707.151005246</v>
      </c>
      <c r="AK419" s="81">
        <v>0</v>
      </c>
      <c r="AL419" s="81">
        <v>0</v>
      </c>
      <c r="AM419" s="81">
        <v>1368265.3186951859</v>
      </c>
      <c r="AN419" s="81">
        <v>0</v>
      </c>
      <c r="AO419" s="81">
        <v>0</v>
      </c>
      <c r="AP419" s="82"/>
      <c r="AQ419" s="81">
        <v>44</v>
      </c>
      <c r="AR419" s="81">
        <v>6</v>
      </c>
      <c r="AS419" s="81">
        <v>0</v>
      </c>
      <c r="AT419" s="81">
        <v>0</v>
      </c>
      <c r="AU419" s="81">
        <v>0</v>
      </c>
      <c r="AV419" s="81">
        <v>0</v>
      </c>
      <c r="AW419" s="81" t="s">
        <v>564</v>
      </c>
      <c r="AX419" s="82"/>
      <c r="AY419" s="81">
        <v>191.2</v>
      </c>
      <c r="AZ419" s="81">
        <v>1570.3</v>
      </c>
      <c r="BA419" s="81">
        <v>0</v>
      </c>
      <c r="BB419" s="81">
        <v>0</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2179</v>
      </c>
      <c r="B420" s="80">
        <v>217</v>
      </c>
      <c r="C420" s="80">
        <v>13</v>
      </c>
      <c r="D420" s="80">
        <v>13</v>
      </c>
      <c r="E420" s="80">
        <v>2016</v>
      </c>
      <c r="F420" s="80" t="s">
        <v>92</v>
      </c>
      <c r="G420" s="80" t="s">
        <v>2166</v>
      </c>
      <c r="H420" s="80" t="s">
        <v>2167</v>
      </c>
      <c r="I420" s="177"/>
      <c r="J420" s="81">
        <v>14.538015064647926</v>
      </c>
      <c r="K420" s="81">
        <v>0.67203828314961478</v>
      </c>
      <c r="L420" s="81">
        <v>6.979321223433308</v>
      </c>
      <c r="M420" s="81">
        <v>11.046321959439229</v>
      </c>
      <c r="N420" s="81">
        <v>20.67493468963092</v>
      </c>
      <c r="O420" s="81">
        <v>9.5641408187892392</v>
      </c>
      <c r="P420" s="81">
        <v>9.5230949907590077</v>
      </c>
      <c r="Q420" s="81">
        <v>0.69049870427436821</v>
      </c>
      <c r="R420" s="81">
        <v>0</v>
      </c>
      <c r="S420" s="81">
        <v>1.420671426252837</v>
      </c>
      <c r="T420" s="82"/>
      <c r="U420" s="81">
        <v>889936</v>
      </c>
      <c r="V420" s="81">
        <v>212</v>
      </c>
      <c r="W420" s="81">
        <v>141</v>
      </c>
      <c r="X420" s="81">
        <v>2468</v>
      </c>
      <c r="Y420" s="81">
        <v>4119</v>
      </c>
      <c r="Z420" s="81">
        <v>5625</v>
      </c>
      <c r="AA420" s="81">
        <v>1960</v>
      </c>
      <c r="AB420" s="81">
        <v>9776</v>
      </c>
      <c r="AC420" s="81">
        <v>0</v>
      </c>
      <c r="AD420" s="81">
        <v>1.420671426252837</v>
      </c>
      <c r="AE420" s="82"/>
      <c r="AF420" s="81">
        <v>18218349.21291966</v>
      </c>
      <c r="AG420" s="81">
        <v>467582.85881806759</v>
      </c>
      <c r="AH420" s="81">
        <v>1256314.9369177809</v>
      </c>
      <c r="AI420" s="81">
        <v>15258888.733626129</v>
      </c>
      <c r="AJ420" s="81">
        <v>22971095.07613669</v>
      </c>
      <c r="AK420" s="81">
        <v>0</v>
      </c>
      <c r="AL420" s="81">
        <v>0</v>
      </c>
      <c r="AM420" s="81">
        <v>1340800.653124097</v>
      </c>
      <c r="AN420" s="81">
        <v>0</v>
      </c>
      <c r="AO420" s="81">
        <v>0</v>
      </c>
      <c r="AP420" s="82"/>
      <c r="AQ420" s="81">
        <v>51</v>
      </c>
      <c r="AR420" s="81">
        <v>8</v>
      </c>
      <c r="AS420" s="81">
        <v>0</v>
      </c>
      <c r="AT420" s="81">
        <v>0</v>
      </c>
      <c r="AU420" s="81">
        <v>0</v>
      </c>
      <c r="AV420" s="81">
        <v>0</v>
      </c>
      <c r="AW420" s="81" t="s">
        <v>564</v>
      </c>
      <c r="AX420" s="82"/>
      <c r="AY420" s="81">
        <v>222.8</v>
      </c>
      <c r="AZ420" s="81">
        <v>1669.3</v>
      </c>
      <c r="BA420" s="81">
        <v>0</v>
      </c>
      <c r="BB420" s="81">
        <v>0</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2180</v>
      </c>
      <c r="B421" s="80">
        <v>218</v>
      </c>
      <c r="C421" s="80">
        <v>14</v>
      </c>
      <c r="D421" s="80">
        <v>13</v>
      </c>
      <c r="E421" s="80">
        <v>2017</v>
      </c>
      <c r="F421" s="80" t="s">
        <v>71</v>
      </c>
      <c r="G421" s="80" t="s">
        <v>2166</v>
      </c>
      <c r="H421" s="80" t="s">
        <v>2167</v>
      </c>
      <c r="I421" s="177"/>
      <c r="J421" s="81">
        <v>11.178605255310885</v>
      </c>
      <c r="K421" s="81">
        <v>0.6520649545441749</v>
      </c>
      <c r="L421" s="81">
        <v>6.7410469202898886</v>
      </c>
      <c r="M421" s="81">
        <v>9.9365577891100632</v>
      </c>
      <c r="N421" s="81">
        <v>21.936823042049493</v>
      </c>
      <c r="O421" s="81">
        <v>9.2943436340738064</v>
      </c>
      <c r="P421" s="81">
        <v>9.2744797816086617</v>
      </c>
      <c r="Q421" s="81">
        <v>0.65049547503454297</v>
      </c>
      <c r="R421" s="81">
        <v>0</v>
      </c>
      <c r="S421" s="81">
        <v>1.4693592623470433</v>
      </c>
      <c r="T421" s="82"/>
      <c r="U421" s="81">
        <v>847701</v>
      </c>
      <c r="V421" s="81">
        <v>212</v>
      </c>
      <c r="W421" s="81">
        <v>141</v>
      </c>
      <c r="X421" s="81">
        <v>2468</v>
      </c>
      <c r="Y421" s="81">
        <v>4065</v>
      </c>
      <c r="Z421" s="81">
        <v>5557</v>
      </c>
      <c r="AA421" s="81">
        <v>1921</v>
      </c>
      <c r="AB421" s="81">
        <v>9524</v>
      </c>
      <c r="AC421" s="81">
        <v>0</v>
      </c>
      <c r="AD421" s="81">
        <v>1.4693592623470431</v>
      </c>
      <c r="AE421" s="82"/>
      <c r="AF421" s="81">
        <v>14306096.817166369</v>
      </c>
      <c r="AG421" s="81">
        <v>447686.23301397642</v>
      </c>
      <c r="AH421" s="81">
        <v>1457766.2869662191</v>
      </c>
      <c r="AI421" s="81">
        <v>14541553.97941085</v>
      </c>
      <c r="AJ421" s="81">
        <v>22674271.711975891</v>
      </c>
      <c r="AK421" s="81">
        <v>0</v>
      </c>
      <c r="AL421" s="81">
        <v>0</v>
      </c>
      <c r="AM421" s="81">
        <v>1308282.1858387869</v>
      </c>
      <c r="AN421" s="81">
        <v>0</v>
      </c>
      <c r="AO421" s="81">
        <v>0</v>
      </c>
      <c r="AP421" s="82"/>
      <c r="AQ421" s="81">
        <v>57</v>
      </c>
      <c r="AR421" s="81">
        <v>10</v>
      </c>
      <c r="AS421" s="81">
        <v>0</v>
      </c>
      <c r="AT421" s="81">
        <v>0</v>
      </c>
      <c r="AU421" s="81">
        <v>0</v>
      </c>
      <c r="AV421" s="81">
        <v>0</v>
      </c>
      <c r="AW421" s="81" t="s">
        <v>564</v>
      </c>
      <c r="AX421" s="82"/>
      <c r="AY421" s="81">
        <v>253.8</v>
      </c>
      <c r="AZ421" s="81">
        <v>1692.1</v>
      </c>
      <c r="BA421" s="81">
        <v>0</v>
      </c>
      <c r="BB421" s="81">
        <v>0</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2181</v>
      </c>
      <c r="B422" s="80">
        <v>219</v>
      </c>
      <c r="C422" s="80">
        <v>15</v>
      </c>
      <c r="D422" s="80">
        <v>13</v>
      </c>
      <c r="E422" s="80">
        <v>2018</v>
      </c>
      <c r="F422" s="80" t="s">
        <v>93</v>
      </c>
      <c r="G422" s="80" t="s">
        <v>2166</v>
      </c>
      <c r="H422" s="80" t="s">
        <v>2167</v>
      </c>
      <c r="I422" s="177"/>
      <c r="J422" s="81">
        <v>13.806588465017333</v>
      </c>
      <c r="K422" s="81">
        <v>0.61659711385311944</v>
      </c>
      <c r="L422" s="81">
        <v>6.178046309271374</v>
      </c>
      <c r="M422" s="81">
        <v>10.411360686987312</v>
      </c>
      <c r="N422" s="81">
        <v>18.536819296527351</v>
      </c>
      <c r="O422" s="81">
        <v>9.0852596084013815</v>
      </c>
      <c r="P422" s="81">
        <v>9.0148634276067039</v>
      </c>
      <c r="Q422" s="81">
        <v>0.58917643228211614</v>
      </c>
      <c r="R422" s="81">
        <v>0</v>
      </c>
      <c r="S422" s="81">
        <v>1.2218299153551286</v>
      </c>
      <c r="T422" s="82"/>
      <c r="U422" s="81">
        <v>943526</v>
      </c>
      <c r="V422" s="81">
        <v>212</v>
      </c>
      <c r="W422" s="81">
        <v>141</v>
      </c>
      <c r="X422" s="81">
        <v>2468</v>
      </c>
      <c r="Y422" s="81">
        <v>4031</v>
      </c>
      <c r="Z422" s="81">
        <v>5536</v>
      </c>
      <c r="AA422" s="81">
        <v>1886</v>
      </c>
      <c r="AB422" s="81">
        <v>9296</v>
      </c>
      <c r="AC422" s="81">
        <v>0</v>
      </c>
      <c r="AD422" s="81">
        <v>1.2218299153551291</v>
      </c>
      <c r="AE422" s="82"/>
      <c r="AF422" s="81">
        <v>17386589.080248609</v>
      </c>
      <c r="AG422" s="81">
        <v>418886.18709660409</v>
      </c>
      <c r="AH422" s="81">
        <v>1404806.342966533</v>
      </c>
      <c r="AI422" s="81">
        <v>14685502.450021001</v>
      </c>
      <c r="AJ422" s="81">
        <v>20329571.924022291</v>
      </c>
      <c r="AK422" s="81">
        <v>0</v>
      </c>
      <c r="AL422" s="81">
        <v>0</v>
      </c>
      <c r="AM422" s="81">
        <v>1279604.725175488</v>
      </c>
      <c r="AN422" s="81">
        <v>0</v>
      </c>
      <c r="AO422" s="81">
        <v>0</v>
      </c>
      <c r="AP422" s="82"/>
      <c r="AQ422" s="81">
        <v>61</v>
      </c>
      <c r="AR422" s="81">
        <v>13</v>
      </c>
      <c r="AS422" s="81">
        <v>0</v>
      </c>
      <c r="AT422" s="81">
        <v>0</v>
      </c>
      <c r="AU422" s="81">
        <v>0</v>
      </c>
      <c r="AV422" s="81">
        <v>0</v>
      </c>
      <c r="AW422" s="81" t="s">
        <v>564</v>
      </c>
      <c r="AX422" s="82"/>
      <c r="AY422" s="81">
        <v>278.2</v>
      </c>
      <c r="AZ422" s="81">
        <v>1841</v>
      </c>
      <c r="BA422" s="81">
        <v>0</v>
      </c>
      <c r="BB422" s="81">
        <v>0</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2182</v>
      </c>
      <c r="B423" s="80">
        <v>220</v>
      </c>
      <c r="C423" s="80">
        <v>16</v>
      </c>
      <c r="D423" s="80">
        <v>13</v>
      </c>
      <c r="E423" s="80">
        <v>2019</v>
      </c>
      <c r="F423" s="80" t="s">
        <v>73</v>
      </c>
      <c r="G423" s="80" t="s">
        <v>2166</v>
      </c>
      <c r="H423" s="80" t="s">
        <v>2167</v>
      </c>
      <c r="I423" s="177"/>
      <c r="J423" s="81">
        <v>7.635686906075315</v>
      </c>
      <c r="K423" s="81">
        <v>0.57784319153604136</v>
      </c>
      <c r="L423" s="81">
        <v>6.23525509276518</v>
      </c>
      <c r="M423" s="81">
        <v>9.8393253195597339</v>
      </c>
      <c r="N423" s="81">
        <v>17.257428433546782</v>
      </c>
      <c r="O423" s="81">
        <v>8.6476157293426947</v>
      </c>
      <c r="P423" s="81">
        <v>8.4230611258305359</v>
      </c>
      <c r="Q423" s="81">
        <v>0.55747720814443169</v>
      </c>
      <c r="R423" s="81">
        <v>0</v>
      </c>
      <c r="S423" s="81">
        <v>1.2641017754077943</v>
      </c>
      <c r="T423" s="82"/>
      <c r="U423" s="81">
        <v>550352</v>
      </c>
      <c r="V423" s="81">
        <v>212</v>
      </c>
      <c r="W423" s="81">
        <v>141</v>
      </c>
      <c r="X423" s="81">
        <v>2468</v>
      </c>
      <c r="Y423" s="81">
        <v>3987</v>
      </c>
      <c r="Z423" s="81">
        <v>5414</v>
      </c>
      <c r="AA423" s="81">
        <v>1749</v>
      </c>
      <c r="AB423" s="81">
        <v>9034</v>
      </c>
      <c r="AC423" s="81">
        <v>0</v>
      </c>
      <c r="AD423" s="81">
        <v>1.2641017754077939</v>
      </c>
      <c r="AE423" s="82"/>
      <c r="AF423" s="81">
        <v>10267383.618054731</v>
      </c>
      <c r="AG423" s="81">
        <v>403022.61806162202</v>
      </c>
      <c r="AH423" s="81">
        <v>1462790.711770056</v>
      </c>
      <c r="AI423" s="81">
        <v>14210662.40379953</v>
      </c>
      <c r="AJ423" s="81">
        <v>19141953.687263686</v>
      </c>
      <c r="AK423" s="81">
        <v>0</v>
      </c>
      <c r="AL423" s="81">
        <v>0</v>
      </c>
      <c r="AM423" s="81">
        <v>1230362.792084411</v>
      </c>
      <c r="AN423" s="81">
        <v>0</v>
      </c>
      <c r="AO423" s="81">
        <v>0</v>
      </c>
      <c r="AP423" s="82"/>
      <c r="AQ423" s="81">
        <v>67</v>
      </c>
      <c r="AR423" s="81">
        <v>14</v>
      </c>
      <c r="AS423" s="81">
        <v>0</v>
      </c>
      <c r="AT423" s="81">
        <v>0</v>
      </c>
      <c r="AU423" s="81">
        <v>0</v>
      </c>
      <c r="AV423" s="81">
        <v>0</v>
      </c>
      <c r="AW423" s="81" t="s">
        <v>564</v>
      </c>
      <c r="AX423" s="82"/>
      <c r="AY423" s="81">
        <v>316.2</v>
      </c>
      <c r="AZ423" s="81">
        <v>1890.1</v>
      </c>
      <c r="BA423" s="81">
        <v>0</v>
      </c>
      <c r="BB423" s="81">
        <v>0</v>
      </c>
      <c r="BC423" s="81">
        <v>0</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2183</v>
      </c>
      <c r="B424" s="80">
        <v>221</v>
      </c>
      <c r="C424" s="80">
        <v>17</v>
      </c>
      <c r="D424" s="80">
        <v>13</v>
      </c>
      <c r="E424" s="80">
        <v>2020</v>
      </c>
      <c r="F424" s="80" t="s">
        <v>218</v>
      </c>
      <c r="G424" s="80" t="s">
        <v>2166</v>
      </c>
      <c r="H424" s="80" t="s">
        <v>2167</v>
      </c>
      <c r="I424" s="177"/>
      <c r="J424" s="81">
        <v>8.6852770888430104</v>
      </c>
      <c r="K424" s="81">
        <v>0.55722074328656357</v>
      </c>
      <c r="L424" s="81">
        <v>4.5421429277398939</v>
      </c>
      <c r="M424" s="81">
        <v>8.1618110826956123</v>
      </c>
      <c r="N424" s="81">
        <v>16.047234012797883</v>
      </c>
      <c r="O424" s="81">
        <v>7.467379186945184</v>
      </c>
      <c r="P424" s="81">
        <v>8.0229807093361902</v>
      </c>
      <c r="Q424" s="81">
        <v>0.51881694208829066</v>
      </c>
      <c r="R424" s="81">
        <v>0</v>
      </c>
      <c r="S424" s="81">
        <v>0.74445578894116704</v>
      </c>
      <c r="T424" s="82"/>
      <c r="U424" s="81">
        <v>659210</v>
      </c>
      <c r="V424" s="81">
        <v>176</v>
      </c>
      <c r="W424" s="81">
        <v>123</v>
      </c>
      <c r="X424" s="81">
        <v>2183</v>
      </c>
      <c r="Y424" s="81">
        <v>3941</v>
      </c>
      <c r="Z424" s="81">
        <v>5336</v>
      </c>
      <c r="AA424" s="81">
        <v>1810</v>
      </c>
      <c r="AB424" s="81">
        <v>8799</v>
      </c>
      <c r="AC424" s="81">
        <v>0</v>
      </c>
      <c r="AD424" s="81">
        <v>0.74445578894116704</v>
      </c>
      <c r="AE424" s="82"/>
      <c r="AF424" s="81">
        <v>11603588.359918831</v>
      </c>
      <c r="AG424" s="81">
        <v>396347.52366004389</v>
      </c>
      <c r="AH424" s="81">
        <v>1101280.10070548</v>
      </c>
      <c r="AI424" s="81">
        <v>12552880.267243799</v>
      </c>
      <c r="AJ424" s="81">
        <v>18269464.874099754</v>
      </c>
      <c r="AK424" s="81"/>
      <c r="AL424" s="81"/>
      <c r="AM424" s="81">
        <v>1148367.2589289625</v>
      </c>
      <c r="AN424" s="81"/>
      <c r="AO424" s="81"/>
      <c r="AP424" s="82"/>
      <c r="AQ424" s="81">
        <v>73</v>
      </c>
      <c r="AR424" s="81">
        <v>15</v>
      </c>
      <c r="AS424" s="81">
        <v>0</v>
      </c>
      <c r="AT424" s="81">
        <v>0</v>
      </c>
      <c r="AU424" s="81">
        <v>0</v>
      </c>
      <c r="AV424" s="81">
        <v>0</v>
      </c>
      <c r="AW424" s="81">
        <v>0</v>
      </c>
      <c r="AX424" s="82"/>
      <c r="AY424" s="81">
        <v>355</v>
      </c>
      <c r="AZ424" s="81">
        <v>1939.6</v>
      </c>
      <c r="BA424" s="81">
        <v>0</v>
      </c>
      <c r="BB424" s="81">
        <v>0</v>
      </c>
      <c r="BC424" s="81">
        <v>0</v>
      </c>
      <c r="BD424" s="81">
        <v>0</v>
      </c>
      <c r="BE424" s="81">
        <v>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2184</v>
      </c>
      <c r="B425" s="80">
        <v>221</v>
      </c>
      <c r="C425" s="80">
        <v>18</v>
      </c>
      <c r="D425" s="80">
        <v>13</v>
      </c>
      <c r="E425" s="80">
        <v>2021</v>
      </c>
      <c r="F425" s="80" t="s">
        <v>75</v>
      </c>
      <c r="G425" s="174" t="s">
        <v>2166</v>
      </c>
      <c r="H425" s="80" t="s">
        <v>2167</v>
      </c>
      <c r="I425" s="177"/>
      <c r="J425" s="81">
        <v>12.103964352426077</v>
      </c>
      <c r="K425" s="81">
        <v>0.54516799977355657</v>
      </c>
      <c r="L425" s="81">
        <v>4.74999619452836</v>
      </c>
      <c r="M425" s="81">
        <v>9.4300157733927392</v>
      </c>
      <c r="N425" s="81">
        <v>16.887246496170913</v>
      </c>
      <c r="O425" s="81">
        <v>7.1746304207524085</v>
      </c>
      <c r="P425" s="81">
        <v>8.1815254412051068</v>
      </c>
      <c r="Q425" s="81">
        <v>0.51418308470176288</v>
      </c>
      <c r="R425" s="81">
        <v>0</v>
      </c>
      <c r="S425" s="81">
        <v>0.80096071675464331</v>
      </c>
      <c r="T425" s="82"/>
      <c r="U425" s="81">
        <v>953609</v>
      </c>
      <c r="V425" s="81">
        <v>176</v>
      </c>
      <c r="W425" s="81">
        <v>123</v>
      </c>
      <c r="X425" s="81">
        <v>2183</v>
      </c>
      <c r="Y425" s="81">
        <v>3917</v>
      </c>
      <c r="Z425" s="81">
        <v>5279</v>
      </c>
      <c r="AA425" s="81">
        <v>1800</v>
      </c>
      <c r="AB425" s="81">
        <v>8617</v>
      </c>
      <c r="AC425" s="81">
        <v>0</v>
      </c>
      <c r="AD425" s="81">
        <v>0.80096071675464331</v>
      </c>
      <c r="AE425" s="82"/>
      <c r="AF425" s="81">
        <v>16453331.413136851</v>
      </c>
      <c r="AG425" s="81">
        <v>372142.17939514166</v>
      </c>
      <c r="AH425" s="81">
        <v>1009715.1045321948</v>
      </c>
      <c r="AI425" s="81">
        <v>14209997.684350884</v>
      </c>
      <c r="AJ425" s="81">
        <v>19818292.276857369</v>
      </c>
      <c r="AK425" s="81">
        <v>0</v>
      </c>
      <c r="AL425" s="81">
        <v>0</v>
      </c>
      <c r="AM425" s="81">
        <v>1131100.9212398378</v>
      </c>
      <c r="AN425" s="81">
        <v>0</v>
      </c>
      <c r="AO425" s="81">
        <v>0</v>
      </c>
      <c r="AP425" s="82"/>
      <c r="AQ425" s="81">
        <v>75</v>
      </c>
      <c r="AR425" s="81">
        <v>17</v>
      </c>
      <c r="AS425" s="81">
        <v>0</v>
      </c>
      <c r="AT425" s="81">
        <v>0</v>
      </c>
      <c r="AU425" s="81">
        <v>0</v>
      </c>
      <c r="AV425" s="81">
        <v>0</v>
      </c>
      <c r="AW425" s="81"/>
      <c r="AX425" s="82"/>
      <c r="AY425" s="81">
        <v>367.9</v>
      </c>
      <c r="AZ425" s="81">
        <v>2038.6</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2185</v>
      </c>
      <c r="B426" s="80">
        <v>221</v>
      </c>
      <c r="C426" s="80">
        <v>19</v>
      </c>
      <c r="D426" s="80">
        <v>13</v>
      </c>
      <c r="E426" s="80">
        <v>2022</v>
      </c>
      <c r="F426" s="80" t="s">
        <v>568</v>
      </c>
      <c r="G426" s="174" t="s">
        <v>2166</v>
      </c>
      <c r="H426" s="80" t="s">
        <v>2167</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81</v>
      </c>
      <c r="AR426" s="81">
        <v>21</v>
      </c>
      <c r="AS426" s="81">
        <v>0</v>
      </c>
      <c r="AT426" s="81">
        <v>0</v>
      </c>
      <c r="AU426" s="81">
        <v>0</v>
      </c>
      <c r="AV426" s="81">
        <v>0</v>
      </c>
      <c r="AW426" s="81"/>
      <c r="AX426" s="82"/>
      <c r="AY426" s="81">
        <v>404.09999999999997</v>
      </c>
      <c r="AZ426" s="81">
        <v>2203.6</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2186</v>
      </c>
      <c r="B427" s="80">
        <v>239</v>
      </c>
      <c r="C427" s="80">
        <v>1</v>
      </c>
      <c r="D427" s="80">
        <v>15</v>
      </c>
      <c r="E427" s="80">
        <v>1990</v>
      </c>
      <c r="F427" s="80" t="s">
        <v>562</v>
      </c>
      <c r="G427" s="80" t="s">
        <v>2187</v>
      </c>
      <c r="H427" s="80" t="s">
        <v>2188</v>
      </c>
      <c r="I427" s="177"/>
      <c r="J427" s="81">
        <v>173.46881409108977</v>
      </c>
      <c r="K427" s="81">
        <v>1.6600841543910363</v>
      </c>
      <c r="L427" s="81">
        <v>28.641398901460875</v>
      </c>
      <c r="M427" s="81">
        <v>11.226432681079974</v>
      </c>
      <c r="N427" s="81">
        <v>8.0500318508019379</v>
      </c>
      <c r="O427" s="81">
        <v>11.366076071090944</v>
      </c>
      <c r="P427" s="81">
        <v>16.321330068761938</v>
      </c>
      <c r="Q427" s="81">
        <v>0.81408653261620822</v>
      </c>
      <c r="R427" s="81">
        <v>0</v>
      </c>
      <c r="S427" s="81">
        <v>0.86893101876740741</v>
      </c>
      <c r="T427" s="82"/>
      <c r="U427" s="81">
        <v>4195886</v>
      </c>
      <c r="V427" s="81">
        <v>564</v>
      </c>
      <c r="W427" s="81">
        <v>277</v>
      </c>
      <c r="X427" s="81">
        <v>3782</v>
      </c>
      <c r="Y427" s="81">
        <v>3623</v>
      </c>
      <c r="Z427" s="81">
        <v>4675</v>
      </c>
      <c r="AA427" s="81">
        <v>3963</v>
      </c>
      <c r="AB427" s="81">
        <v>13218</v>
      </c>
      <c r="AC427" s="81">
        <v>0</v>
      </c>
      <c r="AD427" s="81">
        <v>0.86893101876740741</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2189</v>
      </c>
      <c r="B428" s="80">
        <v>240</v>
      </c>
      <c r="C428" s="80">
        <v>2</v>
      </c>
      <c r="D428" s="80">
        <v>15</v>
      </c>
      <c r="E428" s="80">
        <v>2005</v>
      </c>
      <c r="F428" s="80" t="s">
        <v>565</v>
      </c>
      <c r="G428" s="80" t="s">
        <v>2187</v>
      </c>
      <c r="H428" s="80" t="s">
        <v>2188</v>
      </c>
      <c r="I428" s="177"/>
      <c r="J428" s="81">
        <v>90.294161207835472</v>
      </c>
      <c r="K428" s="81">
        <v>0.99367788187387474</v>
      </c>
      <c r="L428" s="81">
        <v>3.1891892100842028</v>
      </c>
      <c r="M428" s="81">
        <v>17.079580668391682</v>
      </c>
      <c r="N428" s="81">
        <v>10.105887558886241</v>
      </c>
      <c r="O428" s="81">
        <v>13.958978663667741</v>
      </c>
      <c r="P428" s="81">
        <v>17.439405045862678</v>
      </c>
      <c r="Q428" s="81">
        <v>0.66573727269728988</v>
      </c>
      <c r="R428" s="81">
        <v>0</v>
      </c>
      <c r="S428" s="81">
        <v>0</v>
      </c>
      <c r="T428" s="82"/>
      <c r="U428" s="81">
        <v>2292103</v>
      </c>
      <c r="V428" s="81">
        <v>420</v>
      </c>
      <c r="W428" s="81">
        <v>34</v>
      </c>
      <c r="X428" s="81">
        <v>3197</v>
      </c>
      <c r="Y428" s="81">
        <v>3849</v>
      </c>
      <c r="Z428" s="81">
        <v>6644</v>
      </c>
      <c r="AA428" s="81">
        <v>3468</v>
      </c>
      <c r="AB428" s="81">
        <v>11300</v>
      </c>
      <c r="AC428" s="81">
        <v>0</v>
      </c>
      <c r="AD428" s="81">
        <v>0</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2190</v>
      </c>
      <c r="B429" s="80">
        <v>241</v>
      </c>
      <c r="C429" s="80">
        <v>3</v>
      </c>
      <c r="D429" s="80">
        <v>15</v>
      </c>
      <c r="E429" s="80">
        <v>2006</v>
      </c>
      <c r="F429" s="80" t="s">
        <v>566</v>
      </c>
      <c r="G429" s="80" t="s">
        <v>2187</v>
      </c>
      <c r="H429" s="80" t="s">
        <v>2188</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2191</v>
      </c>
      <c r="B430" s="80">
        <v>242</v>
      </c>
      <c r="C430" s="80">
        <v>4</v>
      </c>
      <c r="D430" s="80">
        <v>15</v>
      </c>
      <c r="E430" s="80">
        <v>2007</v>
      </c>
      <c r="F430" s="80" t="s">
        <v>567</v>
      </c>
      <c r="G430" s="80" t="s">
        <v>2187</v>
      </c>
      <c r="H430" s="80" t="s">
        <v>2188</v>
      </c>
      <c r="I430" s="177"/>
      <c r="J430" s="81">
        <v>83.90989325273749</v>
      </c>
      <c r="K430" s="81">
        <v>0.85874120201008231</v>
      </c>
      <c r="L430" s="81">
        <v>6.5191206622479951</v>
      </c>
      <c r="M430" s="81">
        <v>16.356476327328373</v>
      </c>
      <c r="N430" s="81">
        <v>12.124110336039394</v>
      </c>
      <c r="O430" s="81">
        <v>13.417778908748939</v>
      </c>
      <c r="P430" s="81">
        <v>17.454021820705446</v>
      </c>
      <c r="Q430" s="81">
        <v>0.6851826407301298</v>
      </c>
      <c r="R430" s="81">
        <v>0</v>
      </c>
      <c r="S430" s="81">
        <v>0</v>
      </c>
      <c r="T430" s="82"/>
      <c r="U430" s="81">
        <v>2393247</v>
      </c>
      <c r="V430" s="81">
        <v>354</v>
      </c>
      <c r="W430" s="81">
        <v>80</v>
      </c>
      <c r="X430" s="81">
        <v>3666</v>
      </c>
      <c r="Y430" s="81">
        <v>3870</v>
      </c>
      <c r="Z430" s="81">
        <v>6639</v>
      </c>
      <c r="AA430" s="81">
        <v>3418</v>
      </c>
      <c r="AB430" s="81">
        <v>11015</v>
      </c>
      <c r="AC430" s="81">
        <v>0</v>
      </c>
      <c r="AD430" s="81">
        <v>0</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2192</v>
      </c>
      <c r="B431" s="80">
        <v>243</v>
      </c>
      <c r="C431" s="80">
        <v>5</v>
      </c>
      <c r="D431" s="80">
        <v>15</v>
      </c>
      <c r="E431" s="80">
        <v>2008</v>
      </c>
      <c r="F431" s="80" t="s">
        <v>84</v>
      </c>
      <c r="G431" s="80" t="s">
        <v>2187</v>
      </c>
      <c r="H431" s="80" t="s">
        <v>2188</v>
      </c>
      <c r="I431" s="177"/>
      <c r="J431" s="81">
        <v>70.631762415465673</v>
      </c>
      <c r="K431" s="81">
        <v>0.67577375004876672</v>
      </c>
      <c r="L431" s="81">
        <v>5.7203878967102071</v>
      </c>
      <c r="M431" s="81">
        <v>18.464603543373965</v>
      </c>
      <c r="N431" s="81">
        <v>11.566476329340315</v>
      </c>
      <c r="O431" s="81">
        <v>12.925709139999608</v>
      </c>
      <c r="P431" s="81">
        <v>16.888357427091041</v>
      </c>
      <c r="Q431" s="81">
        <v>0.66712895404956252</v>
      </c>
      <c r="R431" s="81">
        <v>0</v>
      </c>
      <c r="S431" s="81">
        <v>0</v>
      </c>
      <c r="T431" s="82"/>
      <c r="U431" s="81">
        <v>2327229</v>
      </c>
      <c r="V431" s="81">
        <v>354</v>
      </c>
      <c r="W431" s="81">
        <v>80</v>
      </c>
      <c r="X431" s="81">
        <v>3666</v>
      </c>
      <c r="Y431" s="81">
        <v>3895</v>
      </c>
      <c r="Z431" s="81">
        <v>6620</v>
      </c>
      <c r="AA431" s="81">
        <v>3311</v>
      </c>
      <c r="AB431" s="81">
        <v>10901</v>
      </c>
      <c r="AC431" s="81">
        <v>0</v>
      </c>
      <c r="AD431" s="81">
        <v>0</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2193</v>
      </c>
      <c r="B432" s="80">
        <v>244</v>
      </c>
      <c r="C432" s="80">
        <v>6</v>
      </c>
      <c r="D432" s="80">
        <v>15</v>
      </c>
      <c r="E432" s="80">
        <v>2009</v>
      </c>
      <c r="F432" s="80" t="s">
        <v>85</v>
      </c>
      <c r="G432" s="80" t="s">
        <v>2187</v>
      </c>
      <c r="H432" s="80" t="s">
        <v>2188</v>
      </c>
      <c r="I432" s="177"/>
      <c r="J432" s="81">
        <v>65.127248774019549</v>
      </c>
      <c r="K432" s="81">
        <v>0.50495703498068834</v>
      </c>
      <c r="L432" s="81">
        <v>6.9308697339341974</v>
      </c>
      <c r="M432" s="81">
        <v>16.96604914751158</v>
      </c>
      <c r="N432" s="81">
        <v>10.687599698886626</v>
      </c>
      <c r="O432" s="81">
        <v>13.130918475356506</v>
      </c>
      <c r="P432" s="81">
        <v>16.177295596001933</v>
      </c>
      <c r="Q432" s="81">
        <v>0.62623945407948955</v>
      </c>
      <c r="R432" s="81">
        <v>0</v>
      </c>
      <c r="S432" s="81">
        <v>0</v>
      </c>
      <c r="T432" s="82"/>
      <c r="U432" s="81">
        <v>1854275</v>
      </c>
      <c r="V432" s="81">
        <v>340</v>
      </c>
      <c r="W432" s="81">
        <v>125</v>
      </c>
      <c r="X432" s="81">
        <v>3834</v>
      </c>
      <c r="Y432" s="81">
        <v>3906</v>
      </c>
      <c r="Z432" s="81">
        <v>6638</v>
      </c>
      <c r="AA432" s="81">
        <v>3256</v>
      </c>
      <c r="AB432" s="81">
        <v>10742</v>
      </c>
      <c r="AC432" s="81">
        <v>0</v>
      </c>
      <c r="AD432" s="81">
        <v>0</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6.97</v>
      </c>
      <c r="BJ432" s="81">
        <v>0</v>
      </c>
      <c r="BK432" s="81">
        <v>0</v>
      </c>
      <c r="BL432" s="81">
        <v>0</v>
      </c>
      <c r="BM432" s="82"/>
      <c r="BN432" s="81">
        <v>0</v>
      </c>
      <c r="BO432" s="81">
        <v>0</v>
      </c>
      <c r="BP432" s="81">
        <v>1</v>
      </c>
      <c r="BQ432" s="81">
        <v>0</v>
      </c>
      <c r="BR432" s="81">
        <v>0</v>
      </c>
      <c r="BS432" s="81">
        <v>0</v>
      </c>
      <c r="BT432"/>
      <c r="BU432" s="80"/>
      <c r="BV432" s="80"/>
      <c r="BW432" s="80"/>
      <c r="BX432" s="80"/>
      <c r="BY432" s="80"/>
      <c r="BZ432" s="80"/>
      <c r="CA432" s="80"/>
      <c r="CB432" s="80"/>
      <c r="CC432" s="80"/>
    </row>
    <row r="433" spans="1:81">
      <c r="A433" s="80" t="s">
        <v>2194</v>
      </c>
      <c r="B433" s="80">
        <v>245</v>
      </c>
      <c r="C433" s="80">
        <v>7</v>
      </c>
      <c r="D433" s="80">
        <v>15</v>
      </c>
      <c r="E433" s="80">
        <v>2010</v>
      </c>
      <c r="F433" s="80" t="s">
        <v>86</v>
      </c>
      <c r="G433" s="80" t="s">
        <v>2187</v>
      </c>
      <c r="H433" s="80" t="s">
        <v>2188</v>
      </c>
      <c r="I433" s="177"/>
      <c r="J433" s="81">
        <v>82.848259396789913</v>
      </c>
      <c r="K433" s="81">
        <v>0.53814544923134111</v>
      </c>
      <c r="L433" s="81">
        <v>6.5618471184731542</v>
      </c>
      <c r="M433" s="81">
        <v>16.935564762955977</v>
      </c>
      <c r="N433" s="81">
        <v>11.026636566944063</v>
      </c>
      <c r="O433" s="81">
        <v>13.068214956410912</v>
      </c>
      <c r="P433" s="81">
        <v>16.168705916362281</v>
      </c>
      <c r="Q433" s="81">
        <v>0.64467413485900948</v>
      </c>
      <c r="R433" s="81">
        <v>0</v>
      </c>
      <c r="S433" s="81">
        <v>0</v>
      </c>
      <c r="T433" s="82"/>
      <c r="U433" s="81">
        <v>2140525</v>
      </c>
      <c r="V433" s="81">
        <v>340</v>
      </c>
      <c r="W433" s="81">
        <v>125</v>
      </c>
      <c r="X433" s="81">
        <v>3834</v>
      </c>
      <c r="Y433" s="81">
        <v>3945</v>
      </c>
      <c r="Z433" s="81">
        <v>6637</v>
      </c>
      <c r="AA433" s="81">
        <v>3173</v>
      </c>
      <c r="AB433" s="81">
        <v>10596</v>
      </c>
      <c r="AC433" s="81">
        <v>0</v>
      </c>
      <c r="AD433" s="81">
        <v>0</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4.8979999999999997</v>
      </c>
      <c r="BJ433" s="81">
        <v>0</v>
      </c>
      <c r="BK433" s="81">
        <v>0</v>
      </c>
      <c r="BL433" s="81">
        <v>0</v>
      </c>
      <c r="BM433" s="82"/>
      <c r="BN433" s="81">
        <v>0</v>
      </c>
      <c r="BO433" s="81">
        <v>0</v>
      </c>
      <c r="BP433" s="81">
        <v>1</v>
      </c>
      <c r="BQ433" s="81">
        <v>0</v>
      </c>
      <c r="BR433" s="81">
        <v>0</v>
      </c>
      <c r="BS433" s="81">
        <v>0</v>
      </c>
      <c r="BT433"/>
      <c r="BU433" s="80">
        <v>4.8979999999999997</v>
      </c>
      <c r="BV433" s="80">
        <v>0</v>
      </c>
      <c r="BW433" s="80">
        <v>0</v>
      </c>
      <c r="BX433" s="80">
        <v>0</v>
      </c>
      <c r="BY433" s="80">
        <v>0</v>
      </c>
      <c r="BZ433" s="80">
        <v>0</v>
      </c>
      <c r="CA433" s="80">
        <v>0</v>
      </c>
      <c r="CB433" s="80">
        <v>0</v>
      </c>
      <c r="CC433" s="80">
        <v>0</v>
      </c>
    </row>
    <row r="434" spans="1:81">
      <c r="A434" s="80" t="s">
        <v>2195</v>
      </c>
      <c r="B434" s="80">
        <v>246</v>
      </c>
      <c r="C434" s="80">
        <v>8</v>
      </c>
      <c r="D434" s="80">
        <v>15</v>
      </c>
      <c r="E434" s="80">
        <v>2011</v>
      </c>
      <c r="F434" s="80" t="s">
        <v>87</v>
      </c>
      <c r="G434" s="80" t="s">
        <v>2187</v>
      </c>
      <c r="H434" s="80" t="s">
        <v>2188</v>
      </c>
      <c r="I434" s="177"/>
      <c r="J434" s="81">
        <v>56.993220745297371</v>
      </c>
      <c r="K434" s="81">
        <v>0.84951443332187415</v>
      </c>
      <c r="L434" s="81">
        <v>6.3974192804971661</v>
      </c>
      <c r="M434" s="81">
        <v>19.620693436123428</v>
      </c>
      <c r="N434" s="81">
        <v>11.59543739146676</v>
      </c>
      <c r="O434" s="81">
        <v>12.869356893390401</v>
      </c>
      <c r="P434" s="81">
        <v>15.345166656262087</v>
      </c>
      <c r="Q434" s="81">
        <v>0.7325212600186688</v>
      </c>
      <c r="R434" s="81">
        <v>0</v>
      </c>
      <c r="S434" s="81">
        <v>0</v>
      </c>
      <c r="T434" s="82"/>
      <c r="U434" s="81">
        <v>1541633</v>
      </c>
      <c r="V434" s="81">
        <v>340</v>
      </c>
      <c r="W434" s="81">
        <v>125</v>
      </c>
      <c r="X434" s="81">
        <v>3834</v>
      </c>
      <c r="Y434" s="81">
        <v>3948</v>
      </c>
      <c r="Z434" s="81">
        <v>6678</v>
      </c>
      <c r="AA434" s="81">
        <v>3101</v>
      </c>
      <c r="AB434" s="81">
        <v>10438</v>
      </c>
      <c r="AC434" s="81">
        <v>0</v>
      </c>
      <c r="AD434" s="81">
        <v>0</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6.5540000000000003</v>
      </c>
      <c r="BJ434" s="81">
        <v>0</v>
      </c>
      <c r="BK434" s="81">
        <v>0</v>
      </c>
      <c r="BL434" s="81">
        <v>0</v>
      </c>
      <c r="BM434" s="82"/>
      <c r="BN434" s="81">
        <v>0</v>
      </c>
      <c r="BO434" s="81">
        <v>0</v>
      </c>
      <c r="BP434" s="81">
        <v>1</v>
      </c>
      <c r="BQ434" s="81">
        <v>0</v>
      </c>
      <c r="BR434" s="81">
        <v>0</v>
      </c>
      <c r="BS434" s="81">
        <v>0</v>
      </c>
      <c r="BT434"/>
      <c r="BU434" s="80">
        <v>6.5540000000000003</v>
      </c>
      <c r="BV434" s="80">
        <v>0</v>
      </c>
      <c r="BW434" s="80">
        <v>0</v>
      </c>
      <c r="BX434" s="80">
        <v>0</v>
      </c>
      <c r="BY434" s="80">
        <v>0</v>
      </c>
      <c r="BZ434" s="80">
        <v>0</v>
      </c>
      <c r="CA434" s="80">
        <v>0</v>
      </c>
      <c r="CB434" s="80">
        <v>0</v>
      </c>
      <c r="CC434" s="80">
        <v>0</v>
      </c>
    </row>
    <row r="435" spans="1:81">
      <c r="A435" s="80" t="s">
        <v>2196</v>
      </c>
      <c r="B435" s="80">
        <v>247</v>
      </c>
      <c r="C435" s="80">
        <v>9</v>
      </c>
      <c r="D435" s="80">
        <v>15</v>
      </c>
      <c r="E435" s="80">
        <v>2012</v>
      </c>
      <c r="F435" s="80" t="s">
        <v>88</v>
      </c>
      <c r="G435" s="80" t="s">
        <v>2187</v>
      </c>
      <c r="H435" s="80" t="s">
        <v>2188</v>
      </c>
      <c r="I435" s="177"/>
      <c r="J435" s="81">
        <v>90.196993335895172</v>
      </c>
      <c r="K435" s="81">
        <v>0.84286621944404327</v>
      </c>
      <c r="L435" s="81">
        <v>6.4229497331729641</v>
      </c>
      <c r="M435" s="81">
        <v>21.926180030530411</v>
      </c>
      <c r="N435" s="81">
        <v>12.840870688340923</v>
      </c>
      <c r="O435" s="81">
        <v>12.821620401018608</v>
      </c>
      <c r="P435" s="81">
        <v>15.138854768970649</v>
      </c>
      <c r="Q435" s="81">
        <v>0.78801339290132955</v>
      </c>
      <c r="R435" s="81">
        <v>0</v>
      </c>
      <c r="S435" s="81">
        <v>0</v>
      </c>
      <c r="T435" s="82"/>
      <c r="U435" s="81">
        <v>2451512</v>
      </c>
      <c r="V435" s="81">
        <v>340</v>
      </c>
      <c r="W435" s="81">
        <v>125</v>
      </c>
      <c r="X435" s="81">
        <v>3834</v>
      </c>
      <c r="Y435" s="81">
        <v>3977</v>
      </c>
      <c r="Z435" s="81">
        <v>6706</v>
      </c>
      <c r="AA435" s="81">
        <v>3042</v>
      </c>
      <c r="AB435" s="81">
        <v>10335</v>
      </c>
      <c r="AC435" s="81">
        <v>0</v>
      </c>
      <c r="AD435" s="81">
        <v>0</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6.5019999999999998</v>
      </c>
      <c r="BJ435" s="81">
        <v>0</v>
      </c>
      <c r="BK435" s="81">
        <v>2.823</v>
      </c>
      <c r="BL435" s="81">
        <v>0</v>
      </c>
      <c r="BM435" s="82"/>
      <c r="BN435" s="81">
        <v>0</v>
      </c>
      <c r="BO435" s="81">
        <v>0</v>
      </c>
      <c r="BP435" s="81">
        <v>1</v>
      </c>
      <c r="BQ435" s="81">
        <v>0</v>
      </c>
      <c r="BR435" s="81">
        <v>1</v>
      </c>
      <c r="BS435" s="81">
        <v>0</v>
      </c>
      <c r="BT435"/>
      <c r="BU435" s="80">
        <v>9.3249999999999993</v>
      </c>
      <c r="BV435" s="80">
        <v>0</v>
      </c>
      <c r="BW435" s="80">
        <v>0</v>
      </c>
      <c r="BX435" s="80">
        <v>0</v>
      </c>
      <c r="BY435" s="80">
        <v>0</v>
      </c>
      <c r="BZ435" s="80">
        <v>0</v>
      </c>
      <c r="CA435" s="80">
        <v>0</v>
      </c>
      <c r="CB435" s="80">
        <v>0</v>
      </c>
      <c r="CC435" s="80">
        <v>0</v>
      </c>
    </row>
    <row r="436" spans="1:81">
      <c r="A436" s="80" t="s">
        <v>2197</v>
      </c>
      <c r="B436" s="80">
        <v>248</v>
      </c>
      <c r="C436" s="80">
        <v>10</v>
      </c>
      <c r="D436" s="80">
        <v>15</v>
      </c>
      <c r="E436" s="80">
        <v>2013</v>
      </c>
      <c r="F436" s="80" t="s">
        <v>89</v>
      </c>
      <c r="G436" s="80" t="s">
        <v>2187</v>
      </c>
      <c r="H436" s="80" t="s">
        <v>2188</v>
      </c>
      <c r="I436" s="177"/>
      <c r="J436" s="81">
        <v>80.205077005230891</v>
      </c>
      <c r="K436" s="81">
        <v>0.75123576999058028</v>
      </c>
      <c r="L436" s="81">
        <v>6.4245807525282546</v>
      </c>
      <c r="M436" s="81">
        <v>21.739513374339335</v>
      </c>
      <c r="N436" s="81">
        <v>13.441293639338966</v>
      </c>
      <c r="O436" s="81">
        <v>12.193094793319682</v>
      </c>
      <c r="P436" s="81">
        <v>15.150938072232819</v>
      </c>
      <c r="Q436" s="81">
        <v>0.78949753672827294</v>
      </c>
      <c r="R436" s="81">
        <v>0</v>
      </c>
      <c r="S436" s="81">
        <v>0</v>
      </c>
      <c r="T436" s="82"/>
      <c r="U436" s="81">
        <v>2123500</v>
      </c>
      <c r="V436" s="81">
        <v>340</v>
      </c>
      <c r="W436" s="81">
        <v>125</v>
      </c>
      <c r="X436" s="81">
        <v>3834</v>
      </c>
      <c r="Y436" s="81">
        <v>3961</v>
      </c>
      <c r="Z436" s="81">
        <v>6662</v>
      </c>
      <c r="AA436" s="81">
        <v>3033</v>
      </c>
      <c r="AB436" s="81">
        <v>10206</v>
      </c>
      <c r="AC436" s="81">
        <v>0</v>
      </c>
      <c r="AD436" s="81">
        <v>0</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5.9160000000000004</v>
      </c>
      <c r="BJ436" s="81">
        <v>0</v>
      </c>
      <c r="BK436" s="81">
        <v>3.0950000000000002</v>
      </c>
      <c r="BL436" s="81">
        <v>0</v>
      </c>
      <c r="BM436" s="82"/>
      <c r="BN436" s="81">
        <v>0</v>
      </c>
      <c r="BO436" s="81">
        <v>0</v>
      </c>
      <c r="BP436" s="81">
        <v>1</v>
      </c>
      <c r="BQ436" s="81">
        <v>0</v>
      </c>
      <c r="BR436" s="81">
        <v>1</v>
      </c>
      <c r="BS436" s="81">
        <v>0</v>
      </c>
      <c r="BT436"/>
      <c r="BU436" s="80">
        <v>9.0109999999999992</v>
      </c>
      <c r="BV436" s="80">
        <v>0</v>
      </c>
      <c r="BW436" s="80">
        <v>0</v>
      </c>
      <c r="BX436" s="80">
        <v>0</v>
      </c>
      <c r="BY436" s="80">
        <v>0</v>
      </c>
      <c r="BZ436" s="80">
        <v>0</v>
      </c>
      <c r="CA436" s="80">
        <v>0</v>
      </c>
      <c r="CB436" s="80">
        <v>0</v>
      </c>
      <c r="CC436" s="80">
        <v>0</v>
      </c>
    </row>
    <row r="437" spans="1:81">
      <c r="A437" s="80" t="s">
        <v>2198</v>
      </c>
      <c r="B437" s="80">
        <v>249</v>
      </c>
      <c r="C437" s="80">
        <v>11</v>
      </c>
      <c r="D437" s="80">
        <v>15</v>
      </c>
      <c r="E437" s="80">
        <v>2014</v>
      </c>
      <c r="F437" s="80" t="s">
        <v>90</v>
      </c>
      <c r="G437" s="80" t="s">
        <v>2187</v>
      </c>
      <c r="H437" s="80" t="s">
        <v>2188</v>
      </c>
      <c r="I437" s="177"/>
      <c r="J437" s="81">
        <v>75.506879044293697</v>
      </c>
      <c r="K437" s="81">
        <v>0.75314174161916558</v>
      </c>
      <c r="L437" s="81">
        <v>3.9541552858405034</v>
      </c>
      <c r="M437" s="81">
        <v>18.835185327477941</v>
      </c>
      <c r="N437" s="81">
        <v>10.918366563711936</v>
      </c>
      <c r="O437" s="81">
        <v>11.561425042574269</v>
      </c>
      <c r="P437" s="81">
        <v>14.973650791956272</v>
      </c>
      <c r="Q437" s="81">
        <v>0.74160419981860592</v>
      </c>
      <c r="R437" s="81">
        <v>0</v>
      </c>
      <c r="S437" s="81">
        <v>0</v>
      </c>
      <c r="T437" s="82"/>
      <c r="U437" s="81">
        <v>2200713</v>
      </c>
      <c r="V437" s="81">
        <v>315</v>
      </c>
      <c r="W437" s="81">
        <v>69</v>
      </c>
      <c r="X437" s="81">
        <v>3612</v>
      </c>
      <c r="Y437" s="81">
        <v>3911</v>
      </c>
      <c r="Z437" s="81">
        <v>6653</v>
      </c>
      <c r="AA437" s="81">
        <v>2982</v>
      </c>
      <c r="AB437" s="81">
        <v>9992</v>
      </c>
      <c r="AC437" s="81">
        <v>0</v>
      </c>
      <c r="AD437" s="81">
        <v>0</v>
      </c>
      <c r="AE437" s="82"/>
      <c r="AF437" s="81">
        <v>23750238.069684714</v>
      </c>
      <c r="AG437" s="81">
        <v>725871.04106683191</v>
      </c>
      <c r="AH437" s="81">
        <v>982865.59840195265</v>
      </c>
      <c r="AI437" s="81">
        <v>26187666.667576753</v>
      </c>
      <c r="AJ437" s="81">
        <v>15031243.839035353</v>
      </c>
      <c r="AK437" s="81">
        <v>0</v>
      </c>
      <c r="AL437" s="81">
        <v>0</v>
      </c>
      <c r="AM437" s="81">
        <v>1371752.2873960445</v>
      </c>
      <c r="AN437" s="81">
        <v>0</v>
      </c>
      <c r="AO437" s="81">
        <v>0</v>
      </c>
      <c r="AP437" s="82"/>
      <c r="AQ437" s="81">
        <v>70</v>
      </c>
      <c r="AR437" s="81">
        <v>43</v>
      </c>
      <c r="AS437" s="81">
        <v>0</v>
      </c>
      <c r="AT437" s="81">
        <v>1</v>
      </c>
      <c r="AU437" s="81">
        <v>0</v>
      </c>
      <c r="AV437" s="81">
        <v>0</v>
      </c>
      <c r="AW437" s="81" t="s">
        <v>564</v>
      </c>
      <c r="AX437" s="82"/>
      <c r="AY437" s="81">
        <v>315.5</v>
      </c>
      <c r="AZ437" s="81">
        <v>4001.3</v>
      </c>
      <c r="BA437" s="81">
        <v>0</v>
      </c>
      <c r="BB437" s="81">
        <v>132</v>
      </c>
      <c r="BC437" s="81">
        <v>0</v>
      </c>
      <c r="BD437" s="81">
        <v>0</v>
      </c>
      <c r="BE437" s="81" t="s">
        <v>564</v>
      </c>
      <c r="BF437" s="82"/>
      <c r="BG437" s="81">
        <v>0</v>
      </c>
      <c r="BH437" s="81">
        <v>0</v>
      </c>
      <c r="BI437" s="81">
        <v>5.7670000000000003</v>
      </c>
      <c r="BJ437" s="81">
        <v>0</v>
      </c>
      <c r="BK437" s="81">
        <v>3.1</v>
      </c>
      <c r="BL437" s="81">
        <v>0</v>
      </c>
      <c r="BM437" s="82"/>
      <c r="BN437" s="81">
        <v>0</v>
      </c>
      <c r="BO437" s="81">
        <v>0</v>
      </c>
      <c r="BP437" s="81">
        <v>1</v>
      </c>
      <c r="BQ437" s="81">
        <v>0</v>
      </c>
      <c r="BR437" s="81">
        <v>1</v>
      </c>
      <c r="BS437" s="81">
        <v>0</v>
      </c>
      <c r="BT437"/>
      <c r="BU437" s="80">
        <v>8.8670000000000009</v>
      </c>
      <c r="BV437" s="80">
        <v>0</v>
      </c>
      <c r="BW437" s="80">
        <v>0</v>
      </c>
      <c r="BX437" s="80">
        <v>0</v>
      </c>
      <c r="BY437" s="80">
        <v>0</v>
      </c>
      <c r="BZ437" s="80">
        <v>0</v>
      </c>
      <c r="CA437" s="80">
        <v>0</v>
      </c>
      <c r="CB437" s="80">
        <v>0</v>
      </c>
      <c r="CC437" s="80">
        <v>0</v>
      </c>
    </row>
    <row r="438" spans="1:81">
      <c r="A438" s="80" t="s">
        <v>2199</v>
      </c>
      <c r="B438" s="80">
        <v>250</v>
      </c>
      <c r="C438" s="80">
        <v>12</v>
      </c>
      <c r="D438" s="80">
        <v>15</v>
      </c>
      <c r="E438" s="80">
        <v>2015</v>
      </c>
      <c r="F438" s="80" t="s">
        <v>91</v>
      </c>
      <c r="G438" s="80" t="s">
        <v>2187</v>
      </c>
      <c r="H438" s="80" t="s">
        <v>2188</v>
      </c>
      <c r="I438" s="177"/>
      <c r="J438" s="81">
        <v>70.951702464311452</v>
      </c>
      <c r="K438" s="81">
        <v>0.74793234033737777</v>
      </c>
      <c r="L438" s="81">
        <v>4.1535126197175627</v>
      </c>
      <c r="M438" s="81">
        <v>19.135871338892915</v>
      </c>
      <c r="N438" s="81">
        <v>10.062248275507073</v>
      </c>
      <c r="O438" s="81">
        <v>11.38224875146973</v>
      </c>
      <c r="P438" s="81">
        <v>14.799496364156722</v>
      </c>
      <c r="Q438" s="81">
        <v>0.70819260941051188</v>
      </c>
      <c r="R438" s="81">
        <v>0</v>
      </c>
      <c r="S438" s="81">
        <v>0</v>
      </c>
      <c r="T438" s="82"/>
      <c r="U438" s="81">
        <v>2044542</v>
      </c>
      <c r="V438" s="81">
        <v>315</v>
      </c>
      <c r="W438" s="81">
        <v>69</v>
      </c>
      <c r="X438" s="81">
        <v>3612</v>
      </c>
      <c r="Y438" s="81">
        <v>3878</v>
      </c>
      <c r="Z438" s="81">
        <v>6613</v>
      </c>
      <c r="AA438" s="81">
        <v>2945</v>
      </c>
      <c r="AB438" s="81">
        <v>9747</v>
      </c>
      <c r="AC438" s="81">
        <v>0</v>
      </c>
      <c r="AD438" s="81">
        <v>0</v>
      </c>
      <c r="AE438" s="82"/>
      <c r="AF438" s="81">
        <v>21958381.876373429</v>
      </c>
      <c r="AG438" s="81">
        <v>643629.14157139976</v>
      </c>
      <c r="AH438" s="81">
        <v>867970.73884903477</v>
      </c>
      <c r="AI438" s="81">
        <v>27150441.606424749</v>
      </c>
      <c r="AJ438" s="81">
        <v>13503872.799560931</v>
      </c>
      <c r="AK438" s="81">
        <v>0</v>
      </c>
      <c r="AL438" s="81">
        <v>0</v>
      </c>
      <c r="AM438" s="81">
        <v>1335785.4628727944</v>
      </c>
      <c r="AN438" s="81">
        <v>0</v>
      </c>
      <c r="AO438" s="81">
        <v>0</v>
      </c>
      <c r="AP438" s="82"/>
      <c r="AQ438" s="81">
        <v>83</v>
      </c>
      <c r="AR438" s="81">
        <v>57</v>
      </c>
      <c r="AS438" s="81">
        <v>0</v>
      </c>
      <c r="AT438" s="81">
        <v>1</v>
      </c>
      <c r="AU438" s="81">
        <v>0</v>
      </c>
      <c r="AV438" s="81">
        <v>0</v>
      </c>
      <c r="AW438" s="81" t="s">
        <v>564</v>
      </c>
      <c r="AX438" s="82"/>
      <c r="AY438" s="81">
        <v>378</v>
      </c>
      <c r="AZ438" s="81">
        <v>4531.2</v>
      </c>
      <c r="BA438" s="81">
        <v>0</v>
      </c>
      <c r="BB438" s="81">
        <v>132</v>
      </c>
      <c r="BC438" s="81">
        <v>0</v>
      </c>
      <c r="BD438" s="81">
        <v>0</v>
      </c>
      <c r="BE438" s="81" t="s">
        <v>564</v>
      </c>
      <c r="BF438" s="82"/>
      <c r="BG438" s="81">
        <v>0</v>
      </c>
      <c r="BH438" s="81">
        <v>0</v>
      </c>
      <c r="BI438" s="81">
        <v>0</v>
      </c>
      <c r="BJ438" s="81">
        <v>0</v>
      </c>
      <c r="BK438" s="81">
        <v>2.9449999999999998</v>
      </c>
      <c r="BL438" s="81">
        <v>0</v>
      </c>
      <c r="BM438" s="82"/>
      <c r="BN438" s="81">
        <v>0</v>
      </c>
      <c r="BO438" s="81">
        <v>0</v>
      </c>
      <c r="BP438" s="81">
        <v>0</v>
      </c>
      <c r="BQ438" s="81">
        <v>0</v>
      </c>
      <c r="BR438" s="81">
        <v>1</v>
      </c>
      <c r="BS438" s="81">
        <v>0</v>
      </c>
      <c r="BT438"/>
      <c r="BU438" s="80">
        <v>2.9449999999999998</v>
      </c>
      <c r="BV438" s="80">
        <v>0</v>
      </c>
      <c r="BW438" s="80">
        <v>0</v>
      </c>
      <c r="BX438" s="80">
        <v>0</v>
      </c>
      <c r="BY438" s="80">
        <v>0</v>
      </c>
      <c r="BZ438" s="80">
        <v>0</v>
      </c>
      <c r="CA438" s="80">
        <v>0</v>
      </c>
      <c r="CB438" s="80">
        <v>0</v>
      </c>
      <c r="CC438" s="80">
        <v>0</v>
      </c>
    </row>
    <row r="439" spans="1:81">
      <c r="A439" s="80" t="s">
        <v>2200</v>
      </c>
      <c r="B439" s="80">
        <v>251</v>
      </c>
      <c r="C439" s="80">
        <v>13</v>
      </c>
      <c r="D439" s="80">
        <v>15</v>
      </c>
      <c r="E439" s="80">
        <v>2016</v>
      </c>
      <c r="F439" s="80" t="s">
        <v>92</v>
      </c>
      <c r="G439" s="80" t="s">
        <v>2187</v>
      </c>
      <c r="H439" s="80" t="s">
        <v>2188</v>
      </c>
      <c r="I439" s="177"/>
      <c r="J439" s="81">
        <v>79.024984803093631</v>
      </c>
      <c r="K439" s="81">
        <v>0.72078618108181369</v>
      </c>
      <c r="L439" s="81">
        <v>4.8312682310676616</v>
      </c>
      <c r="M439" s="81">
        <v>16.457316999427832</v>
      </c>
      <c r="N439" s="81">
        <v>10.43139700331132</v>
      </c>
      <c r="O439" s="81">
        <v>11.164115309541359</v>
      </c>
      <c r="P439" s="81">
        <v>14.449839031896577</v>
      </c>
      <c r="Q439" s="81">
        <v>0.67531281828633738</v>
      </c>
      <c r="R439" s="81">
        <v>0</v>
      </c>
      <c r="S439" s="81">
        <v>0</v>
      </c>
      <c r="T439" s="82"/>
      <c r="U439" s="81">
        <v>2151425</v>
      </c>
      <c r="V439" s="81">
        <v>315</v>
      </c>
      <c r="W439" s="81">
        <v>69</v>
      </c>
      <c r="X439" s="81">
        <v>3612</v>
      </c>
      <c r="Y439" s="81">
        <v>3836</v>
      </c>
      <c r="Z439" s="81">
        <v>6566</v>
      </c>
      <c r="AA439" s="81">
        <v>2974</v>
      </c>
      <c r="AB439" s="81">
        <v>9561</v>
      </c>
      <c r="AC439" s="81">
        <v>0</v>
      </c>
      <c r="AD439" s="81">
        <v>0</v>
      </c>
      <c r="AE439" s="82"/>
      <c r="AF439" s="81">
        <v>25380565.366023589</v>
      </c>
      <c r="AG439" s="81">
        <v>613277.00355198991</v>
      </c>
      <c r="AH439" s="81">
        <v>799249.86109064112</v>
      </c>
      <c r="AI439" s="81">
        <v>25264941.19402333</v>
      </c>
      <c r="AJ439" s="81">
        <v>14197727.495051511</v>
      </c>
      <c r="AK439" s="81">
        <v>0</v>
      </c>
      <c r="AL439" s="81">
        <v>0</v>
      </c>
      <c r="AM439" s="81">
        <v>1311312.9137192611</v>
      </c>
      <c r="AN439" s="81">
        <v>0</v>
      </c>
      <c r="AO439" s="81">
        <v>0</v>
      </c>
      <c r="AP439" s="82"/>
      <c r="AQ439" s="81">
        <v>94</v>
      </c>
      <c r="AR439" s="81">
        <v>67</v>
      </c>
      <c r="AS439" s="81">
        <v>0</v>
      </c>
      <c r="AT439" s="81">
        <v>1</v>
      </c>
      <c r="AU439" s="81">
        <v>0</v>
      </c>
      <c r="AV439" s="81">
        <v>0</v>
      </c>
      <c r="AW439" s="81" t="s">
        <v>564</v>
      </c>
      <c r="AX439" s="82"/>
      <c r="AY439" s="81">
        <v>440.7</v>
      </c>
      <c r="AZ439" s="81">
        <v>4911.3999999999996</v>
      </c>
      <c r="BA439" s="81">
        <v>0</v>
      </c>
      <c r="BB439" s="81">
        <v>132</v>
      </c>
      <c r="BC439" s="81">
        <v>0</v>
      </c>
      <c r="BD439" s="81">
        <v>0</v>
      </c>
      <c r="BE439" s="81" t="s">
        <v>564</v>
      </c>
      <c r="BF439" s="82"/>
      <c r="BG439" s="81">
        <v>0</v>
      </c>
      <c r="BH439" s="81">
        <v>0</v>
      </c>
      <c r="BI439" s="81">
        <v>5.4160000000000004</v>
      </c>
      <c r="BJ439" s="81">
        <v>0</v>
      </c>
      <c r="BK439" s="81">
        <v>2.9780000000000002</v>
      </c>
      <c r="BL439" s="81">
        <v>0</v>
      </c>
      <c r="BM439" s="82"/>
      <c r="BN439" s="81">
        <v>0</v>
      </c>
      <c r="BO439" s="81">
        <v>0</v>
      </c>
      <c r="BP439" s="81">
        <v>1</v>
      </c>
      <c r="BQ439" s="81">
        <v>0</v>
      </c>
      <c r="BR439" s="81">
        <v>1</v>
      </c>
      <c r="BS439" s="81">
        <v>0</v>
      </c>
      <c r="BT439"/>
      <c r="BU439" s="80">
        <v>8.3940000000000001</v>
      </c>
      <c r="BV439" s="80">
        <v>0</v>
      </c>
      <c r="BW439" s="80">
        <v>0</v>
      </c>
      <c r="BX439" s="80">
        <v>0</v>
      </c>
      <c r="BY439" s="80">
        <v>0</v>
      </c>
      <c r="BZ439" s="80">
        <v>0</v>
      </c>
      <c r="CA439" s="80">
        <v>0</v>
      </c>
      <c r="CB439" s="80">
        <v>0</v>
      </c>
      <c r="CC439" s="80">
        <v>0</v>
      </c>
    </row>
    <row r="440" spans="1:81">
      <c r="A440" s="80" t="s">
        <v>2201</v>
      </c>
      <c r="B440" s="80">
        <v>252</v>
      </c>
      <c r="C440" s="80">
        <v>14</v>
      </c>
      <c r="D440" s="80">
        <v>15</v>
      </c>
      <c r="E440" s="80">
        <v>2017</v>
      </c>
      <c r="F440" s="80" t="s">
        <v>71</v>
      </c>
      <c r="G440" s="80" t="s">
        <v>2187</v>
      </c>
      <c r="H440" s="80" t="s">
        <v>2188</v>
      </c>
      <c r="I440" s="177"/>
      <c r="J440" s="81">
        <v>79.866034779543881</v>
      </c>
      <c r="K440" s="81">
        <v>0.72148725146171577</v>
      </c>
      <c r="L440" s="81">
        <v>4.4315776152388739</v>
      </c>
      <c r="M440" s="81">
        <v>16.697845773922001</v>
      </c>
      <c r="N440" s="81">
        <v>11.505077625630991</v>
      </c>
      <c r="O440" s="81">
        <v>10.891626011353004</v>
      </c>
      <c r="P440" s="81">
        <v>14.126563165531984</v>
      </c>
      <c r="Q440" s="81">
        <v>0.6410016834522454</v>
      </c>
      <c r="R440" s="81">
        <v>0</v>
      </c>
      <c r="S440" s="81">
        <v>0</v>
      </c>
      <c r="T440" s="82"/>
      <c r="U440" s="81">
        <v>2316381</v>
      </c>
      <c r="V440" s="81">
        <v>315</v>
      </c>
      <c r="W440" s="81">
        <v>69</v>
      </c>
      <c r="X440" s="81">
        <v>3612</v>
      </c>
      <c r="Y440" s="81">
        <v>3824</v>
      </c>
      <c r="Z440" s="81">
        <v>6512</v>
      </c>
      <c r="AA440" s="81">
        <v>2926</v>
      </c>
      <c r="AB440" s="81">
        <v>9385</v>
      </c>
      <c r="AC440" s="81">
        <v>0</v>
      </c>
      <c r="AD440" s="81">
        <v>0</v>
      </c>
      <c r="AE440" s="82"/>
      <c r="AF440" s="81">
        <v>25621074.223998498</v>
      </c>
      <c r="AG440" s="81">
        <v>619720.25023162737</v>
      </c>
      <c r="AH440" s="81">
        <v>982777.12412958476</v>
      </c>
      <c r="AI440" s="81">
        <v>26871200.791911408</v>
      </c>
      <c r="AJ440" s="81">
        <v>16003136.30707261</v>
      </c>
      <c r="AK440" s="81">
        <v>0</v>
      </c>
      <c r="AL440" s="81">
        <v>0</v>
      </c>
      <c r="AM440" s="81">
        <v>1289188.1892164019</v>
      </c>
      <c r="AN440" s="81">
        <v>0</v>
      </c>
      <c r="AO440" s="81">
        <v>0</v>
      </c>
      <c r="AP440" s="82"/>
      <c r="AQ440" s="81">
        <v>103</v>
      </c>
      <c r="AR440" s="81">
        <v>77</v>
      </c>
      <c r="AS440" s="81">
        <v>0</v>
      </c>
      <c r="AT440" s="81">
        <v>1</v>
      </c>
      <c r="AU440" s="81">
        <v>0</v>
      </c>
      <c r="AV440" s="81">
        <v>0</v>
      </c>
      <c r="AW440" s="81" t="s">
        <v>564</v>
      </c>
      <c r="AX440" s="82"/>
      <c r="AY440" s="81">
        <v>491.3</v>
      </c>
      <c r="AZ440" s="81">
        <v>19196.599999999999</v>
      </c>
      <c r="BA440" s="81">
        <v>0</v>
      </c>
      <c r="BB440" s="81">
        <v>132</v>
      </c>
      <c r="BC440" s="81">
        <v>0</v>
      </c>
      <c r="BD440" s="81">
        <v>0</v>
      </c>
      <c r="BE440" s="81" t="s">
        <v>564</v>
      </c>
      <c r="BF440" s="82"/>
      <c r="BG440" s="81">
        <v>0</v>
      </c>
      <c r="BH440" s="81">
        <v>0</v>
      </c>
      <c r="BI440" s="81">
        <v>5.3109999999999999</v>
      </c>
      <c r="BJ440" s="81">
        <v>0</v>
      </c>
      <c r="BK440" s="81">
        <v>3.016</v>
      </c>
      <c r="BL440" s="81">
        <v>0</v>
      </c>
      <c r="BM440" s="82"/>
      <c r="BN440" s="81">
        <v>0</v>
      </c>
      <c r="BO440" s="81">
        <v>0</v>
      </c>
      <c r="BP440" s="81">
        <v>1</v>
      </c>
      <c r="BQ440" s="81">
        <v>0</v>
      </c>
      <c r="BR440" s="81">
        <v>1</v>
      </c>
      <c r="BS440" s="81">
        <v>0</v>
      </c>
      <c r="BT440"/>
      <c r="BU440" s="80">
        <v>8.327</v>
      </c>
      <c r="BV440" s="80">
        <v>0</v>
      </c>
      <c r="BW440" s="80">
        <v>0</v>
      </c>
      <c r="BX440" s="80">
        <v>0</v>
      </c>
      <c r="BY440" s="80">
        <v>0</v>
      </c>
      <c r="BZ440" s="80">
        <v>0</v>
      </c>
      <c r="CA440" s="80">
        <v>0</v>
      </c>
      <c r="CB440" s="80">
        <v>0</v>
      </c>
      <c r="CC440" s="80">
        <v>0</v>
      </c>
    </row>
    <row r="441" spans="1:81">
      <c r="A441" s="80" t="s">
        <v>2202</v>
      </c>
      <c r="B441" s="80">
        <v>253</v>
      </c>
      <c r="C441" s="80">
        <v>15</v>
      </c>
      <c r="D441" s="80">
        <v>15</v>
      </c>
      <c r="E441" s="80">
        <v>2018</v>
      </c>
      <c r="F441" s="80" t="s">
        <v>93</v>
      </c>
      <c r="G441" s="80" t="s">
        <v>2187</v>
      </c>
      <c r="H441" s="80" t="s">
        <v>2188</v>
      </c>
      <c r="I441" s="177"/>
      <c r="J441" s="81">
        <v>73.214694247755972</v>
      </c>
      <c r="K441" s="81">
        <v>0.68126895822731315</v>
      </c>
      <c r="L441" s="81">
        <v>4.1443923787142696</v>
      </c>
      <c r="M441" s="81">
        <v>17.036093504934218</v>
      </c>
      <c r="N441" s="81">
        <v>9.6167576905872441</v>
      </c>
      <c r="O441" s="81">
        <v>10.598375460812163</v>
      </c>
      <c r="P441" s="81">
        <v>13.828207792187801</v>
      </c>
      <c r="Q441" s="81">
        <v>0.58062019106459395</v>
      </c>
      <c r="R441" s="81">
        <v>0</v>
      </c>
      <c r="S441" s="81">
        <v>0</v>
      </c>
      <c r="T441" s="82"/>
      <c r="U441" s="81">
        <v>2355706</v>
      </c>
      <c r="V441" s="81">
        <v>315</v>
      </c>
      <c r="W441" s="81">
        <v>69</v>
      </c>
      <c r="X441" s="81">
        <v>3612</v>
      </c>
      <c r="Y441" s="81">
        <v>3817</v>
      </c>
      <c r="Z441" s="81">
        <v>6458</v>
      </c>
      <c r="AA441" s="81">
        <v>2893</v>
      </c>
      <c r="AB441" s="81">
        <v>9161</v>
      </c>
      <c r="AC441" s="81">
        <v>0</v>
      </c>
      <c r="AD441" s="81">
        <v>0</v>
      </c>
      <c r="AE441" s="82"/>
      <c r="AF441" s="81">
        <v>24251402.787494481</v>
      </c>
      <c r="AG441" s="81">
        <v>565083.6247910636</v>
      </c>
      <c r="AH441" s="81">
        <v>928126.35665703588</v>
      </c>
      <c r="AI441" s="81">
        <v>26800100.98676892</v>
      </c>
      <c r="AJ441" s="81">
        <v>14080235.18424793</v>
      </c>
      <c r="AK441" s="81">
        <v>0</v>
      </c>
      <c r="AL441" s="81">
        <v>0</v>
      </c>
      <c r="AM441" s="81">
        <v>1261021.825229415</v>
      </c>
      <c r="AN441" s="81">
        <v>0</v>
      </c>
      <c r="AO441" s="81">
        <v>0</v>
      </c>
      <c r="AP441" s="82"/>
      <c r="AQ441" s="81">
        <v>115</v>
      </c>
      <c r="AR441" s="81">
        <v>87</v>
      </c>
      <c r="AS441" s="81">
        <v>0</v>
      </c>
      <c r="AT441" s="81">
        <v>1</v>
      </c>
      <c r="AU441" s="81">
        <v>0</v>
      </c>
      <c r="AV441" s="81">
        <v>0</v>
      </c>
      <c r="AW441" s="81" t="s">
        <v>564</v>
      </c>
      <c r="AX441" s="82"/>
      <c r="AY441" s="81">
        <v>555.9</v>
      </c>
      <c r="AZ441" s="81">
        <v>21556</v>
      </c>
      <c r="BA441" s="81">
        <v>0</v>
      </c>
      <c r="BB441" s="81">
        <v>132</v>
      </c>
      <c r="BC441" s="81">
        <v>0</v>
      </c>
      <c r="BD441" s="81">
        <v>0</v>
      </c>
      <c r="BE441" s="81" t="s">
        <v>564</v>
      </c>
      <c r="BF441" s="82"/>
      <c r="BG441" s="81">
        <v>0</v>
      </c>
      <c r="BH441" s="81">
        <v>0</v>
      </c>
      <c r="BI441" s="81">
        <v>5.4660000000000002</v>
      </c>
      <c r="BJ441" s="81">
        <v>0</v>
      </c>
      <c r="BK441" s="81">
        <v>2.8849999999999998</v>
      </c>
      <c r="BL441" s="81">
        <v>0</v>
      </c>
      <c r="BM441" s="82"/>
      <c r="BN441" s="81">
        <v>0</v>
      </c>
      <c r="BO441" s="81">
        <v>0</v>
      </c>
      <c r="BP441" s="81">
        <v>1</v>
      </c>
      <c r="BQ441" s="81">
        <v>0</v>
      </c>
      <c r="BR441" s="81">
        <v>1</v>
      </c>
      <c r="BS441" s="81">
        <v>0</v>
      </c>
      <c r="BT441"/>
      <c r="BU441" s="80">
        <v>8.3510000000000009</v>
      </c>
      <c r="BV441" s="80">
        <v>0</v>
      </c>
      <c r="BW441" s="80">
        <v>0</v>
      </c>
      <c r="BX441" s="80">
        <v>0</v>
      </c>
      <c r="BY441" s="80">
        <v>0</v>
      </c>
      <c r="BZ441" s="80">
        <v>0</v>
      </c>
      <c r="CA441" s="80">
        <v>0</v>
      </c>
      <c r="CB441" s="80">
        <v>0</v>
      </c>
      <c r="CC441" s="80">
        <v>0</v>
      </c>
    </row>
    <row r="442" spans="1:81">
      <c r="A442" s="80" t="s">
        <v>2203</v>
      </c>
      <c r="B442" s="80">
        <v>254</v>
      </c>
      <c r="C442" s="80">
        <v>16</v>
      </c>
      <c r="D442" s="80">
        <v>15</v>
      </c>
      <c r="E442" s="80">
        <v>2019</v>
      </c>
      <c r="F442" s="80" t="s">
        <v>73</v>
      </c>
      <c r="G442" s="80" t="s">
        <v>2187</v>
      </c>
      <c r="H442" s="80" t="s">
        <v>2188</v>
      </c>
      <c r="I442" s="177"/>
      <c r="J442" s="81">
        <v>73.352160912007008</v>
      </c>
      <c r="K442" s="81">
        <v>0.62083132428680932</v>
      </c>
      <c r="L442" s="81">
        <v>4.1788409027092364</v>
      </c>
      <c r="M442" s="81">
        <v>15.551642270643832</v>
      </c>
      <c r="N442" s="81">
        <v>9.1511359602809694</v>
      </c>
      <c r="O442" s="81">
        <v>10.216134134627978</v>
      </c>
      <c r="P442" s="81">
        <v>13.43644399146209</v>
      </c>
      <c r="Q442" s="81">
        <v>0.55414493348870897</v>
      </c>
      <c r="R442" s="81">
        <v>0</v>
      </c>
      <c r="S442" s="81">
        <v>0</v>
      </c>
      <c r="T442" s="82"/>
      <c r="U442" s="81">
        <v>2369384</v>
      </c>
      <c r="V442" s="81">
        <v>315</v>
      </c>
      <c r="W442" s="81">
        <v>69</v>
      </c>
      <c r="X442" s="81">
        <v>3612</v>
      </c>
      <c r="Y442" s="81">
        <v>3819</v>
      </c>
      <c r="Z442" s="81">
        <v>6396</v>
      </c>
      <c r="AA442" s="81">
        <v>2790</v>
      </c>
      <c r="AB442" s="81">
        <v>8980</v>
      </c>
      <c r="AC442" s="81">
        <v>0</v>
      </c>
      <c r="AD442" s="81">
        <v>0</v>
      </c>
      <c r="AE442" s="82"/>
      <c r="AF442" s="81">
        <v>24588502.484497089</v>
      </c>
      <c r="AG442" s="81">
        <v>545787.094200972</v>
      </c>
      <c r="AH442" s="81">
        <v>967227.44861681468</v>
      </c>
      <c r="AI442" s="81">
        <v>25458530.586922999</v>
      </c>
      <c r="AJ442" s="81">
        <v>13307473.390215529</v>
      </c>
      <c r="AK442" s="81">
        <v>0</v>
      </c>
      <c r="AL442" s="81">
        <v>0</v>
      </c>
      <c r="AM442" s="81">
        <v>1223008.3985961934</v>
      </c>
      <c r="AN442" s="81">
        <v>0</v>
      </c>
      <c r="AO442" s="81">
        <v>0</v>
      </c>
      <c r="AP442" s="82"/>
      <c r="AQ442" s="81">
        <v>128</v>
      </c>
      <c r="AR442" s="81">
        <v>105</v>
      </c>
      <c r="AS442" s="81">
        <v>0</v>
      </c>
      <c r="AT442" s="81">
        <v>1</v>
      </c>
      <c r="AU442" s="81">
        <v>0</v>
      </c>
      <c r="AV442" s="81">
        <v>0</v>
      </c>
      <c r="AW442" s="81" t="s">
        <v>564</v>
      </c>
      <c r="AX442" s="82"/>
      <c r="AY442" s="81">
        <v>620.49999999999977</v>
      </c>
      <c r="AZ442" s="81">
        <v>22306.400000000001</v>
      </c>
      <c r="BA442" s="81">
        <v>0</v>
      </c>
      <c r="BB442" s="81">
        <v>132</v>
      </c>
      <c r="BC442" s="81">
        <v>0</v>
      </c>
      <c r="BD442" s="81">
        <v>0</v>
      </c>
      <c r="BE442" s="81" t="s">
        <v>564</v>
      </c>
      <c r="BF442" s="82"/>
      <c r="BG442" s="81">
        <v>0</v>
      </c>
      <c r="BH442" s="81">
        <v>0</v>
      </c>
      <c r="BI442" s="81">
        <v>4.665</v>
      </c>
      <c r="BJ442" s="81">
        <v>0</v>
      </c>
      <c r="BK442" s="81">
        <v>2.8580000000000001</v>
      </c>
      <c r="BL442" s="81">
        <v>0</v>
      </c>
      <c r="BM442" s="82"/>
      <c r="BN442" s="81">
        <v>0</v>
      </c>
      <c r="BO442" s="81">
        <v>0</v>
      </c>
      <c r="BP442" s="81">
        <v>1</v>
      </c>
      <c r="BQ442" s="81">
        <v>0</v>
      </c>
      <c r="BR442" s="81">
        <v>1</v>
      </c>
      <c r="BS442" s="81">
        <v>0</v>
      </c>
      <c r="BT442"/>
      <c r="BU442" s="80">
        <v>7.5229999999999997</v>
      </c>
      <c r="BV442" s="80">
        <v>0</v>
      </c>
      <c r="BW442" s="80">
        <v>0</v>
      </c>
      <c r="BX442" s="80">
        <v>0</v>
      </c>
      <c r="BY442" s="80">
        <v>0</v>
      </c>
      <c r="BZ442" s="80">
        <v>0</v>
      </c>
      <c r="CA442" s="80">
        <v>0</v>
      </c>
      <c r="CB442" s="80">
        <v>0</v>
      </c>
      <c r="CC442" s="80">
        <v>0</v>
      </c>
    </row>
    <row r="443" spans="1:81">
      <c r="A443" s="80" t="s">
        <v>2204</v>
      </c>
      <c r="B443" s="80">
        <v>255</v>
      </c>
      <c r="C443" s="80">
        <v>17</v>
      </c>
      <c r="D443" s="80">
        <v>15</v>
      </c>
      <c r="E443" s="80">
        <v>2020</v>
      </c>
      <c r="F443" s="80" t="s">
        <v>218</v>
      </c>
      <c r="G443" s="80" t="s">
        <v>2187</v>
      </c>
      <c r="H443" s="80" t="s">
        <v>2188</v>
      </c>
      <c r="I443" s="177"/>
      <c r="J443" s="81">
        <v>45.025455932880853</v>
      </c>
      <c r="K443" s="81">
        <v>0.53757933539511005</v>
      </c>
      <c r="L443" s="81">
        <v>3.8749528523458956</v>
      </c>
      <c r="M443" s="81">
        <v>13.860736789402443</v>
      </c>
      <c r="N443" s="81">
        <v>8.9084612395940663</v>
      </c>
      <c r="O443" s="81">
        <v>8.857017030392818</v>
      </c>
      <c r="P443" s="81">
        <v>12.55308362919342</v>
      </c>
      <c r="Q443" s="81">
        <v>0.51563293085147188</v>
      </c>
      <c r="R443" s="81">
        <v>0</v>
      </c>
      <c r="S443" s="81">
        <v>0</v>
      </c>
      <c r="T443" s="82"/>
      <c r="U443" s="81">
        <v>1544914</v>
      </c>
      <c r="V443" s="81">
        <v>256</v>
      </c>
      <c r="W443" s="81">
        <v>68</v>
      </c>
      <c r="X443" s="81">
        <v>3378</v>
      </c>
      <c r="Y443" s="81">
        <v>3803</v>
      </c>
      <c r="Z443" s="81">
        <v>6329</v>
      </c>
      <c r="AA443" s="81">
        <v>2832</v>
      </c>
      <c r="AB443" s="81">
        <v>8745</v>
      </c>
      <c r="AC443" s="81">
        <v>0</v>
      </c>
      <c r="AD443" s="81">
        <v>0</v>
      </c>
      <c r="AE443" s="82"/>
      <c r="AF443" s="81">
        <v>15689771.34854373</v>
      </c>
      <c r="AG443" s="81">
        <v>432205.85148787097</v>
      </c>
      <c r="AH443" s="81">
        <v>948880.30644756451</v>
      </c>
      <c r="AI443" s="81">
        <v>23205546.946621154</v>
      </c>
      <c r="AJ443" s="81">
        <v>12996842.412281061</v>
      </c>
      <c r="AK443" s="81"/>
      <c r="AL443" s="81"/>
      <c r="AM443" s="81">
        <v>1141319.6589764492</v>
      </c>
      <c r="AN443" s="81"/>
      <c r="AO443" s="81"/>
      <c r="AP443" s="82"/>
      <c r="AQ443" s="81">
        <v>137</v>
      </c>
      <c r="AR443" s="81">
        <v>119</v>
      </c>
      <c r="AS443" s="81">
        <v>0</v>
      </c>
      <c r="AT443" s="81">
        <v>1</v>
      </c>
      <c r="AU443" s="81">
        <v>0</v>
      </c>
      <c r="AV443" s="81">
        <v>0</v>
      </c>
      <c r="AW443" s="81">
        <v>0</v>
      </c>
      <c r="AX443" s="82"/>
      <c r="AY443" s="81">
        <v>675.59999999999957</v>
      </c>
      <c r="AZ443" s="81">
        <v>22982.900000000009</v>
      </c>
      <c r="BA443" s="81">
        <v>0</v>
      </c>
      <c r="BB443" s="81">
        <v>132</v>
      </c>
      <c r="BC443" s="81">
        <v>0</v>
      </c>
      <c r="BD443" s="81">
        <v>0</v>
      </c>
      <c r="BE443" s="81">
        <v>0</v>
      </c>
      <c r="BF443" s="82"/>
      <c r="BG443" s="81">
        <v>0</v>
      </c>
      <c r="BH443" s="81">
        <v>0</v>
      </c>
      <c r="BI443" s="81">
        <v>3.387</v>
      </c>
      <c r="BJ443" s="81">
        <v>0</v>
      </c>
      <c r="BK443" s="81">
        <v>2.839</v>
      </c>
      <c r="BL443" s="81">
        <v>0</v>
      </c>
      <c r="BM443" s="82"/>
      <c r="BN443" s="81">
        <v>0</v>
      </c>
      <c r="BO443" s="81">
        <v>0</v>
      </c>
      <c r="BP443" s="81">
        <v>1</v>
      </c>
      <c r="BQ443" s="81">
        <v>0</v>
      </c>
      <c r="BR443" s="81">
        <v>1</v>
      </c>
      <c r="BS443" s="81">
        <v>0</v>
      </c>
      <c r="BT443"/>
      <c r="BU443" s="80">
        <v>6.226</v>
      </c>
      <c r="BV443" s="80">
        <v>0</v>
      </c>
      <c r="BW443" s="80">
        <v>0</v>
      </c>
      <c r="BX443" s="80">
        <v>0</v>
      </c>
      <c r="BY443" s="80">
        <v>0</v>
      </c>
      <c r="BZ443" s="80">
        <v>0</v>
      </c>
      <c r="CA443" s="80">
        <v>0</v>
      </c>
      <c r="CB443" s="80">
        <v>0</v>
      </c>
      <c r="CC443" s="80">
        <v>0</v>
      </c>
    </row>
    <row r="444" spans="1:81">
      <c r="A444" s="80" t="s">
        <v>2205</v>
      </c>
      <c r="B444" s="80">
        <v>255</v>
      </c>
      <c r="C444" s="80">
        <v>18</v>
      </c>
      <c r="D444" s="80">
        <v>15</v>
      </c>
      <c r="E444" s="80">
        <v>2021</v>
      </c>
      <c r="F444" s="80" t="s">
        <v>75</v>
      </c>
      <c r="G444" s="174" t="s">
        <v>2187</v>
      </c>
      <c r="H444" s="80" t="s">
        <v>2188</v>
      </c>
      <c r="I444" s="177"/>
      <c r="J444" s="81">
        <v>66.880121445064376</v>
      </c>
      <c r="K444" s="81">
        <v>0.58492996652122997</v>
      </c>
      <c r="L444" s="81">
        <v>3.5999210627259388</v>
      </c>
      <c r="M444" s="81">
        <v>15.210298601575905</v>
      </c>
      <c r="N444" s="81">
        <v>8.5236151110665013</v>
      </c>
      <c r="O444" s="81">
        <v>8.5187693648941263</v>
      </c>
      <c r="P444" s="81">
        <v>12.813177899309554</v>
      </c>
      <c r="Q444" s="81">
        <v>0.50982711798675429</v>
      </c>
      <c r="R444" s="81">
        <v>0</v>
      </c>
      <c r="S444" s="81">
        <v>0</v>
      </c>
      <c r="T444" s="82"/>
      <c r="U444" s="81">
        <v>2223905</v>
      </c>
      <c r="V444" s="81">
        <v>256</v>
      </c>
      <c r="W444" s="81">
        <v>68</v>
      </c>
      <c r="X444" s="81">
        <v>3378</v>
      </c>
      <c r="Y444" s="81">
        <v>3779</v>
      </c>
      <c r="Z444" s="81">
        <v>6268</v>
      </c>
      <c r="AA444" s="81">
        <v>2819</v>
      </c>
      <c r="AB444" s="81">
        <v>8544</v>
      </c>
      <c r="AC444" s="81">
        <v>0</v>
      </c>
      <c r="AD444" s="81">
        <v>0</v>
      </c>
      <c r="AE444" s="82"/>
      <c r="AF444" s="81">
        <v>22235222.610022791</v>
      </c>
      <c r="AG444" s="81">
        <v>469006.3824175495</v>
      </c>
      <c r="AH444" s="81">
        <v>773751.31870558206</v>
      </c>
      <c r="AI444" s="81">
        <v>25244205.626230594</v>
      </c>
      <c r="AJ444" s="81">
        <v>12383866.377583791</v>
      </c>
      <c r="AK444" s="81">
        <v>0</v>
      </c>
      <c r="AL444" s="81">
        <v>0</v>
      </c>
      <c r="AM444" s="81">
        <v>1121518.6574298681</v>
      </c>
      <c r="AN444" s="81">
        <v>0</v>
      </c>
      <c r="AO444" s="81">
        <v>0</v>
      </c>
      <c r="AP444" s="82"/>
      <c r="AQ444" s="81">
        <v>147</v>
      </c>
      <c r="AR444" s="81">
        <v>121</v>
      </c>
      <c r="AS444" s="81">
        <v>0</v>
      </c>
      <c r="AT444" s="81">
        <v>1</v>
      </c>
      <c r="AU444" s="81">
        <v>0</v>
      </c>
      <c r="AV444" s="81">
        <v>0</v>
      </c>
      <c r="AW444" s="81"/>
      <c r="AX444" s="82"/>
      <c r="AY444" s="81">
        <v>743.7999999999995</v>
      </c>
      <c r="AZ444" s="81">
        <v>23065.400000000009</v>
      </c>
      <c r="BA444" s="81">
        <v>0</v>
      </c>
      <c r="BB444" s="81">
        <v>132</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2206</v>
      </c>
      <c r="B445" s="80">
        <v>255</v>
      </c>
      <c r="C445" s="80">
        <v>19</v>
      </c>
      <c r="D445" s="80">
        <v>15</v>
      </c>
      <c r="E445" s="80">
        <v>2022</v>
      </c>
      <c r="F445" s="80" t="s">
        <v>568</v>
      </c>
      <c r="G445" s="174" t="s">
        <v>2187</v>
      </c>
      <c r="H445" s="80" t="s">
        <v>2188</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151</v>
      </c>
      <c r="AR445" s="81">
        <v>127</v>
      </c>
      <c r="AS445" s="81">
        <v>0</v>
      </c>
      <c r="AT445" s="81">
        <v>1</v>
      </c>
      <c r="AU445" s="81">
        <v>0</v>
      </c>
      <c r="AV445" s="81">
        <v>0</v>
      </c>
      <c r="AW445" s="81"/>
      <c r="AX445" s="82"/>
      <c r="AY445" s="81">
        <v>766.79999999999939</v>
      </c>
      <c r="AZ445" s="81">
        <v>26819.900000000009</v>
      </c>
      <c r="BA445" s="81">
        <v>0</v>
      </c>
      <c r="BB445" s="81">
        <v>132</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2207</v>
      </c>
      <c r="B446" s="80">
        <v>222</v>
      </c>
      <c r="C446" s="80">
        <v>1</v>
      </c>
      <c r="D446" s="80">
        <v>14</v>
      </c>
      <c r="E446" s="80">
        <v>1990</v>
      </c>
      <c r="F446" s="80" t="s">
        <v>562</v>
      </c>
      <c r="G446" s="80" t="s">
        <v>2208</v>
      </c>
      <c r="H446" s="80" t="s">
        <v>2209</v>
      </c>
      <c r="I446" s="177"/>
      <c r="J446" s="81">
        <v>7.8663523895811771</v>
      </c>
      <c r="K446" s="81">
        <v>2.1142503996318736</v>
      </c>
      <c r="L446" s="81">
        <v>21.963154625428693</v>
      </c>
      <c r="M446" s="81">
        <v>5.551411787451328</v>
      </c>
      <c r="N446" s="81">
        <v>13.385034539002342</v>
      </c>
      <c r="O446" s="81">
        <v>6.8658393208044552</v>
      </c>
      <c r="P446" s="81">
        <v>13.413719917728397</v>
      </c>
      <c r="Q446" s="81">
        <v>0.77885748914091169</v>
      </c>
      <c r="R446" s="81">
        <v>0</v>
      </c>
      <c r="S446" s="81">
        <v>0.7108389527484813</v>
      </c>
      <c r="T446" s="82"/>
      <c r="U446" s="81">
        <v>585596</v>
      </c>
      <c r="V446" s="81">
        <v>617</v>
      </c>
      <c r="W446" s="81">
        <v>237</v>
      </c>
      <c r="X446" s="81">
        <v>2088</v>
      </c>
      <c r="Y446" s="81">
        <v>3473</v>
      </c>
      <c r="Z446" s="81">
        <v>2824</v>
      </c>
      <c r="AA446" s="81">
        <v>3257</v>
      </c>
      <c r="AB446" s="81">
        <v>12646</v>
      </c>
      <c r="AC446" s="81">
        <v>0</v>
      </c>
      <c r="AD446" s="81">
        <v>0.7108389527484813</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2210</v>
      </c>
      <c r="B447" s="80">
        <v>223</v>
      </c>
      <c r="C447" s="80">
        <v>2</v>
      </c>
      <c r="D447" s="80">
        <v>14</v>
      </c>
      <c r="E447" s="80">
        <v>2005</v>
      </c>
      <c r="F447" s="80" t="s">
        <v>565</v>
      </c>
      <c r="G447" s="80" t="s">
        <v>2208</v>
      </c>
      <c r="H447" s="80" t="s">
        <v>2209</v>
      </c>
      <c r="I447" s="177"/>
      <c r="J447" s="81">
        <v>7.7051146779784432</v>
      </c>
      <c r="K447" s="81">
        <v>1.8491295721778418</v>
      </c>
      <c r="L447" s="81">
        <v>16.648947774516813</v>
      </c>
      <c r="M447" s="81">
        <v>8.6493924534520215</v>
      </c>
      <c r="N447" s="81">
        <v>21.537445185707647</v>
      </c>
      <c r="O447" s="81">
        <v>10.654121132368923</v>
      </c>
      <c r="P447" s="81">
        <v>15.603942865430188</v>
      </c>
      <c r="Q447" s="81">
        <v>0.67693108524706735</v>
      </c>
      <c r="R447" s="81">
        <v>0</v>
      </c>
      <c r="S447" s="81">
        <v>1.0618986765890805</v>
      </c>
      <c r="T447" s="82"/>
      <c r="U447" s="81">
        <v>622231</v>
      </c>
      <c r="V447" s="81">
        <v>574</v>
      </c>
      <c r="W447" s="81">
        <v>166</v>
      </c>
      <c r="X447" s="81">
        <v>1369</v>
      </c>
      <c r="Y447" s="81">
        <v>3740</v>
      </c>
      <c r="Z447" s="81">
        <v>5071</v>
      </c>
      <c r="AA447" s="81">
        <v>3103</v>
      </c>
      <c r="AB447" s="81">
        <v>11490</v>
      </c>
      <c r="AC447" s="81">
        <v>0</v>
      </c>
      <c r="AD447" s="81">
        <v>1.0618986765890805</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2211</v>
      </c>
      <c r="B448" s="80">
        <v>224</v>
      </c>
      <c r="C448" s="80">
        <v>3</v>
      </c>
      <c r="D448" s="80">
        <v>14</v>
      </c>
      <c r="E448" s="80">
        <v>2006</v>
      </c>
      <c r="F448" s="80" t="s">
        <v>566</v>
      </c>
      <c r="G448" s="80" t="s">
        <v>2208</v>
      </c>
      <c r="H448" s="80" t="s">
        <v>2209</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2212</v>
      </c>
      <c r="B449" s="80">
        <v>225</v>
      </c>
      <c r="C449" s="80">
        <v>4</v>
      </c>
      <c r="D449" s="80">
        <v>14</v>
      </c>
      <c r="E449" s="80">
        <v>2007</v>
      </c>
      <c r="F449" s="80" t="s">
        <v>567</v>
      </c>
      <c r="G449" s="80" t="s">
        <v>2208</v>
      </c>
      <c r="H449" s="80" t="s">
        <v>2209</v>
      </c>
      <c r="I449" s="177"/>
      <c r="J449" s="81">
        <v>6.3313734225409526</v>
      </c>
      <c r="K449" s="81">
        <v>1.6220998686983128</v>
      </c>
      <c r="L449" s="81">
        <v>12.303426327679842</v>
      </c>
      <c r="M449" s="81">
        <v>9.6798450392680166</v>
      </c>
      <c r="N449" s="81">
        <v>21.569795274296222</v>
      </c>
      <c r="O449" s="81">
        <v>10.184092170686233</v>
      </c>
      <c r="P449" s="81">
        <v>15.585042304503519</v>
      </c>
      <c r="Q449" s="81">
        <v>0.69034561478193202</v>
      </c>
      <c r="R449" s="81">
        <v>0</v>
      </c>
      <c r="S449" s="81">
        <v>1.0355095313673048</v>
      </c>
      <c r="T449" s="82"/>
      <c r="U449" s="81">
        <v>574012</v>
      </c>
      <c r="V449" s="81">
        <v>536</v>
      </c>
      <c r="W449" s="81">
        <v>161</v>
      </c>
      <c r="X449" s="81">
        <v>2057</v>
      </c>
      <c r="Y449" s="81">
        <v>3758</v>
      </c>
      <c r="Z449" s="81">
        <v>5039</v>
      </c>
      <c r="AA449" s="81">
        <v>3052</v>
      </c>
      <c r="AB449" s="81">
        <v>11098</v>
      </c>
      <c r="AC449" s="81">
        <v>0</v>
      </c>
      <c r="AD449" s="81">
        <v>1.0355095313673048</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2213</v>
      </c>
      <c r="B450" s="80">
        <v>226</v>
      </c>
      <c r="C450" s="80">
        <v>5</v>
      </c>
      <c r="D450" s="80">
        <v>14</v>
      </c>
      <c r="E450" s="80">
        <v>2008</v>
      </c>
      <c r="F450" s="80" t="s">
        <v>84</v>
      </c>
      <c r="G450" s="80" t="s">
        <v>2208</v>
      </c>
      <c r="H450" s="80" t="s">
        <v>2209</v>
      </c>
      <c r="I450" s="177"/>
      <c r="J450" s="81">
        <v>8.1496922551626891</v>
      </c>
      <c r="K450" s="81">
        <v>1.1790116935755117</v>
      </c>
      <c r="L450" s="81">
        <v>10.836122729662096</v>
      </c>
      <c r="M450" s="81">
        <v>10.152175400207275</v>
      </c>
      <c r="N450" s="81">
        <v>17.579460308875799</v>
      </c>
      <c r="O450" s="81">
        <v>9.8485312541024204</v>
      </c>
      <c r="P450" s="81">
        <v>15.368354251834887</v>
      </c>
      <c r="Q450" s="81">
        <v>0.66510939112105727</v>
      </c>
      <c r="R450" s="81">
        <v>0</v>
      </c>
      <c r="S450" s="81">
        <v>0.84926596585424674</v>
      </c>
      <c r="T450" s="82"/>
      <c r="U450" s="81">
        <v>797664</v>
      </c>
      <c r="V450" s="81">
        <v>536</v>
      </c>
      <c r="W450" s="81">
        <v>161</v>
      </c>
      <c r="X450" s="81">
        <v>2057</v>
      </c>
      <c r="Y450" s="81">
        <v>3720</v>
      </c>
      <c r="Z450" s="81">
        <v>5044</v>
      </c>
      <c r="AA450" s="81">
        <v>3013</v>
      </c>
      <c r="AB450" s="81">
        <v>10868</v>
      </c>
      <c r="AC450" s="81">
        <v>0</v>
      </c>
      <c r="AD450" s="81">
        <v>0.84926596585424674</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2214</v>
      </c>
      <c r="B451" s="80">
        <v>227</v>
      </c>
      <c r="C451" s="80">
        <v>6</v>
      </c>
      <c r="D451" s="80">
        <v>14</v>
      </c>
      <c r="E451" s="80">
        <v>2009</v>
      </c>
      <c r="F451" s="80" t="s">
        <v>85</v>
      </c>
      <c r="G451" s="80" t="s">
        <v>2208</v>
      </c>
      <c r="H451" s="80" t="s">
        <v>2209</v>
      </c>
      <c r="I451" s="177"/>
      <c r="J451" s="81">
        <v>10.82165410656642</v>
      </c>
      <c r="K451" s="81">
        <v>1.1629871347495844</v>
      </c>
      <c r="L451" s="81">
        <v>26.639409796982722</v>
      </c>
      <c r="M451" s="81">
        <v>10.407630361165227</v>
      </c>
      <c r="N451" s="81">
        <v>16.808144616408853</v>
      </c>
      <c r="O451" s="81">
        <v>9.9777572747360974</v>
      </c>
      <c r="P451" s="81">
        <v>14.741411558150412</v>
      </c>
      <c r="Q451" s="81">
        <v>0.62536498081462333</v>
      </c>
      <c r="R451" s="81">
        <v>0</v>
      </c>
      <c r="S451" s="81">
        <v>1.1251078838919206</v>
      </c>
      <c r="T451" s="82"/>
      <c r="U451" s="81">
        <v>809020</v>
      </c>
      <c r="V451" s="81">
        <v>428</v>
      </c>
      <c r="W451" s="81">
        <v>542</v>
      </c>
      <c r="X451" s="81">
        <v>2118</v>
      </c>
      <c r="Y451" s="81">
        <v>3734</v>
      </c>
      <c r="Z451" s="81">
        <v>5044</v>
      </c>
      <c r="AA451" s="81">
        <v>2967</v>
      </c>
      <c r="AB451" s="81">
        <v>10727</v>
      </c>
      <c r="AC451" s="81">
        <v>0</v>
      </c>
      <c r="AD451" s="81">
        <v>1.1251078838919206</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2215</v>
      </c>
      <c r="B452" s="80">
        <v>228</v>
      </c>
      <c r="C452" s="80">
        <v>7</v>
      </c>
      <c r="D452" s="80">
        <v>14</v>
      </c>
      <c r="E452" s="80">
        <v>2010</v>
      </c>
      <c r="F452" s="80" t="s">
        <v>86</v>
      </c>
      <c r="G452" s="80" t="s">
        <v>2208</v>
      </c>
      <c r="H452" s="80" t="s">
        <v>2209</v>
      </c>
      <c r="I452" s="177"/>
      <c r="J452" s="81">
        <v>7.3213787773718275</v>
      </c>
      <c r="K452" s="81">
        <v>1.1089581567898905</v>
      </c>
      <c r="L452" s="81">
        <v>24.707668382663357</v>
      </c>
      <c r="M452" s="81">
        <v>9.939110128793061</v>
      </c>
      <c r="N452" s="81">
        <v>17.570411817461043</v>
      </c>
      <c r="O452" s="81">
        <v>9.9709869729192206</v>
      </c>
      <c r="P452" s="81">
        <v>14.961021295442691</v>
      </c>
      <c r="Q452" s="81">
        <v>0.64382235702888246</v>
      </c>
      <c r="R452" s="81">
        <v>0</v>
      </c>
      <c r="S452" s="81">
        <v>0.8771853532669891</v>
      </c>
      <c r="T452" s="82"/>
      <c r="U452" s="81">
        <v>643247</v>
      </c>
      <c r="V452" s="81">
        <v>428</v>
      </c>
      <c r="W452" s="81">
        <v>542</v>
      </c>
      <c r="X452" s="81">
        <v>2118</v>
      </c>
      <c r="Y452" s="81">
        <v>3756</v>
      </c>
      <c r="Z452" s="81">
        <v>5064</v>
      </c>
      <c r="AA452" s="81">
        <v>2936</v>
      </c>
      <c r="AB452" s="81">
        <v>10582</v>
      </c>
      <c r="AC452" s="81">
        <v>0</v>
      </c>
      <c r="AD452" s="81">
        <v>0.8771853532669891</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2216</v>
      </c>
      <c r="B453" s="80">
        <v>229</v>
      </c>
      <c r="C453" s="80">
        <v>8</v>
      </c>
      <c r="D453" s="80">
        <v>14</v>
      </c>
      <c r="E453" s="80">
        <v>2011</v>
      </c>
      <c r="F453" s="80" t="s">
        <v>87</v>
      </c>
      <c r="G453" s="80" t="s">
        <v>2208</v>
      </c>
      <c r="H453" s="80" t="s">
        <v>2209</v>
      </c>
      <c r="I453" s="177"/>
      <c r="J453" s="81">
        <v>5.7823592069713614</v>
      </c>
      <c r="K453" s="81">
        <v>1.3533532516559099</v>
      </c>
      <c r="L453" s="81">
        <v>27.062652861605407</v>
      </c>
      <c r="M453" s="81">
        <v>12.241809116679978</v>
      </c>
      <c r="N453" s="81">
        <v>21.394938505845253</v>
      </c>
      <c r="O453" s="81">
        <v>9.6163658128209182</v>
      </c>
      <c r="P453" s="81">
        <v>13.816093293867704</v>
      </c>
      <c r="Q453" s="81">
        <v>0.73294232991329533</v>
      </c>
      <c r="R453" s="81">
        <v>0</v>
      </c>
      <c r="S453" s="81">
        <v>0.87129049630071254</v>
      </c>
      <c r="T453" s="82"/>
      <c r="U453" s="81">
        <v>562623</v>
      </c>
      <c r="V453" s="81">
        <v>428</v>
      </c>
      <c r="W453" s="81">
        <v>542</v>
      </c>
      <c r="X453" s="81">
        <v>2118</v>
      </c>
      <c r="Y453" s="81">
        <v>3762</v>
      </c>
      <c r="Z453" s="81">
        <v>4990</v>
      </c>
      <c r="AA453" s="81">
        <v>2792</v>
      </c>
      <c r="AB453" s="81">
        <v>10444</v>
      </c>
      <c r="AC453" s="81">
        <v>0</v>
      </c>
      <c r="AD453" s="81">
        <v>0.87129049630071254</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2217</v>
      </c>
      <c r="B454" s="80">
        <v>230</v>
      </c>
      <c r="C454" s="80">
        <v>9</v>
      </c>
      <c r="D454" s="80">
        <v>14</v>
      </c>
      <c r="E454" s="80">
        <v>2012</v>
      </c>
      <c r="F454" s="80" t="s">
        <v>88</v>
      </c>
      <c r="G454" s="80" t="s">
        <v>2208</v>
      </c>
      <c r="H454" s="80" t="s">
        <v>2209</v>
      </c>
      <c r="I454" s="177"/>
      <c r="J454" s="81">
        <v>9.0250690260614874</v>
      </c>
      <c r="K454" s="81">
        <v>1.2942283340662668</v>
      </c>
      <c r="L454" s="81">
        <v>26.46432594954091</v>
      </c>
      <c r="M454" s="81">
        <v>12.205553867935501</v>
      </c>
      <c r="N454" s="81">
        <v>22.980435475556789</v>
      </c>
      <c r="O454" s="81">
        <v>9.737624918339959</v>
      </c>
      <c r="P454" s="81">
        <v>13.959397641999562</v>
      </c>
      <c r="Q454" s="81">
        <v>0.78664094577290922</v>
      </c>
      <c r="R454" s="81">
        <v>0</v>
      </c>
      <c r="S454" s="81">
        <v>1.057900980699801</v>
      </c>
      <c r="T454" s="82"/>
      <c r="U454" s="81">
        <v>766199</v>
      </c>
      <c r="V454" s="81">
        <v>428</v>
      </c>
      <c r="W454" s="81">
        <v>542</v>
      </c>
      <c r="X454" s="81">
        <v>2118</v>
      </c>
      <c r="Y454" s="81">
        <v>3776</v>
      </c>
      <c r="Z454" s="81">
        <v>5093</v>
      </c>
      <c r="AA454" s="81">
        <v>2805</v>
      </c>
      <c r="AB454" s="81">
        <v>10317</v>
      </c>
      <c r="AC454" s="81">
        <v>0</v>
      </c>
      <c r="AD454" s="81">
        <v>1.057900980699801</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2218</v>
      </c>
      <c r="B455" s="80">
        <v>231</v>
      </c>
      <c r="C455" s="80">
        <v>10</v>
      </c>
      <c r="D455" s="80">
        <v>14</v>
      </c>
      <c r="E455" s="80">
        <v>2013</v>
      </c>
      <c r="F455" s="80" t="s">
        <v>89</v>
      </c>
      <c r="G455" s="80" t="s">
        <v>2208</v>
      </c>
      <c r="H455" s="80" t="s">
        <v>2209</v>
      </c>
      <c r="I455" s="177"/>
      <c r="J455" s="81">
        <v>10.972368433623616</v>
      </c>
      <c r="K455" s="81">
        <v>1.257871482128595</v>
      </c>
      <c r="L455" s="81">
        <v>21.512524763710918</v>
      </c>
      <c r="M455" s="81">
        <v>11.71035580689786</v>
      </c>
      <c r="N455" s="81">
        <v>19.861008832539692</v>
      </c>
      <c r="O455" s="81">
        <v>9.5813346206887626</v>
      </c>
      <c r="P455" s="81">
        <v>14.586461975245577</v>
      </c>
      <c r="Q455" s="81">
        <v>0.7893428242970113</v>
      </c>
      <c r="R455" s="81">
        <v>0</v>
      </c>
      <c r="S455" s="81">
        <v>1.0926143454175121</v>
      </c>
      <c r="T455" s="82"/>
      <c r="U455" s="81">
        <v>873320</v>
      </c>
      <c r="V455" s="81">
        <v>428</v>
      </c>
      <c r="W455" s="81">
        <v>542</v>
      </c>
      <c r="X455" s="81">
        <v>2118</v>
      </c>
      <c r="Y455" s="81">
        <v>3787</v>
      </c>
      <c r="Z455" s="81">
        <v>5235</v>
      </c>
      <c r="AA455" s="81">
        <v>2920</v>
      </c>
      <c r="AB455" s="81">
        <v>10204</v>
      </c>
      <c r="AC455" s="81">
        <v>0</v>
      </c>
      <c r="AD455" s="81">
        <v>1.0926143454175121</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0</v>
      </c>
      <c r="BL455" s="81">
        <v>0</v>
      </c>
      <c r="BM455" s="82"/>
      <c r="BN455" s="81">
        <v>0</v>
      </c>
      <c r="BO455" s="81">
        <v>0</v>
      </c>
      <c r="BP455" s="81">
        <v>0</v>
      </c>
      <c r="BQ455" s="81">
        <v>0</v>
      </c>
      <c r="BR455" s="81">
        <v>0</v>
      </c>
      <c r="BS455" s="81">
        <v>0</v>
      </c>
      <c r="BT455"/>
      <c r="BU455" s="80">
        <v>0</v>
      </c>
      <c r="BV455" s="80">
        <v>0</v>
      </c>
      <c r="BW455" s="80">
        <v>0</v>
      </c>
      <c r="BX455" s="80">
        <v>0</v>
      </c>
      <c r="BY455" s="80">
        <v>0</v>
      </c>
      <c r="BZ455" s="80">
        <v>0</v>
      </c>
      <c r="CA455" s="80">
        <v>0</v>
      </c>
      <c r="CB455" s="80">
        <v>0</v>
      </c>
      <c r="CC455" s="80">
        <v>0</v>
      </c>
    </row>
    <row r="456" spans="1:81">
      <c r="A456" s="80" t="s">
        <v>2219</v>
      </c>
      <c r="B456" s="80">
        <v>232</v>
      </c>
      <c r="C456" s="80">
        <v>11</v>
      </c>
      <c r="D456" s="80">
        <v>14</v>
      </c>
      <c r="E456" s="80">
        <v>2014</v>
      </c>
      <c r="F456" s="80" t="s">
        <v>90</v>
      </c>
      <c r="G456" s="80" t="s">
        <v>2208</v>
      </c>
      <c r="H456" s="80" t="s">
        <v>2209</v>
      </c>
      <c r="I456" s="177"/>
      <c r="J456" s="81">
        <v>11.295264052564333</v>
      </c>
      <c r="K456" s="81">
        <v>1.1593935411240972</v>
      </c>
      <c r="L456" s="81">
        <v>12.111155098770803</v>
      </c>
      <c r="M456" s="81">
        <v>11.485269371738143</v>
      </c>
      <c r="N456" s="81">
        <v>17.413486420624679</v>
      </c>
      <c r="O456" s="81">
        <v>9.0312228988814791</v>
      </c>
      <c r="P456" s="81">
        <v>14.250577111861803</v>
      </c>
      <c r="Q456" s="81">
        <v>0.74011980390223564</v>
      </c>
      <c r="R456" s="81">
        <v>0</v>
      </c>
      <c r="S456" s="81">
        <v>0.86823149697017399</v>
      </c>
      <c r="T456" s="82"/>
      <c r="U456" s="81">
        <v>896553</v>
      </c>
      <c r="V456" s="81">
        <v>401</v>
      </c>
      <c r="W456" s="81">
        <v>262</v>
      </c>
      <c r="X456" s="81">
        <v>2124</v>
      </c>
      <c r="Y456" s="81">
        <v>3781</v>
      </c>
      <c r="Z456" s="81">
        <v>5197</v>
      </c>
      <c r="AA456" s="81">
        <v>2838</v>
      </c>
      <c r="AB456" s="81">
        <v>9972</v>
      </c>
      <c r="AC456" s="81">
        <v>0</v>
      </c>
      <c r="AD456" s="81">
        <v>0.86823149697017399</v>
      </c>
      <c r="AE456" s="82"/>
      <c r="AF456" s="81">
        <v>10116365.505292781</v>
      </c>
      <c r="AG456" s="81">
        <v>825943.04616601288</v>
      </c>
      <c r="AH456" s="81">
        <v>2286146.3687879699</v>
      </c>
      <c r="AI456" s="81">
        <v>13472880.601682864</v>
      </c>
      <c r="AJ456" s="81">
        <v>19628075.109284475</v>
      </c>
      <c r="AK456" s="81">
        <v>0</v>
      </c>
      <c r="AL456" s="81">
        <v>0</v>
      </c>
      <c r="AM456" s="81">
        <v>1369006.5862603437</v>
      </c>
      <c r="AN456" s="81">
        <v>0</v>
      </c>
      <c r="AO456" s="81">
        <v>0</v>
      </c>
      <c r="AP456" s="82"/>
      <c r="AQ456" s="81">
        <v>119</v>
      </c>
      <c r="AR456" s="81">
        <v>9</v>
      </c>
      <c r="AS456" s="81">
        <v>0</v>
      </c>
      <c r="AT456" s="81">
        <v>0</v>
      </c>
      <c r="AU456" s="81">
        <v>0</v>
      </c>
      <c r="AV456" s="81">
        <v>0</v>
      </c>
      <c r="AW456" s="81" t="s">
        <v>564</v>
      </c>
      <c r="AX456" s="82"/>
      <c r="AY456" s="81">
        <v>503.6</v>
      </c>
      <c r="AZ456" s="81">
        <v>220.2</v>
      </c>
      <c r="BA456" s="81">
        <v>0</v>
      </c>
      <c r="BB456" s="81">
        <v>0</v>
      </c>
      <c r="BC456" s="81">
        <v>0</v>
      </c>
      <c r="BD456" s="81">
        <v>0</v>
      </c>
      <c r="BE456" s="81" t="s">
        <v>564</v>
      </c>
      <c r="BF456" s="82"/>
      <c r="BG456" s="81">
        <v>0</v>
      </c>
      <c r="BH456" s="81">
        <v>0</v>
      </c>
      <c r="BI456" s="81">
        <v>0</v>
      </c>
      <c r="BJ456" s="81">
        <v>0</v>
      </c>
      <c r="BK456" s="81">
        <v>0</v>
      </c>
      <c r="BL456" s="81">
        <v>0</v>
      </c>
      <c r="BM456" s="82"/>
      <c r="BN456" s="81">
        <v>0</v>
      </c>
      <c r="BO456" s="81">
        <v>0</v>
      </c>
      <c r="BP456" s="81">
        <v>0</v>
      </c>
      <c r="BQ456" s="81">
        <v>0</v>
      </c>
      <c r="BR456" s="81">
        <v>0</v>
      </c>
      <c r="BS456" s="81">
        <v>0</v>
      </c>
      <c r="BT456"/>
      <c r="BU456" s="80">
        <v>0</v>
      </c>
      <c r="BV456" s="80">
        <v>0</v>
      </c>
      <c r="BW456" s="80">
        <v>0</v>
      </c>
      <c r="BX456" s="80">
        <v>0</v>
      </c>
      <c r="BY456" s="80">
        <v>0</v>
      </c>
      <c r="BZ456" s="80">
        <v>0</v>
      </c>
      <c r="CA456" s="80">
        <v>0</v>
      </c>
      <c r="CB456" s="80">
        <v>0</v>
      </c>
      <c r="CC456" s="80">
        <v>0</v>
      </c>
    </row>
    <row r="457" spans="1:81">
      <c r="A457" s="80" t="s">
        <v>2220</v>
      </c>
      <c r="B457" s="80">
        <v>233</v>
      </c>
      <c r="C457" s="80">
        <v>12</v>
      </c>
      <c r="D457" s="80">
        <v>14</v>
      </c>
      <c r="E457" s="80">
        <v>2015</v>
      </c>
      <c r="F457" s="80" t="s">
        <v>91</v>
      </c>
      <c r="G457" s="80" t="s">
        <v>2208</v>
      </c>
      <c r="H457" s="80" t="s">
        <v>2209</v>
      </c>
      <c r="I457" s="177"/>
      <c r="J457" s="81">
        <v>10.261863935907176</v>
      </c>
      <c r="K457" s="81">
        <v>1.1933582293579559</v>
      </c>
      <c r="L457" s="81">
        <v>10.603711710599999</v>
      </c>
      <c r="M457" s="81">
        <v>12.12097210782402</v>
      </c>
      <c r="N457" s="81">
        <v>19.633085668930821</v>
      </c>
      <c r="O457" s="81">
        <v>8.9760210553326232</v>
      </c>
      <c r="P457" s="81">
        <v>14.151233195743746</v>
      </c>
      <c r="Q457" s="81">
        <v>0.70986373180883366</v>
      </c>
      <c r="R457" s="81">
        <v>0</v>
      </c>
      <c r="S457" s="81">
        <v>1.0137518584508631</v>
      </c>
      <c r="T457" s="82"/>
      <c r="U457" s="81">
        <v>930091</v>
      </c>
      <c r="V457" s="81">
        <v>401</v>
      </c>
      <c r="W457" s="81">
        <v>262</v>
      </c>
      <c r="X457" s="81">
        <v>2124</v>
      </c>
      <c r="Y457" s="81">
        <v>3782</v>
      </c>
      <c r="Z457" s="81">
        <v>5215</v>
      </c>
      <c r="AA457" s="81">
        <v>2816</v>
      </c>
      <c r="AB457" s="81">
        <v>9770</v>
      </c>
      <c r="AC457" s="81">
        <v>0</v>
      </c>
      <c r="AD457" s="81">
        <v>1.0137518584508631</v>
      </c>
      <c r="AE457" s="82"/>
      <c r="AF457" s="81">
        <v>8780984.8518001214</v>
      </c>
      <c r="AG457" s="81">
        <v>791046.56967085891</v>
      </c>
      <c r="AH457" s="81">
        <v>1579287.1542238141</v>
      </c>
      <c r="AI457" s="81">
        <v>14274829.941521967</v>
      </c>
      <c r="AJ457" s="81">
        <v>22526681.096631087</v>
      </c>
      <c r="AK457" s="81">
        <v>0</v>
      </c>
      <c r="AL457" s="81">
        <v>0</v>
      </c>
      <c r="AM457" s="81">
        <v>1338937.5163914228</v>
      </c>
      <c r="AN457" s="81">
        <v>0</v>
      </c>
      <c r="AO457" s="81">
        <v>0</v>
      </c>
      <c r="AP457" s="82"/>
      <c r="AQ457" s="81">
        <v>128</v>
      </c>
      <c r="AR457" s="81">
        <v>21</v>
      </c>
      <c r="AS457" s="81">
        <v>0</v>
      </c>
      <c r="AT457" s="81">
        <v>0</v>
      </c>
      <c r="AU457" s="81">
        <v>0</v>
      </c>
      <c r="AV457" s="81">
        <v>0</v>
      </c>
      <c r="AW457" s="81" t="s">
        <v>564</v>
      </c>
      <c r="AX457" s="82"/>
      <c r="AY457" s="81">
        <v>565.20000000000005</v>
      </c>
      <c r="AZ457" s="81">
        <v>452.5</v>
      </c>
      <c r="BA457" s="81">
        <v>0</v>
      </c>
      <c r="BB457" s="81">
        <v>0</v>
      </c>
      <c r="BC457" s="81">
        <v>0</v>
      </c>
      <c r="BD457" s="81">
        <v>0</v>
      </c>
      <c r="BE457" s="81" t="s">
        <v>564</v>
      </c>
      <c r="BF457" s="82"/>
      <c r="BG457" s="81">
        <v>0</v>
      </c>
      <c r="BH457" s="81">
        <v>0</v>
      </c>
      <c r="BI457" s="81">
        <v>0</v>
      </c>
      <c r="BJ457" s="81">
        <v>0</v>
      </c>
      <c r="BK457" s="81">
        <v>0</v>
      </c>
      <c r="BL457" s="81">
        <v>0</v>
      </c>
      <c r="BM457" s="82"/>
      <c r="BN457" s="81">
        <v>0</v>
      </c>
      <c r="BO457" s="81">
        <v>0</v>
      </c>
      <c r="BP457" s="81">
        <v>0</v>
      </c>
      <c r="BQ457" s="81">
        <v>0</v>
      </c>
      <c r="BR457" s="81">
        <v>0</v>
      </c>
      <c r="BS457" s="81">
        <v>0</v>
      </c>
      <c r="BT457"/>
      <c r="BU457" s="80">
        <v>0</v>
      </c>
      <c r="BV457" s="80">
        <v>0</v>
      </c>
      <c r="BW457" s="80">
        <v>0</v>
      </c>
      <c r="BX457" s="80">
        <v>0</v>
      </c>
      <c r="BY457" s="80">
        <v>0</v>
      </c>
      <c r="BZ457" s="80">
        <v>0</v>
      </c>
      <c r="CA457" s="80">
        <v>0</v>
      </c>
      <c r="CB457" s="80">
        <v>0</v>
      </c>
      <c r="CC457" s="80">
        <v>0</v>
      </c>
    </row>
    <row r="458" spans="1:81">
      <c r="A458" s="80" t="s">
        <v>2221</v>
      </c>
      <c r="B458" s="80">
        <v>234</v>
      </c>
      <c r="C458" s="80">
        <v>13</v>
      </c>
      <c r="D458" s="80">
        <v>14</v>
      </c>
      <c r="E458" s="80">
        <v>2016</v>
      </c>
      <c r="F458" s="80" t="s">
        <v>92</v>
      </c>
      <c r="G458" s="80" t="s">
        <v>2208</v>
      </c>
      <c r="H458" s="80" t="s">
        <v>2209</v>
      </c>
      <c r="I458" s="177"/>
      <c r="J458" s="81">
        <v>10.975053101473749</v>
      </c>
      <c r="K458" s="81">
        <v>1.1664959789730154</v>
      </c>
      <c r="L458" s="81">
        <v>12.837389376643889</v>
      </c>
      <c r="M458" s="81">
        <v>9.675934158808527</v>
      </c>
      <c r="N458" s="81">
        <v>17.732117847510143</v>
      </c>
      <c r="O458" s="81">
        <v>8.7582025524592666</v>
      </c>
      <c r="P458" s="81">
        <v>14.075717442973902</v>
      </c>
      <c r="Q458" s="81">
        <v>0.67686672289906613</v>
      </c>
      <c r="R458" s="81">
        <v>0</v>
      </c>
      <c r="S458" s="81">
        <v>0.94294047485035914</v>
      </c>
      <c r="T458" s="82"/>
      <c r="U458" s="81">
        <v>1003289</v>
      </c>
      <c r="V458" s="81">
        <v>401</v>
      </c>
      <c r="W458" s="81">
        <v>262</v>
      </c>
      <c r="X458" s="81">
        <v>2124</v>
      </c>
      <c r="Y458" s="81">
        <v>3768</v>
      </c>
      <c r="Z458" s="81">
        <v>5151</v>
      </c>
      <c r="AA458" s="81">
        <v>2897</v>
      </c>
      <c r="AB458" s="81">
        <v>9583</v>
      </c>
      <c r="AC458" s="81">
        <v>0</v>
      </c>
      <c r="AD458" s="81">
        <v>0.94294047485035914</v>
      </c>
      <c r="AE458" s="82"/>
      <c r="AF458" s="81">
        <v>9374099.344911607</v>
      </c>
      <c r="AG458" s="81">
        <v>777576.3711762086</v>
      </c>
      <c r="AH458" s="81">
        <v>1522289.568803031</v>
      </c>
      <c r="AI458" s="81">
        <v>13109679.236334199</v>
      </c>
      <c r="AJ458" s="81">
        <v>18540402.967621699</v>
      </c>
      <c r="AK458" s="81">
        <v>0</v>
      </c>
      <c r="AL458" s="81">
        <v>0</v>
      </c>
      <c r="AM458" s="81">
        <v>1314330.2637978951</v>
      </c>
      <c r="AN458" s="81">
        <v>0</v>
      </c>
      <c r="AO458" s="81">
        <v>0</v>
      </c>
      <c r="AP458" s="82"/>
      <c r="AQ458" s="81">
        <v>134</v>
      </c>
      <c r="AR458" s="81">
        <v>32</v>
      </c>
      <c r="AS458" s="81">
        <v>0</v>
      </c>
      <c r="AT458" s="81">
        <v>0</v>
      </c>
      <c r="AU458" s="81">
        <v>0</v>
      </c>
      <c r="AV458" s="81">
        <v>1</v>
      </c>
      <c r="AW458" s="81" t="s">
        <v>564</v>
      </c>
      <c r="AX458" s="82"/>
      <c r="AY458" s="81">
        <v>602.9</v>
      </c>
      <c r="AZ458" s="81">
        <v>2799</v>
      </c>
      <c r="BA458" s="81">
        <v>0</v>
      </c>
      <c r="BB458" s="81">
        <v>0</v>
      </c>
      <c r="BC458" s="81">
        <v>0</v>
      </c>
      <c r="BD458" s="81">
        <v>6460</v>
      </c>
      <c r="BE458" s="81" t="s">
        <v>564</v>
      </c>
      <c r="BF458" s="82"/>
      <c r="BG458" s="81">
        <v>0</v>
      </c>
      <c r="BH458" s="81">
        <v>0</v>
      </c>
      <c r="BI458" s="81">
        <v>0</v>
      </c>
      <c r="BJ458" s="81">
        <v>0</v>
      </c>
      <c r="BK458" s="81">
        <v>0</v>
      </c>
      <c r="BL458" s="81">
        <v>0</v>
      </c>
      <c r="BM458" s="82"/>
      <c r="BN458" s="81">
        <v>0</v>
      </c>
      <c r="BO458" s="81">
        <v>0</v>
      </c>
      <c r="BP458" s="81">
        <v>0</v>
      </c>
      <c r="BQ458" s="81">
        <v>0</v>
      </c>
      <c r="BR458" s="81">
        <v>0</v>
      </c>
      <c r="BS458" s="81">
        <v>0</v>
      </c>
      <c r="BT458"/>
      <c r="BU458" s="80">
        <v>0</v>
      </c>
      <c r="BV458" s="80">
        <v>0</v>
      </c>
      <c r="BW458" s="80">
        <v>0</v>
      </c>
      <c r="BX458" s="80">
        <v>0</v>
      </c>
      <c r="BY458" s="80">
        <v>0</v>
      </c>
      <c r="BZ458" s="80">
        <v>0</v>
      </c>
      <c r="CA458" s="80">
        <v>0</v>
      </c>
      <c r="CB458" s="80">
        <v>0</v>
      </c>
      <c r="CC458" s="80">
        <v>0</v>
      </c>
    </row>
    <row r="459" spans="1:81">
      <c r="A459" s="80" t="s">
        <v>2222</v>
      </c>
      <c r="B459" s="80">
        <v>235</v>
      </c>
      <c r="C459" s="80">
        <v>14</v>
      </c>
      <c r="D459" s="80">
        <v>14</v>
      </c>
      <c r="E459" s="80">
        <v>2017</v>
      </c>
      <c r="F459" s="80" t="s">
        <v>71</v>
      </c>
      <c r="G459" s="80" t="s">
        <v>2208</v>
      </c>
      <c r="H459" s="80" t="s">
        <v>2209</v>
      </c>
      <c r="I459" s="177"/>
      <c r="J459" s="81">
        <v>9.1559432742844393</v>
      </c>
      <c r="K459" s="81">
        <v>1.1828804375412054</v>
      </c>
      <c r="L459" s="81">
        <v>11.419267558505144</v>
      </c>
      <c r="M459" s="81">
        <v>8.6849629571425897</v>
      </c>
      <c r="N459" s="81">
        <v>17.611553561667911</v>
      </c>
      <c r="O459" s="81">
        <v>8.5684582395825295</v>
      </c>
      <c r="P459" s="81">
        <v>14.13139110919758</v>
      </c>
      <c r="Q459" s="81">
        <v>0.64195789267636172</v>
      </c>
      <c r="R459" s="81">
        <v>0</v>
      </c>
      <c r="S459" s="81">
        <v>0.85497375383876983</v>
      </c>
      <c r="T459" s="82"/>
      <c r="U459" s="81">
        <v>956731</v>
      </c>
      <c r="V459" s="81">
        <v>401</v>
      </c>
      <c r="W459" s="81">
        <v>262</v>
      </c>
      <c r="X459" s="81">
        <v>2124</v>
      </c>
      <c r="Y459" s="81">
        <v>3780</v>
      </c>
      <c r="Z459" s="81">
        <v>5123</v>
      </c>
      <c r="AA459" s="81">
        <v>2927</v>
      </c>
      <c r="AB459" s="81">
        <v>9399</v>
      </c>
      <c r="AC459" s="81">
        <v>0</v>
      </c>
      <c r="AD459" s="81">
        <v>0.85497375383876983</v>
      </c>
      <c r="AE459" s="82"/>
      <c r="AF459" s="81">
        <v>8020043.5657279678</v>
      </c>
      <c r="AG459" s="81">
        <v>790843.70478160807</v>
      </c>
      <c r="AH459" s="81">
        <v>1810171.173042197</v>
      </c>
      <c r="AI459" s="81">
        <v>12518440.51653493</v>
      </c>
      <c r="AJ459" s="81">
        <v>21179486.786102671</v>
      </c>
      <c r="AK459" s="81">
        <v>0</v>
      </c>
      <c r="AL459" s="81">
        <v>0</v>
      </c>
      <c r="AM459" s="81">
        <v>1291111.3255668581</v>
      </c>
      <c r="AN459" s="81">
        <v>0</v>
      </c>
      <c r="AO459" s="81">
        <v>0</v>
      </c>
      <c r="AP459" s="82"/>
      <c r="AQ459" s="81">
        <v>138</v>
      </c>
      <c r="AR459" s="81">
        <v>40</v>
      </c>
      <c r="AS459" s="81">
        <v>0</v>
      </c>
      <c r="AT459" s="81">
        <v>0</v>
      </c>
      <c r="AU459" s="81">
        <v>0</v>
      </c>
      <c r="AV459" s="81">
        <v>1</v>
      </c>
      <c r="AW459" s="81" t="s">
        <v>564</v>
      </c>
      <c r="AX459" s="82"/>
      <c r="AY459" s="81">
        <v>646.20000000000005</v>
      </c>
      <c r="AZ459" s="81">
        <v>5515.4</v>
      </c>
      <c r="BA459" s="81">
        <v>0</v>
      </c>
      <c r="BB459" s="81">
        <v>0</v>
      </c>
      <c r="BC459" s="81">
        <v>0</v>
      </c>
      <c r="BD459" s="81">
        <v>6460</v>
      </c>
      <c r="BE459" s="81" t="s">
        <v>564</v>
      </c>
      <c r="BF459" s="82"/>
      <c r="BG459" s="81">
        <v>0</v>
      </c>
      <c r="BH459" s="81">
        <v>0</v>
      </c>
      <c r="BI459" s="81">
        <v>0</v>
      </c>
      <c r="BJ459" s="81">
        <v>0</v>
      </c>
      <c r="BK459" s="81">
        <v>0</v>
      </c>
      <c r="BL459" s="81">
        <v>0</v>
      </c>
      <c r="BM459" s="82"/>
      <c r="BN459" s="81">
        <v>0</v>
      </c>
      <c r="BO459" s="81">
        <v>0</v>
      </c>
      <c r="BP459" s="81">
        <v>0</v>
      </c>
      <c r="BQ459" s="81">
        <v>0</v>
      </c>
      <c r="BR459" s="81">
        <v>0</v>
      </c>
      <c r="BS459" s="81">
        <v>0</v>
      </c>
      <c r="BT459"/>
      <c r="BU459" s="80">
        <v>0</v>
      </c>
      <c r="BV459" s="80">
        <v>0</v>
      </c>
      <c r="BW459" s="80">
        <v>0</v>
      </c>
      <c r="BX459" s="80">
        <v>0</v>
      </c>
      <c r="BY459" s="80">
        <v>0</v>
      </c>
      <c r="BZ459" s="80">
        <v>0</v>
      </c>
      <c r="CA459" s="80">
        <v>0</v>
      </c>
      <c r="CB459" s="80">
        <v>0</v>
      </c>
      <c r="CC459" s="80">
        <v>0</v>
      </c>
    </row>
    <row r="460" spans="1:81">
      <c r="A460" s="80" t="s">
        <v>2223</v>
      </c>
      <c r="B460" s="80">
        <v>236</v>
      </c>
      <c r="C460" s="80">
        <v>15</v>
      </c>
      <c r="D460" s="80">
        <v>14</v>
      </c>
      <c r="E460" s="80">
        <v>2018</v>
      </c>
      <c r="F460" s="80" t="s">
        <v>93</v>
      </c>
      <c r="G460" s="80" t="s">
        <v>2208</v>
      </c>
      <c r="H460" s="80" t="s">
        <v>2209</v>
      </c>
      <c r="I460" s="177"/>
      <c r="J460" s="81">
        <v>8.230135021313119</v>
      </c>
      <c r="K460" s="81">
        <v>1.125078316237661</v>
      </c>
      <c r="L460" s="81">
        <v>10.456580127970154</v>
      </c>
      <c r="M460" s="81">
        <v>9.2878597668898344</v>
      </c>
      <c r="N460" s="81">
        <v>16.275639412595488</v>
      </c>
      <c r="O460" s="81">
        <v>8.3270605587118141</v>
      </c>
      <c r="P460" s="81">
        <v>14.028962969260695</v>
      </c>
      <c r="Q460" s="81">
        <v>0.58264833713096964</v>
      </c>
      <c r="R460" s="81">
        <v>0</v>
      </c>
      <c r="S460" s="81">
        <v>1.4172636583708962</v>
      </c>
      <c r="T460" s="82"/>
      <c r="U460" s="81">
        <v>881800</v>
      </c>
      <c r="V460" s="81">
        <v>401</v>
      </c>
      <c r="W460" s="81">
        <v>262</v>
      </c>
      <c r="X460" s="81">
        <v>2124</v>
      </c>
      <c r="Y460" s="81">
        <v>3783</v>
      </c>
      <c r="Z460" s="81">
        <v>5074</v>
      </c>
      <c r="AA460" s="81">
        <v>2935</v>
      </c>
      <c r="AB460" s="81">
        <v>9193</v>
      </c>
      <c r="AC460" s="81">
        <v>0</v>
      </c>
      <c r="AD460" s="81">
        <v>1.417263658370896</v>
      </c>
      <c r="AE460" s="82"/>
      <c r="AF460" s="81">
        <v>7641782.7861988517</v>
      </c>
      <c r="AG460" s="81">
        <v>717637.81788467243</v>
      </c>
      <c r="AH460" s="81">
        <v>1711005.0426228771</v>
      </c>
      <c r="AI460" s="81">
        <v>12849211.82059628</v>
      </c>
      <c r="AJ460" s="81">
        <v>19196116.283193681</v>
      </c>
      <c r="AK460" s="81">
        <v>0</v>
      </c>
      <c r="AL460" s="81">
        <v>0</v>
      </c>
      <c r="AM460" s="81">
        <v>1265426.6607721881</v>
      </c>
      <c r="AN460" s="81">
        <v>0</v>
      </c>
      <c r="AO460" s="81">
        <v>0</v>
      </c>
      <c r="AP460" s="82"/>
      <c r="AQ460" s="81">
        <v>148</v>
      </c>
      <c r="AR460" s="81">
        <v>43</v>
      </c>
      <c r="AS460" s="81">
        <v>0</v>
      </c>
      <c r="AT460" s="81">
        <v>0</v>
      </c>
      <c r="AU460" s="81">
        <v>0</v>
      </c>
      <c r="AV460" s="81">
        <v>1</v>
      </c>
      <c r="AW460" s="81" t="s">
        <v>564</v>
      </c>
      <c r="AX460" s="82"/>
      <c r="AY460" s="81">
        <v>696.00000000000011</v>
      </c>
      <c r="AZ460" s="81">
        <v>5586</v>
      </c>
      <c r="BA460" s="81">
        <v>0</v>
      </c>
      <c r="BB460" s="81">
        <v>0</v>
      </c>
      <c r="BC460" s="81">
        <v>0</v>
      </c>
      <c r="BD460" s="81">
        <v>6460</v>
      </c>
      <c r="BE460" s="81" t="s">
        <v>564</v>
      </c>
      <c r="BF460" s="82"/>
      <c r="BG460" s="81">
        <v>0</v>
      </c>
      <c r="BH460" s="81">
        <v>0</v>
      </c>
      <c r="BI460" s="81">
        <v>0</v>
      </c>
      <c r="BJ460" s="81">
        <v>0</v>
      </c>
      <c r="BK460" s="81">
        <v>0</v>
      </c>
      <c r="BL460" s="81">
        <v>0</v>
      </c>
      <c r="BM460" s="82"/>
      <c r="BN460" s="81">
        <v>0</v>
      </c>
      <c r="BO460" s="81">
        <v>0</v>
      </c>
      <c r="BP460" s="81">
        <v>0</v>
      </c>
      <c r="BQ460" s="81">
        <v>0</v>
      </c>
      <c r="BR460" s="81">
        <v>0</v>
      </c>
      <c r="BS460" s="81">
        <v>0</v>
      </c>
      <c r="BT460"/>
      <c r="BU460" s="80">
        <v>0</v>
      </c>
      <c r="BV460" s="80">
        <v>0</v>
      </c>
      <c r="BW460" s="80">
        <v>0</v>
      </c>
      <c r="BX460" s="80">
        <v>0</v>
      </c>
      <c r="BY460" s="80">
        <v>0</v>
      </c>
      <c r="BZ460" s="80">
        <v>0</v>
      </c>
      <c r="CA460" s="80">
        <v>0</v>
      </c>
      <c r="CB460" s="80">
        <v>0</v>
      </c>
      <c r="CC460" s="80">
        <v>0</v>
      </c>
    </row>
    <row r="461" spans="1:81">
      <c r="A461" s="80" t="s">
        <v>2224</v>
      </c>
      <c r="B461" s="80">
        <v>237</v>
      </c>
      <c r="C461" s="80">
        <v>16</v>
      </c>
      <c r="D461" s="80">
        <v>14</v>
      </c>
      <c r="E461" s="80">
        <v>2019</v>
      </c>
      <c r="F461" s="80" t="s">
        <v>73</v>
      </c>
      <c r="G461" s="80" t="s">
        <v>2208</v>
      </c>
      <c r="H461" s="80" t="s">
        <v>2209</v>
      </c>
      <c r="I461" s="177"/>
      <c r="J461" s="81">
        <v>7.4055315956709897</v>
      </c>
      <c r="K461" s="81">
        <v>1.0578926652051828</v>
      </c>
      <c r="L461" s="81">
        <v>10.556975151487393</v>
      </c>
      <c r="M461" s="81">
        <v>8.6538558506736916</v>
      </c>
      <c r="N461" s="81">
        <v>15.126800678707816</v>
      </c>
      <c r="O461" s="81">
        <v>8.0997523759691177</v>
      </c>
      <c r="P461" s="81">
        <v>13.667608619272189</v>
      </c>
      <c r="Q461" s="81">
        <v>0.55439176864839212</v>
      </c>
      <c r="R461" s="81">
        <v>0</v>
      </c>
      <c r="S461" s="81">
        <v>1.3717341355306794</v>
      </c>
      <c r="T461" s="82"/>
      <c r="U461" s="81">
        <v>842745</v>
      </c>
      <c r="V461" s="81">
        <v>401</v>
      </c>
      <c r="W461" s="81">
        <v>262</v>
      </c>
      <c r="X461" s="81">
        <v>2124</v>
      </c>
      <c r="Y461" s="81">
        <v>3777</v>
      </c>
      <c r="Z461" s="81">
        <v>5071</v>
      </c>
      <c r="AA461" s="81">
        <v>2838</v>
      </c>
      <c r="AB461" s="81">
        <v>8984</v>
      </c>
      <c r="AC461" s="81">
        <v>0</v>
      </c>
      <c r="AD461" s="81">
        <v>1.3717341355306789</v>
      </c>
      <c r="AE461" s="82"/>
      <c r="AF461" s="81">
        <v>7309625.1934910081</v>
      </c>
      <c r="AG461" s="81">
        <v>695440.72252813855</v>
      </c>
      <c r="AH461" s="81">
        <v>1822135.3433332981</v>
      </c>
      <c r="AI461" s="81">
        <v>12322644.82121673</v>
      </c>
      <c r="AJ461" s="81">
        <v>17524003.281425212</v>
      </c>
      <c r="AK461" s="81">
        <v>0</v>
      </c>
      <c r="AL461" s="81">
        <v>0</v>
      </c>
      <c r="AM461" s="81">
        <v>1223553.1684842098</v>
      </c>
      <c r="AN461" s="81">
        <v>0</v>
      </c>
      <c r="AO461" s="81">
        <v>0</v>
      </c>
      <c r="AP461" s="82"/>
      <c r="AQ461" s="81">
        <v>154</v>
      </c>
      <c r="AR461" s="81">
        <v>50</v>
      </c>
      <c r="AS461" s="81">
        <v>0</v>
      </c>
      <c r="AT461" s="81">
        <v>0</v>
      </c>
      <c r="AU461" s="81">
        <v>0</v>
      </c>
      <c r="AV461" s="81">
        <v>1</v>
      </c>
      <c r="AW461" s="81" t="s">
        <v>564</v>
      </c>
      <c r="AX461" s="82"/>
      <c r="AY461" s="81">
        <v>732.10000000000014</v>
      </c>
      <c r="AZ461" s="81">
        <v>93137.700000000012</v>
      </c>
      <c r="BA461" s="81">
        <v>0</v>
      </c>
      <c r="BB461" s="81">
        <v>0</v>
      </c>
      <c r="BC461" s="81">
        <v>0</v>
      </c>
      <c r="BD461" s="81">
        <v>6460</v>
      </c>
      <c r="BE461" s="81" t="s">
        <v>564</v>
      </c>
      <c r="BF461" s="82"/>
      <c r="BG461" s="81">
        <v>0</v>
      </c>
      <c r="BH461" s="81">
        <v>0</v>
      </c>
      <c r="BI461" s="81">
        <v>0</v>
      </c>
      <c r="BJ461" s="81">
        <v>0</v>
      </c>
      <c r="BK461" s="81">
        <v>0</v>
      </c>
      <c r="BL461" s="81">
        <v>0</v>
      </c>
      <c r="BM461" s="82"/>
      <c r="BN461" s="81">
        <v>0</v>
      </c>
      <c r="BO461" s="81">
        <v>0</v>
      </c>
      <c r="BP461" s="81">
        <v>0</v>
      </c>
      <c r="BQ461" s="81">
        <v>0</v>
      </c>
      <c r="BR461" s="81">
        <v>0</v>
      </c>
      <c r="BS461" s="81">
        <v>0</v>
      </c>
      <c r="BT461"/>
      <c r="BU461" s="80">
        <v>0</v>
      </c>
      <c r="BV461" s="80">
        <v>0</v>
      </c>
      <c r="BW461" s="80">
        <v>0</v>
      </c>
      <c r="BX461" s="80">
        <v>0</v>
      </c>
      <c r="BY461" s="80">
        <v>0</v>
      </c>
      <c r="BZ461" s="80">
        <v>0</v>
      </c>
      <c r="CA461" s="80">
        <v>0</v>
      </c>
      <c r="CB461" s="80">
        <v>0</v>
      </c>
      <c r="CC461" s="80">
        <v>0</v>
      </c>
    </row>
    <row r="462" spans="1:81">
      <c r="A462" s="80" t="s">
        <v>2225</v>
      </c>
      <c r="B462" s="80">
        <v>238</v>
      </c>
      <c r="C462" s="80">
        <v>17</v>
      </c>
      <c r="D462" s="80">
        <v>14</v>
      </c>
      <c r="E462" s="80">
        <v>2020</v>
      </c>
      <c r="F462" s="80" t="s">
        <v>218</v>
      </c>
      <c r="G462" s="174" t="s">
        <v>2208</v>
      </c>
      <c r="H462" s="80" t="s">
        <v>2209</v>
      </c>
      <c r="I462" s="177"/>
      <c r="J462" s="81">
        <v>9.1548556428748409</v>
      </c>
      <c r="K462" s="81">
        <v>1.1430473825905476</v>
      </c>
      <c r="L462" s="81">
        <v>11.250762086556104</v>
      </c>
      <c r="M462" s="81">
        <v>7.4897946179336108</v>
      </c>
      <c r="N462" s="81">
        <v>14.497502164509637</v>
      </c>
      <c r="O462" s="81">
        <v>7.0223592129105956</v>
      </c>
      <c r="P462" s="81">
        <v>12.894392753292253</v>
      </c>
      <c r="Q462" s="81">
        <v>0.51728389964093346</v>
      </c>
      <c r="R462" s="81">
        <v>0</v>
      </c>
      <c r="S462" s="81">
        <v>0.58695712476621997</v>
      </c>
      <c r="T462" s="82"/>
      <c r="U462" s="81">
        <v>803523</v>
      </c>
      <c r="V462" s="81">
        <v>381</v>
      </c>
      <c r="W462" s="81">
        <v>287</v>
      </c>
      <c r="X462" s="81">
        <v>2039</v>
      </c>
      <c r="Y462" s="81">
        <v>3769</v>
      </c>
      <c r="Z462" s="81">
        <v>5018</v>
      </c>
      <c r="AA462" s="81">
        <v>2909</v>
      </c>
      <c r="AB462" s="81">
        <v>8773</v>
      </c>
      <c r="AC462" s="81">
        <v>0</v>
      </c>
      <c r="AD462" s="81">
        <v>0.58695712476621997</v>
      </c>
      <c r="AE462" s="82"/>
      <c r="AF462" s="81">
        <v>6690251.4069530256</v>
      </c>
      <c r="AG462" s="81">
        <v>746784.47859701468</v>
      </c>
      <c r="AH462" s="81">
        <v>1967889.689651256</v>
      </c>
      <c r="AI462" s="81">
        <v>11302827.770652831</v>
      </c>
      <c r="AJ462" s="81">
        <v>17306756.353020549</v>
      </c>
      <c r="AK462" s="81"/>
      <c r="AL462" s="81"/>
      <c r="AM462" s="81">
        <v>1144973.9700629376</v>
      </c>
      <c r="AN462" s="81"/>
      <c r="AO462" s="81"/>
      <c r="AP462" s="82"/>
      <c r="AQ462" s="81">
        <v>159</v>
      </c>
      <c r="AR462" s="81">
        <v>55</v>
      </c>
      <c r="AS462" s="81">
        <v>1</v>
      </c>
      <c r="AT462" s="81">
        <v>0</v>
      </c>
      <c r="AU462" s="81">
        <v>0</v>
      </c>
      <c r="AV462" s="81">
        <v>1</v>
      </c>
      <c r="AW462" s="81">
        <v>1</v>
      </c>
      <c r="AX462" s="82"/>
      <c r="AY462" s="81">
        <v>762.00000000000023</v>
      </c>
      <c r="AZ462" s="81">
        <v>93385.199999999968</v>
      </c>
      <c r="BA462" s="81">
        <v>1990</v>
      </c>
      <c r="BB462" s="81">
        <v>0</v>
      </c>
      <c r="BC462" s="81">
        <v>0</v>
      </c>
      <c r="BD462" s="81">
        <v>6460</v>
      </c>
      <c r="BE462" s="81">
        <v>1990</v>
      </c>
      <c r="BF462" s="82"/>
      <c r="BG462" s="81">
        <v>0</v>
      </c>
      <c r="BH462" s="81">
        <v>0</v>
      </c>
      <c r="BI462" s="81">
        <v>0</v>
      </c>
      <c r="BJ462" s="81">
        <v>0</v>
      </c>
      <c r="BK462" s="81">
        <v>0</v>
      </c>
      <c r="BL462" s="81">
        <v>0</v>
      </c>
      <c r="BM462" s="82"/>
      <c r="BN462" s="81">
        <v>0</v>
      </c>
      <c r="BO462" s="81">
        <v>0</v>
      </c>
      <c r="BP462" s="81">
        <v>0</v>
      </c>
      <c r="BQ462" s="81">
        <v>0</v>
      </c>
      <c r="BR462" s="81">
        <v>0</v>
      </c>
      <c r="BS462" s="81">
        <v>0</v>
      </c>
      <c r="BT462"/>
      <c r="BU462" s="80">
        <v>0</v>
      </c>
      <c r="BV462" s="80">
        <v>0</v>
      </c>
      <c r="BW462" s="80">
        <v>0</v>
      </c>
      <c r="BX462" s="80">
        <v>0</v>
      </c>
      <c r="BY462" s="80">
        <v>0</v>
      </c>
      <c r="BZ462" s="80">
        <v>0</v>
      </c>
      <c r="CA462" s="80">
        <v>0</v>
      </c>
      <c r="CB462" s="80">
        <v>0</v>
      </c>
      <c r="CC462" s="80">
        <v>0</v>
      </c>
    </row>
    <row r="463" spans="1:81">
      <c r="A463" s="80" t="s">
        <v>2226</v>
      </c>
      <c r="B463" s="80">
        <v>238</v>
      </c>
      <c r="C463" s="80">
        <v>18</v>
      </c>
      <c r="D463" s="80">
        <v>14</v>
      </c>
      <c r="E463" s="80">
        <v>2021</v>
      </c>
      <c r="F463" s="80" t="s">
        <v>75</v>
      </c>
      <c r="G463" s="174" t="s">
        <v>2208</v>
      </c>
      <c r="H463" s="80" t="s">
        <v>2209</v>
      </c>
      <c r="I463" s="177"/>
      <c r="J463" s="81">
        <v>8.4924781184432856</v>
      </c>
      <c r="K463" s="81">
        <v>1.2467885540934214</v>
      </c>
      <c r="L463" s="81">
        <v>10.245531911950371</v>
      </c>
      <c r="M463" s="81">
        <v>8.3789690753167267</v>
      </c>
      <c r="N463" s="81">
        <v>14.378643350636338</v>
      </c>
      <c r="O463" s="81">
        <v>6.7832128111337884</v>
      </c>
      <c r="P463" s="81">
        <v>13.090440705928172</v>
      </c>
      <c r="Q463" s="81">
        <v>0.51048349653285152</v>
      </c>
      <c r="R463" s="81">
        <v>0</v>
      </c>
      <c r="S463" s="81">
        <v>0.80212137633717373</v>
      </c>
      <c r="T463" s="82"/>
      <c r="U463" s="81">
        <v>804311</v>
      </c>
      <c r="V463" s="81">
        <v>381</v>
      </c>
      <c r="W463" s="81">
        <v>287</v>
      </c>
      <c r="X463" s="81">
        <v>2039</v>
      </c>
      <c r="Y463" s="81">
        <v>3725</v>
      </c>
      <c r="Z463" s="81">
        <v>4991</v>
      </c>
      <c r="AA463" s="81">
        <v>2880</v>
      </c>
      <c r="AB463" s="81">
        <v>8555</v>
      </c>
      <c r="AC463" s="81">
        <v>0</v>
      </c>
      <c r="AD463" s="81">
        <v>0.80212137633717373</v>
      </c>
      <c r="AE463" s="82"/>
      <c r="AF463" s="81">
        <v>6127058.851981001</v>
      </c>
      <c r="AG463" s="81">
        <v>785092.25459532568</v>
      </c>
      <c r="AH463" s="81">
        <v>1800141.8550204423</v>
      </c>
      <c r="AI463" s="81">
        <v>12348111.217746127</v>
      </c>
      <c r="AJ463" s="81">
        <v>16761122.558695266</v>
      </c>
      <c r="AK463" s="81">
        <v>0</v>
      </c>
      <c r="AL463" s="81">
        <v>0</v>
      </c>
      <c r="AM463" s="81">
        <v>1122962.560195754</v>
      </c>
      <c r="AN463" s="81">
        <v>0</v>
      </c>
      <c r="AO463" s="81">
        <v>0</v>
      </c>
      <c r="AP463" s="82"/>
      <c r="AQ463" s="81">
        <v>162</v>
      </c>
      <c r="AR463" s="81">
        <v>61</v>
      </c>
      <c r="AS463" s="81">
        <v>1</v>
      </c>
      <c r="AT463" s="81">
        <v>0</v>
      </c>
      <c r="AU463" s="81">
        <v>0</v>
      </c>
      <c r="AV463" s="81">
        <v>1</v>
      </c>
      <c r="AW463" s="81"/>
      <c r="AX463" s="82"/>
      <c r="AY463" s="81">
        <v>779.90000000000032</v>
      </c>
      <c r="AZ463" s="81">
        <v>125118</v>
      </c>
      <c r="BA463" s="81">
        <v>1990</v>
      </c>
      <c r="BB463" s="81">
        <v>0</v>
      </c>
      <c r="BC463" s="81">
        <v>0</v>
      </c>
      <c r="BD463" s="81">
        <v>6460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2227</v>
      </c>
      <c r="B464" s="80">
        <v>238</v>
      </c>
      <c r="C464" s="80">
        <v>19</v>
      </c>
      <c r="D464" s="80">
        <v>14</v>
      </c>
      <c r="E464" s="80">
        <v>2022</v>
      </c>
      <c r="F464" s="80" t="s">
        <v>568</v>
      </c>
      <c r="G464" s="80" t="s">
        <v>2208</v>
      </c>
      <c r="H464" s="80" t="s">
        <v>2209</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165</v>
      </c>
      <c r="AR464" s="81">
        <v>62</v>
      </c>
      <c r="AS464" s="81">
        <v>1</v>
      </c>
      <c r="AT464" s="81">
        <v>0</v>
      </c>
      <c r="AU464" s="81">
        <v>0</v>
      </c>
      <c r="AV464" s="81">
        <v>0</v>
      </c>
      <c r="AW464" s="81"/>
      <c r="AX464" s="82"/>
      <c r="AY464" s="81">
        <v>801.00000000000023</v>
      </c>
      <c r="AZ464" s="81">
        <v>161118</v>
      </c>
      <c r="BA464" s="81">
        <v>1990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2228</v>
      </c>
      <c r="B465" s="80">
        <v>103</v>
      </c>
      <c r="C465" s="80">
        <v>1</v>
      </c>
      <c r="D465" s="80">
        <v>7</v>
      </c>
      <c r="E465" s="80">
        <v>1990</v>
      </c>
      <c r="F465" s="80" t="s">
        <v>562</v>
      </c>
      <c r="G465" s="80" t="s">
        <v>2229</v>
      </c>
      <c r="H465" s="80" t="s">
        <v>2230</v>
      </c>
      <c r="I465" s="177"/>
      <c r="J465" s="81">
        <v>12.12726863997495</v>
      </c>
      <c r="K465" s="81">
        <v>3.1867955780512842</v>
      </c>
      <c r="L465" s="81">
        <v>21.592468471413024</v>
      </c>
      <c r="M465" s="81">
        <v>9.1194168730642016</v>
      </c>
      <c r="N465" s="81">
        <v>19.085139947348001</v>
      </c>
      <c r="O465" s="81">
        <v>7.8067316073311286</v>
      </c>
      <c r="P465" s="81">
        <v>15.419394342024905</v>
      </c>
      <c r="Q465" s="81">
        <v>0.93393918751643068</v>
      </c>
      <c r="R465" s="81">
        <v>0</v>
      </c>
      <c r="S465" s="81">
        <v>0.85237718483931435</v>
      </c>
      <c r="T465" s="82"/>
      <c r="U465" s="81">
        <v>902792</v>
      </c>
      <c r="V465" s="81">
        <v>930</v>
      </c>
      <c r="W465" s="81">
        <v>233</v>
      </c>
      <c r="X465" s="81">
        <v>3430</v>
      </c>
      <c r="Y465" s="81">
        <v>4952</v>
      </c>
      <c r="Z465" s="81">
        <v>3211</v>
      </c>
      <c r="AA465" s="81">
        <v>3744</v>
      </c>
      <c r="AB465" s="81">
        <v>15164</v>
      </c>
      <c r="AC465" s="81">
        <v>0</v>
      </c>
      <c r="AD465" s="81">
        <v>0.85237718483931435</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2231</v>
      </c>
      <c r="B466" s="80">
        <v>104</v>
      </c>
      <c r="C466" s="80">
        <v>2</v>
      </c>
      <c r="D466" s="80">
        <v>7</v>
      </c>
      <c r="E466" s="80">
        <v>2005</v>
      </c>
      <c r="F466" s="80" t="s">
        <v>565</v>
      </c>
      <c r="G466" s="80" t="s">
        <v>2229</v>
      </c>
      <c r="H466" s="80" t="s">
        <v>2230</v>
      </c>
      <c r="I466" s="177"/>
      <c r="J466" s="81">
        <v>6.9785518763570087</v>
      </c>
      <c r="K466" s="81">
        <v>1.9747672957230258</v>
      </c>
      <c r="L466" s="81">
        <v>17.451306703409188</v>
      </c>
      <c r="M466" s="81">
        <v>13.659595678862871</v>
      </c>
      <c r="N466" s="81">
        <v>27.699227631886039</v>
      </c>
      <c r="O466" s="81">
        <v>10.368386469777288</v>
      </c>
      <c r="P466" s="81">
        <v>17.182943206952935</v>
      </c>
      <c r="Q466" s="81">
        <v>0.72476990519664253</v>
      </c>
      <c r="R466" s="81">
        <v>0</v>
      </c>
      <c r="S466" s="81">
        <v>2.9126673721651444</v>
      </c>
      <c r="T466" s="82"/>
      <c r="U466" s="81">
        <v>563557</v>
      </c>
      <c r="V466" s="81">
        <v>613</v>
      </c>
      <c r="W466" s="81">
        <v>174</v>
      </c>
      <c r="X466" s="81">
        <v>2162</v>
      </c>
      <c r="Y466" s="81">
        <v>4810</v>
      </c>
      <c r="Z466" s="81">
        <v>4935</v>
      </c>
      <c r="AA466" s="81">
        <v>3417</v>
      </c>
      <c r="AB466" s="81">
        <v>12302</v>
      </c>
      <c r="AC466" s="81">
        <v>0</v>
      </c>
      <c r="AD466" s="81">
        <v>2.9126673721651444</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2232</v>
      </c>
      <c r="B467" s="80">
        <v>105</v>
      </c>
      <c r="C467" s="80">
        <v>3</v>
      </c>
      <c r="D467" s="80">
        <v>7</v>
      </c>
      <c r="E467" s="80">
        <v>2006</v>
      </c>
      <c r="F467" s="80" t="s">
        <v>566</v>
      </c>
      <c r="G467" s="80" t="s">
        <v>2229</v>
      </c>
      <c r="H467" s="80" t="s">
        <v>2230</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2233</v>
      </c>
      <c r="B468" s="80">
        <v>106</v>
      </c>
      <c r="C468" s="80">
        <v>4</v>
      </c>
      <c r="D468" s="80">
        <v>7</v>
      </c>
      <c r="E468" s="80">
        <v>2007</v>
      </c>
      <c r="F468" s="80" t="s">
        <v>567</v>
      </c>
      <c r="G468" s="80" t="s">
        <v>2229</v>
      </c>
      <c r="H468" s="80" t="s">
        <v>2230</v>
      </c>
      <c r="I468" s="177"/>
      <c r="J468" s="81">
        <v>7.3968087869182142</v>
      </c>
      <c r="K468" s="81">
        <v>1.5555211427442777</v>
      </c>
      <c r="L468" s="81">
        <v>15.20734061620055</v>
      </c>
      <c r="M468" s="81">
        <v>13.232729339047962</v>
      </c>
      <c r="N468" s="81">
        <v>27.234879876672583</v>
      </c>
      <c r="O468" s="81">
        <v>9.9173130147960595</v>
      </c>
      <c r="P468" s="81">
        <v>16.968904186718607</v>
      </c>
      <c r="Q468" s="81">
        <v>0.73077854410327414</v>
      </c>
      <c r="R468" s="81">
        <v>0</v>
      </c>
      <c r="S468" s="81">
        <v>2.996074257356923</v>
      </c>
      <c r="T468" s="82"/>
      <c r="U468" s="81">
        <v>670606</v>
      </c>
      <c r="V468" s="81">
        <v>514</v>
      </c>
      <c r="W468" s="81">
        <v>199</v>
      </c>
      <c r="X468" s="81">
        <v>2812</v>
      </c>
      <c r="Y468" s="81">
        <v>4745</v>
      </c>
      <c r="Z468" s="81">
        <v>4907</v>
      </c>
      <c r="AA468" s="81">
        <v>3323</v>
      </c>
      <c r="AB468" s="81">
        <v>11748</v>
      </c>
      <c r="AC468" s="81">
        <v>0</v>
      </c>
      <c r="AD468" s="81">
        <v>2.996074257356923</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2234</v>
      </c>
      <c r="B469" s="80">
        <v>107</v>
      </c>
      <c r="C469" s="80">
        <v>5</v>
      </c>
      <c r="D469" s="80">
        <v>7</v>
      </c>
      <c r="E469" s="80">
        <v>2008</v>
      </c>
      <c r="F469" s="80" t="s">
        <v>84</v>
      </c>
      <c r="G469" s="80" t="s">
        <v>2229</v>
      </c>
      <c r="H469" s="80" t="s">
        <v>2230</v>
      </c>
      <c r="I469" s="177"/>
      <c r="J469" s="81">
        <v>6.601334096984063</v>
      </c>
      <c r="K469" s="81">
        <v>1.1306194225705468</v>
      </c>
      <c r="L469" s="81">
        <v>13.393716914302837</v>
      </c>
      <c r="M469" s="81">
        <v>13.878423541751511</v>
      </c>
      <c r="N469" s="81">
        <v>22.295670359482802</v>
      </c>
      <c r="O469" s="81">
        <v>9.5283173116613415</v>
      </c>
      <c r="P469" s="81">
        <v>16.607819928302153</v>
      </c>
      <c r="Q469" s="81">
        <v>0.70311389350292852</v>
      </c>
      <c r="R469" s="81">
        <v>0</v>
      </c>
      <c r="S469" s="81">
        <v>2.3019762954851966</v>
      </c>
      <c r="T469" s="82"/>
      <c r="U469" s="81">
        <v>646116</v>
      </c>
      <c r="V469" s="81">
        <v>514</v>
      </c>
      <c r="W469" s="81">
        <v>199</v>
      </c>
      <c r="X469" s="81">
        <v>2812</v>
      </c>
      <c r="Y469" s="81">
        <v>4718</v>
      </c>
      <c r="Z469" s="81">
        <v>4880</v>
      </c>
      <c r="AA469" s="81">
        <v>3256</v>
      </c>
      <c r="AB469" s="81">
        <v>11489</v>
      </c>
      <c r="AC469" s="81">
        <v>0</v>
      </c>
      <c r="AD469" s="81">
        <v>2.3019762954851966</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2235</v>
      </c>
      <c r="B470" s="80">
        <v>108</v>
      </c>
      <c r="C470" s="80">
        <v>6</v>
      </c>
      <c r="D470" s="80">
        <v>7</v>
      </c>
      <c r="E470" s="80">
        <v>2009</v>
      </c>
      <c r="F470" s="80" t="s">
        <v>85</v>
      </c>
      <c r="G470" s="80" t="s">
        <v>2229</v>
      </c>
      <c r="H470" s="80" t="s">
        <v>2230</v>
      </c>
      <c r="I470" s="177"/>
      <c r="J470" s="81">
        <v>7.8143252319243812</v>
      </c>
      <c r="K470" s="81">
        <v>1.3124364160842272</v>
      </c>
      <c r="L470" s="81">
        <v>22.510792780476173</v>
      </c>
      <c r="M470" s="81">
        <v>13.842443214071031</v>
      </c>
      <c r="N470" s="81">
        <v>21.26900999264377</v>
      </c>
      <c r="O470" s="81">
        <v>9.5920192357643401</v>
      </c>
      <c r="P470" s="81">
        <v>16.157421768488419</v>
      </c>
      <c r="Q470" s="81">
        <v>0.65981922745035015</v>
      </c>
      <c r="R470" s="81">
        <v>0</v>
      </c>
      <c r="S470" s="81">
        <v>1.6598965635808052</v>
      </c>
      <c r="T470" s="82"/>
      <c r="U470" s="81">
        <v>584194</v>
      </c>
      <c r="V470" s="81">
        <v>483</v>
      </c>
      <c r="W470" s="81">
        <v>458</v>
      </c>
      <c r="X470" s="81">
        <v>2817</v>
      </c>
      <c r="Y470" s="81">
        <v>4725</v>
      </c>
      <c r="Z470" s="81">
        <v>4849</v>
      </c>
      <c r="AA470" s="81">
        <v>3252</v>
      </c>
      <c r="AB470" s="81">
        <v>11318</v>
      </c>
      <c r="AC470" s="81">
        <v>0</v>
      </c>
      <c r="AD470" s="81">
        <v>1.6598965635808052</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2236</v>
      </c>
      <c r="B471" s="80">
        <v>109</v>
      </c>
      <c r="C471" s="80">
        <v>7</v>
      </c>
      <c r="D471" s="80">
        <v>7</v>
      </c>
      <c r="E471" s="80">
        <v>2010</v>
      </c>
      <c r="F471" s="80" t="s">
        <v>86</v>
      </c>
      <c r="G471" s="80" t="s">
        <v>2229</v>
      </c>
      <c r="H471" s="80" t="s">
        <v>2230</v>
      </c>
      <c r="I471" s="177"/>
      <c r="J471" s="81">
        <v>6.5520414066590318</v>
      </c>
      <c r="K471" s="81">
        <v>1.2514644619848529</v>
      </c>
      <c r="L471" s="81">
        <v>20.878435644390809</v>
      </c>
      <c r="M471" s="81">
        <v>13.21929803248822</v>
      </c>
      <c r="N471" s="81">
        <v>21.92559110448347</v>
      </c>
      <c r="O471" s="81">
        <v>9.4334515377677697</v>
      </c>
      <c r="P471" s="81">
        <v>16.255333083263686</v>
      </c>
      <c r="Q471" s="81">
        <v>0.67412131127197295</v>
      </c>
      <c r="R471" s="81">
        <v>1.4270288410526797E-2</v>
      </c>
      <c r="S471" s="81">
        <v>1.8955198638826929</v>
      </c>
      <c r="T471" s="82"/>
      <c r="U471" s="81">
        <v>575654</v>
      </c>
      <c r="V471" s="81">
        <v>483</v>
      </c>
      <c r="W471" s="81">
        <v>458</v>
      </c>
      <c r="X471" s="81">
        <v>2817</v>
      </c>
      <c r="Y471" s="81">
        <v>4687</v>
      </c>
      <c r="Z471" s="81">
        <v>4791</v>
      </c>
      <c r="AA471" s="81">
        <v>3190</v>
      </c>
      <c r="AB471" s="81">
        <v>11080</v>
      </c>
      <c r="AC471" s="81">
        <v>2492</v>
      </c>
      <c r="AD471" s="81">
        <v>1.8955198638826929</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2237</v>
      </c>
      <c r="B472" s="80">
        <v>110</v>
      </c>
      <c r="C472" s="80">
        <v>8</v>
      </c>
      <c r="D472" s="80">
        <v>7</v>
      </c>
      <c r="E472" s="80">
        <v>2011</v>
      </c>
      <c r="F472" s="80" t="s">
        <v>87</v>
      </c>
      <c r="G472" s="80" t="s">
        <v>2229</v>
      </c>
      <c r="H472" s="80" t="s">
        <v>2230</v>
      </c>
      <c r="I472" s="177"/>
      <c r="J472" s="81">
        <v>6.3980843730055517</v>
      </c>
      <c r="K472" s="81">
        <v>1.5272654685743094</v>
      </c>
      <c r="L472" s="81">
        <v>22.868440978994975</v>
      </c>
      <c r="M472" s="81">
        <v>16.281952918643768</v>
      </c>
      <c r="N472" s="81">
        <v>26.541780437740513</v>
      </c>
      <c r="O472" s="81">
        <v>9.3696935033938491</v>
      </c>
      <c r="P472" s="81">
        <v>15.632177190303752</v>
      </c>
      <c r="Q472" s="81">
        <v>0.76262775748446776</v>
      </c>
      <c r="R472" s="81">
        <v>8.3480674020615736E-2</v>
      </c>
      <c r="S472" s="81">
        <v>2.4690080979678868</v>
      </c>
      <c r="T472" s="82"/>
      <c r="U472" s="81">
        <v>622533</v>
      </c>
      <c r="V472" s="81">
        <v>483</v>
      </c>
      <c r="W472" s="81">
        <v>458</v>
      </c>
      <c r="X472" s="81">
        <v>2817</v>
      </c>
      <c r="Y472" s="81">
        <v>4667</v>
      </c>
      <c r="Z472" s="81">
        <v>4862</v>
      </c>
      <c r="AA472" s="81">
        <v>3159</v>
      </c>
      <c r="AB472" s="81">
        <v>10867</v>
      </c>
      <c r="AC472" s="81">
        <v>14554</v>
      </c>
      <c r="AD472" s="81">
        <v>2.4690080979678868</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2238</v>
      </c>
      <c r="B473" s="80">
        <v>111</v>
      </c>
      <c r="C473" s="80">
        <v>9</v>
      </c>
      <c r="D473" s="80">
        <v>7</v>
      </c>
      <c r="E473" s="80">
        <v>2012</v>
      </c>
      <c r="F473" s="80" t="s">
        <v>88</v>
      </c>
      <c r="G473" s="80" t="s">
        <v>2229</v>
      </c>
      <c r="H473" s="80" t="s">
        <v>2230</v>
      </c>
      <c r="I473" s="177"/>
      <c r="J473" s="81">
        <v>9.0988174349894173</v>
      </c>
      <c r="K473" s="81">
        <v>1.4605427227897356</v>
      </c>
      <c r="L473" s="81">
        <v>22.362843699058555</v>
      </c>
      <c r="M473" s="81">
        <v>16.233732410752744</v>
      </c>
      <c r="N473" s="81">
        <v>28.53688081167526</v>
      </c>
      <c r="O473" s="81">
        <v>9.4145032589644515</v>
      </c>
      <c r="P473" s="81">
        <v>15.681305515130347</v>
      </c>
      <c r="Q473" s="81">
        <v>0.81508110015628565</v>
      </c>
      <c r="R473" s="81">
        <v>2.2711720371565602E-2</v>
      </c>
      <c r="S473" s="81">
        <v>2.7955557592794333</v>
      </c>
      <c r="T473" s="82"/>
      <c r="U473" s="81">
        <v>772460</v>
      </c>
      <c r="V473" s="81">
        <v>483</v>
      </c>
      <c r="W473" s="81">
        <v>458</v>
      </c>
      <c r="X473" s="81">
        <v>2817</v>
      </c>
      <c r="Y473" s="81">
        <v>4689</v>
      </c>
      <c r="Z473" s="81">
        <v>4924</v>
      </c>
      <c r="AA473" s="81">
        <v>3151</v>
      </c>
      <c r="AB473" s="81">
        <v>10690</v>
      </c>
      <c r="AC473" s="81">
        <v>3857</v>
      </c>
      <c r="AD473" s="81">
        <v>2.7955557592794333</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2239</v>
      </c>
      <c r="B474" s="80">
        <v>112</v>
      </c>
      <c r="C474" s="80">
        <v>10</v>
      </c>
      <c r="D474" s="80">
        <v>7</v>
      </c>
      <c r="E474" s="80">
        <v>2013</v>
      </c>
      <c r="F474" s="80" t="s">
        <v>89</v>
      </c>
      <c r="G474" s="80" t="s">
        <v>2229</v>
      </c>
      <c r="H474" s="80" t="s">
        <v>2230</v>
      </c>
      <c r="I474" s="177"/>
      <c r="J474" s="81">
        <v>9.8331427942813505</v>
      </c>
      <c r="K474" s="81">
        <v>1.4195138454862417</v>
      </c>
      <c r="L474" s="81">
        <v>18.178480335386716</v>
      </c>
      <c r="M474" s="81">
        <v>15.575104961298996</v>
      </c>
      <c r="N474" s="81">
        <v>24.491922695526899</v>
      </c>
      <c r="O474" s="81">
        <v>9.1292640091682049</v>
      </c>
      <c r="P474" s="81">
        <v>15.545571803754875</v>
      </c>
      <c r="Q474" s="81">
        <v>0.8164948559834333</v>
      </c>
      <c r="R474" s="81">
        <v>9.0304859581391075E-3</v>
      </c>
      <c r="S474" s="81">
        <v>3.4202349977272126</v>
      </c>
      <c r="T474" s="82"/>
      <c r="U474" s="81">
        <v>782646</v>
      </c>
      <c r="V474" s="81">
        <v>483</v>
      </c>
      <c r="W474" s="81">
        <v>458</v>
      </c>
      <c r="X474" s="81">
        <v>2817</v>
      </c>
      <c r="Y474" s="81">
        <v>4670</v>
      </c>
      <c r="Z474" s="81">
        <v>4988</v>
      </c>
      <c r="AA474" s="81">
        <v>3112</v>
      </c>
      <c r="AB474" s="81">
        <v>10555</v>
      </c>
      <c r="AC474" s="81">
        <v>1497</v>
      </c>
      <c r="AD474" s="81">
        <v>3.4202349977272126</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2240</v>
      </c>
      <c r="B475" s="80">
        <v>113</v>
      </c>
      <c r="C475" s="80">
        <v>11</v>
      </c>
      <c r="D475" s="80">
        <v>7</v>
      </c>
      <c r="E475" s="80">
        <v>2014</v>
      </c>
      <c r="F475" s="80" t="s">
        <v>90</v>
      </c>
      <c r="G475" s="80" t="s">
        <v>2229</v>
      </c>
      <c r="H475" s="80" t="s">
        <v>2230</v>
      </c>
      <c r="I475" s="177"/>
      <c r="J475" s="81">
        <v>11.280523753952316</v>
      </c>
      <c r="K475" s="81">
        <v>1.4051502767738437</v>
      </c>
      <c r="L475" s="81">
        <v>12.342284012869483</v>
      </c>
      <c r="M475" s="81">
        <v>14.178143263981832</v>
      </c>
      <c r="N475" s="81">
        <v>21.277521095817512</v>
      </c>
      <c r="O475" s="81">
        <v>8.6593387925969623</v>
      </c>
      <c r="P475" s="81">
        <v>15.440635877017284</v>
      </c>
      <c r="Q475" s="81">
        <v>0.76275684162688284</v>
      </c>
      <c r="R475" s="81">
        <v>1.9387459886993034E-2</v>
      </c>
      <c r="S475" s="81">
        <v>3.5540824838015284</v>
      </c>
      <c r="T475" s="82"/>
      <c r="U475" s="81">
        <v>895383</v>
      </c>
      <c r="V475" s="81">
        <v>486</v>
      </c>
      <c r="W475" s="81">
        <v>267</v>
      </c>
      <c r="X475" s="81">
        <v>2622</v>
      </c>
      <c r="Y475" s="81">
        <v>4620</v>
      </c>
      <c r="Z475" s="81">
        <v>4983</v>
      </c>
      <c r="AA475" s="81">
        <v>3075</v>
      </c>
      <c r="AB475" s="81">
        <v>10277</v>
      </c>
      <c r="AC475" s="81">
        <v>3224</v>
      </c>
      <c r="AD475" s="81">
        <v>3.5540824838015284</v>
      </c>
      <c r="AE475" s="82"/>
      <c r="AF475" s="81">
        <v>10103163.667095603</v>
      </c>
      <c r="AG475" s="81">
        <v>1001018.2554530733</v>
      </c>
      <c r="AH475" s="81">
        <v>2329775.1162839234</v>
      </c>
      <c r="AI475" s="81">
        <v>16631776.33597574</v>
      </c>
      <c r="AJ475" s="81">
        <v>23983524.730202135</v>
      </c>
      <c r="AK475" s="81">
        <v>0</v>
      </c>
      <c r="AL475" s="81">
        <v>0</v>
      </c>
      <c r="AM475" s="81">
        <v>1410878.5285797787</v>
      </c>
      <c r="AN475" s="81">
        <v>0</v>
      </c>
      <c r="AO475" s="81">
        <v>0</v>
      </c>
      <c r="AP475" s="82"/>
      <c r="AQ475" s="81">
        <v>94</v>
      </c>
      <c r="AR475" s="81">
        <v>17</v>
      </c>
      <c r="AS475" s="81">
        <v>0</v>
      </c>
      <c r="AT475" s="81">
        <v>0</v>
      </c>
      <c r="AU475" s="81">
        <v>0</v>
      </c>
      <c r="AV475" s="81">
        <v>0</v>
      </c>
      <c r="AW475" s="81" t="s">
        <v>564</v>
      </c>
      <c r="AX475" s="82"/>
      <c r="AY475" s="81">
        <v>401.9</v>
      </c>
      <c r="AZ475" s="81">
        <v>425.6</v>
      </c>
      <c r="BA475" s="81">
        <v>0</v>
      </c>
      <c r="BB475" s="81">
        <v>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2241</v>
      </c>
      <c r="B476" s="80">
        <v>114</v>
      </c>
      <c r="C476" s="80">
        <v>12</v>
      </c>
      <c r="D476" s="80">
        <v>7</v>
      </c>
      <c r="E476" s="80">
        <v>2015</v>
      </c>
      <c r="F476" s="80" t="s">
        <v>91</v>
      </c>
      <c r="G476" s="80" t="s">
        <v>2229</v>
      </c>
      <c r="H476" s="80" t="s">
        <v>2230</v>
      </c>
      <c r="I476" s="177"/>
      <c r="J476" s="81">
        <v>11.199309337677853</v>
      </c>
      <c r="K476" s="81">
        <v>1.4463144625136324</v>
      </c>
      <c r="L476" s="81">
        <v>10.806072621107631</v>
      </c>
      <c r="M476" s="81">
        <v>14.962894946664113</v>
      </c>
      <c r="N476" s="81">
        <v>23.822377084802625</v>
      </c>
      <c r="O476" s="81">
        <v>8.6076857713745838</v>
      </c>
      <c r="P476" s="81">
        <v>15.307051247952929</v>
      </c>
      <c r="Q476" s="81">
        <v>0.73158832298701593</v>
      </c>
      <c r="R476" s="81">
        <v>7.2695836754320495E-2</v>
      </c>
      <c r="S476" s="81">
        <v>1.9845701790002479</v>
      </c>
      <c r="T476" s="82"/>
      <c r="U476" s="81">
        <v>1015057</v>
      </c>
      <c r="V476" s="81">
        <v>486</v>
      </c>
      <c r="W476" s="81">
        <v>267</v>
      </c>
      <c r="X476" s="81">
        <v>2622</v>
      </c>
      <c r="Y476" s="81">
        <v>4589</v>
      </c>
      <c r="Z476" s="81">
        <v>5001</v>
      </c>
      <c r="AA476" s="81">
        <v>3046</v>
      </c>
      <c r="AB476" s="81">
        <v>10069</v>
      </c>
      <c r="AC476" s="81">
        <v>12453</v>
      </c>
      <c r="AD476" s="81">
        <v>1.9845701790002479</v>
      </c>
      <c r="AE476" s="82"/>
      <c r="AF476" s="81">
        <v>9583148.4668851513</v>
      </c>
      <c r="AG476" s="81">
        <v>958724.77022453211</v>
      </c>
      <c r="AH476" s="81">
        <v>1609426.2220525127</v>
      </c>
      <c r="AI476" s="81">
        <v>17621753.345890108</v>
      </c>
      <c r="AJ476" s="81">
        <v>27333405.487160243</v>
      </c>
      <c r="AK476" s="81">
        <v>0</v>
      </c>
      <c r="AL476" s="81">
        <v>0</v>
      </c>
      <c r="AM476" s="81">
        <v>1379914.2121335964</v>
      </c>
      <c r="AN476" s="81">
        <v>0</v>
      </c>
      <c r="AO476" s="81">
        <v>0</v>
      </c>
      <c r="AP476" s="82"/>
      <c r="AQ476" s="81">
        <v>115</v>
      </c>
      <c r="AR476" s="81">
        <v>20</v>
      </c>
      <c r="AS476" s="81">
        <v>0</v>
      </c>
      <c r="AT476" s="81">
        <v>0</v>
      </c>
      <c r="AU476" s="81">
        <v>0</v>
      </c>
      <c r="AV476" s="81">
        <v>0</v>
      </c>
      <c r="AW476" s="81" t="s">
        <v>564</v>
      </c>
      <c r="AX476" s="82"/>
      <c r="AY476" s="81">
        <v>498</v>
      </c>
      <c r="AZ476" s="81">
        <v>528.1</v>
      </c>
      <c r="BA476" s="81">
        <v>0</v>
      </c>
      <c r="BB476" s="81">
        <v>0</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2242</v>
      </c>
      <c r="B477" s="80">
        <v>115</v>
      </c>
      <c r="C477" s="80">
        <v>13</v>
      </c>
      <c r="D477" s="80">
        <v>7</v>
      </c>
      <c r="E477" s="80">
        <v>2016</v>
      </c>
      <c r="F477" s="80" t="s">
        <v>92</v>
      </c>
      <c r="G477" s="80" t="s">
        <v>2229</v>
      </c>
      <c r="H477" s="80" t="s">
        <v>2230</v>
      </c>
      <c r="I477" s="177"/>
      <c r="J477" s="81">
        <v>9.8238139635461934</v>
      </c>
      <c r="K477" s="81">
        <v>1.4137582189049511</v>
      </c>
      <c r="L477" s="81">
        <v>13.082377723526406</v>
      </c>
      <c r="M477" s="81">
        <v>11.944585388133691</v>
      </c>
      <c r="N477" s="81">
        <v>21.402779185370523</v>
      </c>
      <c r="O477" s="81">
        <v>8.4385477126490649</v>
      </c>
      <c r="P477" s="81">
        <v>15.159212434269442</v>
      </c>
      <c r="Q477" s="81">
        <v>0.69516041811255436</v>
      </c>
      <c r="R477" s="81">
        <v>0.24343275191751737</v>
      </c>
      <c r="S477" s="81">
        <v>2.4288432779673235</v>
      </c>
      <c r="T477" s="82"/>
      <c r="U477" s="81">
        <v>898048</v>
      </c>
      <c r="V477" s="81">
        <v>486</v>
      </c>
      <c r="W477" s="81">
        <v>267</v>
      </c>
      <c r="X477" s="81">
        <v>2622</v>
      </c>
      <c r="Y477" s="81">
        <v>4548</v>
      </c>
      <c r="Z477" s="81">
        <v>4963</v>
      </c>
      <c r="AA477" s="81">
        <v>3120</v>
      </c>
      <c r="AB477" s="81">
        <v>9842</v>
      </c>
      <c r="AC477" s="81">
        <v>41575.917802075572</v>
      </c>
      <c r="AD477" s="81">
        <v>2.428843277967323</v>
      </c>
      <c r="AE477" s="82"/>
      <c r="AF477" s="81">
        <v>8390793.847534636</v>
      </c>
      <c r="AG477" s="81">
        <v>942399.29274722526</v>
      </c>
      <c r="AH477" s="81">
        <v>1551340.8964519431</v>
      </c>
      <c r="AI477" s="81">
        <v>16183417.58835607</v>
      </c>
      <c r="AJ477" s="81">
        <v>22378384.47365804</v>
      </c>
      <c r="AK477" s="81">
        <v>0</v>
      </c>
      <c r="AL477" s="81">
        <v>0</v>
      </c>
      <c r="AM477" s="81">
        <v>1349852.7033599999</v>
      </c>
      <c r="AN477" s="81">
        <v>0</v>
      </c>
      <c r="AO477" s="81">
        <v>0</v>
      </c>
      <c r="AP477" s="82"/>
      <c r="AQ477" s="81">
        <v>130</v>
      </c>
      <c r="AR477" s="81">
        <v>22</v>
      </c>
      <c r="AS477" s="81">
        <v>0</v>
      </c>
      <c r="AT477" s="81">
        <v>0</v>
      </c>
      <c r="AU477" s="81">
        <v>0</v>
      </c>
      <c r="AV477" s="81">
        <v>0</v>
      </c>
      <c r="AW477" s="81" t="s">
        <v>564</v>
      </c>
      <c r="AX477" s="82"/>
      <c r="AY477" s="81">
        <v>571.70000000000005</v>
      </c>
      <c r="AZ477" s="81">
        <v>622.5</v>
      </c>
      <c r="BA477" s="81">
        <v>0</v>
      </c>
      <c r="BB477" s="81">
        <v>0</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2243</v>
      </c>
      <c r="B478" s="80">
        <v>116</v>
      </c>
      <c r="C478" s="80">
        <v>14</v>
      </c>
      <c r="D478" s="80">
        <v>7</v>
      </c>
      <c r="E478" s="80">
        <v>2017</v>
      </c>
      <c r="F478" s="80" t="s">
        <v>71</v>
      </c>
      <c r="G478" s="80" t="s">
        <v>2229</v>
      </c>
      <c r="H478" s="80" t="s">
        <v>2230</v>
      </c>
      <c r="I478" s="177"/>
      <c r="J478" s="81">
        <v>9.0648270295777653</v>
      </c>
      <c r="K478" s="81">
        <v>1.4336156923816104</v>
      </c>
      <c r="L478" s="81">
        <v>11.637192511911731</v>
      </c>
      <c r="M478" s="81">
        <v>10.721267831274892</v>
      </c>
      <c r="N478" s="81">
        <v>20.914884639769117</v>
      </c>
      <c r="O478" s="81">
        <v>8.411238822342483</v>
      </c>
      <c r="P478" s="81">
        <v>15.101807785982245</v>
      </c>
      <c r="Q478" s="81">
        <v>0.65657423367356793</v>
      </c>
      <c r="R478" s="81">
        <v>0.17972891109858879</v>
      </c>
      <c r="S478" s="81">
        <v>4.2779813782966123</v>
      </c>
      <c r="T478" s="82"/>
      <c r="U478" s="81">
        <v>947210</v>
      </c>
      <c r="V478" s="81">
        <v>486</v>
      </c>
      <c r="W478" s="81">
        <v>267</v>
      </c>
      <c r="X478" s="81">
        <v>2622</v>
      </c>
      <c r="Y478" s="81">
        <v>4489</v>
      </c>
      <c r="Z478" s="81">
        <v>5029</v>
      </c>
      <c r="AA478" s="81">
        <v>3128</v>
      </c>
      <c r="AB478" s="81">
        <v>9613</v>
      </c>
      <c r="AC478" s="81">
        <v>31305</v>
      </c>
      <c r="AD478" s="81">
        <v>4.2779813782966123</v>
      </c>
      <c r="AE478" s="82"/>
      <c r="AF478" s="81">
        <v>7940231.3355511501</v>
      </c>
      <c r="AG478" s="81">
        <v>958478.90404952993</v>
      </c>
      <c r="AH478" s="81">
        <v>1844716.424436132</v>
      </c>
      <c r="AI478" s="81">
        <v>15453555.100920239</v>
      </c>
      <c r="AJ478" s="81">
        <v>25152041.318204999</v>
      </c>
      <c r="AK478" s="81">
        <v>0</v>
      </c>
      <c r="AL478" s="81">
        <v>0</v>
      </c>
      <c r="AM478" s="81">
        <v>1320507.8383524001</v>
      </c>
      <c r="AN478" s="81">
        <v>0</v>
      </c>
      <c r="AO478" s="81">
        <v>0</v>
      </c>
      <c r="AP478" s="82"/>
      <c r="AQ478" s="81">
        <v>137</v>
      </c>
      <c r="AR478" s="81">
        <v>23</v>
      </c>
      <c r="AS478" s="81">
        <v>0</v>
      </c>
      <c r="AT478" s="81">
        <v>0</v>
      </c>
      <c r="AU478" s="81">
        <v>0</v>
      </c>
      <c r="AV478" s="81">
        <v>0</v>
      </c>
      <c r="AW478" s="81" t="s">
        <v>564</v>
      </c>
      <c r="AX478" s="82"/>
      <c r="AY478" s="81">
        <v>611.70000000000005</v>
      </c>
      <c r="AZ478" s="81">
        <v>642.6</v>
      </c>
      <c r="BA478" s="81">
        <v>0</v>
      </c>
      <c r="BB478" s="81">
        <v>0</v>
      </c>
      <c r="BC478" s="81">
        <v>0</v>
      </c>
      <c r="BD478" s="81">
        <v>0</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2244</v>
      </c>
      <c r="B479" s="80">
        <v>117</v>
      </c>
      <c r="C479" s="80">
        <v>15</v>
      </c>
      <c r="D479" s="80">
        <v>7</v>
      </c>
      <c r="E479" s="80">
        <v>2018</v>
      </c>
      <c r="F479" s="80" t="s">
        <v>93</v>
      </c>
      <c r="G479" s="80" t="s">
        <v>2229</v>
      </c>
      <c r="H479" s="80" t="s">
        <v>2230</v>
      </c>
      <c r="I479" s="177"/>
      <c r="J479" s="81">
        <v>9.8786353594163518</v>
      </c>
      <c r="K479" s="81">
        <v>1.3635612511010056</v>
      </c>
      <c r="L479" s="81">
        <v>10.656133183847448</v>
      </c>
      <c r="M479" s="81">
        <v>11.46552180262954</v>
      </c>
      <c r="N479" s="81">
        <v>19.184001094571315</v>
      </c>
      <c r="O479" s="81">
        <v>8.1875650625568088</v>
      </c>
      <c r="P479" s="81">
        <v>14.793744596205061</v>
      </c>
      <c r="Q479" s="81">
        <v>0.59621156394985653</v>
      </c>
      <c r="R479" s="81">
        <v>0.82914709166475142</v>
      </c>
      <c r="S479" s="81">
        <v>3.9491296106935359</v>
      </c>
      <c r="T479" s="82"/>
      <c r="U479" s="81">
        <v>1058425</v>
      </c>
      <c r="V479" s="81">
        <v>486</v>
      </c>
      <c r="W479" s="81">
        <v>267</v>
      </c>
      <c r="X479" s="81">
        <v>2622</v>
      </c>
      <c r="Y479" s="81">
        <v>4459</v>
      </c>
      <c r="Z479" s="81">
        <v>4989</v>
      </c>
      <c r="AA479" s="81">
        <v>3095</v>
      </c>
      <c r="AB479" s="81">
        <v>9407</v>
      </c>
      <c r="AC479" s="81">
        <v>143854</v>
      </c>
      <c r="AD479" s="81">
        <v>3.9491296106935359</v>
      </c>
      <c r="AE479" s="82"/>
      <c r="AF479" s="81">
        <v>9172435.8646887261</v>
      </c>
      <c r="AG479" s="81">
        <v>869755.55983030121</v>
      </c>
      <c r="AH479" s="81">
        <v>1743657.8106118629</v>
      </c>
      <c r="AI479" s="81">
        <v>15861880.128815191</v>
      </c>
      <c r="AJ479" s="81">
        <v>22626350.120740321</v>
      </c>
      <c r="AK479" s="81">
        <v>0</v>
      </c>
      <c r="AL479" s="81">
        <v>0</v>
      </c>
      <c r="AM479" s="81">
        <v>1294883.998464481</v>
      </c>
      <c r="AN479" s="81">
        <v>0</v>
      </c>
      <c r="AO479" s="81">
        <v>0</v>
      </c>
      <c r="AP479" s="82"/>
      <c r="AQ479" s="81">
        <v>144</v>
      </c>
      <c r="AR479" s="81">
        <v>24</v>
      </c>
      <c r="AS479" s="81">
        <v>0</v>
      </c>
      <c r="AT479" s="81">
        <v>0</v>
      </c>
      <c r="AU479" s="81">
        <v>0</v>
      </c>
      <c r="AV479" s="81">
        <v>0</v>
      </c>
      <c r="AW479" s="81" t="s">
        <v>564</v>
      </c>
      <c r="AX479" s="82"/>
      <c r="AY479" s="81">
        <v>642</v>
      </c>
      <c r="AZ479" s="81">
        <v>692.1</v>
      </c>
      <c r="BA479" s="81">
        <v>0</v>
      </c>
      <c r="BB479" s="81">
        <v>0</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2245</v>
      </c>
      <c r="B480" s="80">
        <v>118</v>
      </c>
      <c r="C480" s="80">
        <v>16</v>
      </c>
      <c r="D480" s="80">
        <v>7</v>
      </c>
      <c r="E480" s="80">
        <v>2019</v>
      </c>
      <c r="F480" s="80" t="s">
        <v>73</v>
      </c>
      <c r="G480" s="80" t="s">
        <v>2229</v>
      </c>
      <c r="H480" s="80" t="s">
        <v>2230</v>
      </c>
      <c r="I480" s="177"/>
      <c r="J480" s="81">
        <v>9.2585731150358281</v>
      </c>
      <c r="K480" s="81">
        <v>1.2821342525928152</v>
      </c>
      <c r="L480" s="81">
        <v>10.758444142927994</v>
      </c>
      <c r="M480" s="81">
        <v>10.682867250690405</v>
      </c>
      <c r="N480" s="81">
        <v>17.685981413072209</v>
      </c>
      <c r="O480" s="81">
        <v>7.8202302569009658</v>
      </c>
      <c r="P480" s="81">
        <v>14.231072399559309</v>
      </c>
      <c r="Q480" s="81">
        <v>0.56512909809460998</v>
      </c>
      <c r="R480" s="81">
        <v>0.55820066320359385</v>
      </c>
      <c r="S480" s="81">
        <v>2.9214210448016997</v>
      </c>
      <c r="T480" s="82"/>
      <c r="U480" s="81">
        <v>1053620</v>
      </c>
      <c r="V480" s="81">
        <v>486</v>
      </c>
      <c r="W480" s="81">
        <v>267</v>
      </c>
      <c r="X480" s="81">
        <v>2622</v>
      </c>
      <c r="Y480" s="81">
        <v>4416</v>
      </c>
      <c r="Z480" s="81">
        <v>4896</v>
      </c>
      <c r="AA480" s="81">
        <v>2955</v>
      </c>
      <c r="AB480" s="81">
        <v>9158</v>
      </c>
      <c r="AC480" s="81">
        <v>98432</v>
      </c>
      <c r="AD480" s="81">
        <v>2.9214210448017002</v>
      </c>
      <c r="AE480" s="82"/>
      <c r="AF480" s="81">
        <v>9138668.632108165</v>
      </c>
      <c r="AG480" s="81">
        <v>842853.34451041243</v>
      </c>
      <c r="AH480" s="81">
        <v>1856908.918587751</v>
      </c>
      <c r="AI480" s="81">
        <v>15211852.505287319</v>
      </c>
      <c r="AJ480" s="81">
        <v>20488747.283763234</v>
      </c>
      <c r="AK480" s="81">
        <v>0</v>
      </c>
      <c r="AL480" s="81">
        <v>0</v>
      </c>
      <c r="AM480" s="81">
        <v>1247250.6586129111</v>
      </c>
      <c r="AN480" s="81">
        <v>0</v>
      </c>
      <c r="AO480" s="81">
        <v>0</v>
      </c>
      <c r="AP480" s="82"/>
      <c r="AQ480" s="81">
        <v>152</v>
      </c>
      <c r="AR480" s="81">
        <v>25</v>
      </c>
      <c r="AS480" s="81">
        <v>0</v>
      </c>
      <c r="AT480" s="81">
        <v>0</v>
      </c>
      <c r="AU480" s="81">
        <v>0</v>
      </c>
      <c r="AV480" s="81">
        <v>0</v>
      </c>
      <c r="AW480" s="81" t="s">
        <v>564</v>
      </c>
      <c r="AX480" s="82"/>
      <c r="AY480" s="81">
        <v>688.69999999999993</v>
      </c>
      <c r="AZ480" s="81">
        <v>705.9</v>
      </c>
      <c r="BA480" s="81">
        <v>0</v>
      </c>
      <c r="BB480" s="81">
        <v>0</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2246</v>
      </c>
      <c r="B481" s="80">
        <v>119</v>
      </c>
      <c r="C481" s="80">
        <v>17</v>
      </c>
      <c r="D481" s="80">
        <v>7</v>
      </c>
      <c r="E481" s="80">
        <v>2020</v>
      </c>
      <c r="F481" s="80" t="s">
        <v>218</v>
      </c>
      <c r="G481" s="80" t="s">
        <v>2229</v>
      </c>
      <c r="H481" s="80" t="s">
        <v>2230</v>
      </c>
      <c r="I481" s="177"/>
      <c r="J481" s="81">
        <v>10.21953430827674</v>
      </c>
      <c r="K481" s="81">
        <v>1.629067529518812</v>
      </c>
      <c r="L481" s="81">
        <v>8.7418813425157182</v>
      </c>
      <c r="M481" s="81">
        <v>9.2125575781154954</v>
      </c>
      <c r="N481" s="81">
        <v>16.847720743049141</v>
      </c>
      <c r="O481" s="81">
        <v>6.8124441308188075</v>
      </c>
      <c r="P481" s="81">
        <v>13.386409802317845</v>
      </c>
      <c r="Q481" s="81">
        <v>0.52300332723299658</v>
      </c>
      <c r="R481" s="81">
        <v>1.2362491133659297</v>
      </c>
      <c r="S481" s="81">
        <v>3.0780321646962272</v>
      </c>
      <c r="T481" s="82"/>
      <c r="U481" s="81">
        <v>896970</v>
      </c>
      <c r="V481" s="81">
        <v>543</v>
      </c>
      <c r="W481" s="81">
        <v>223</v>
      </c>
      <c r="X481" s="81">
        <v>2508</v>
      </c>
      <c r="Y481" s="81">
        <v>4380</v>
      </c>
      <c r="Z481" s="81">
        <v>4868</v>
      </c>
      <c r="AA481" s="81">
        <v>3020</v>
      </c>
      <c r="AB481" s="81">
        <v>8870</v>
      </c>
      <c r="AC481" s="81">
        <v>219135</v>
      </c>
      <c r="AD481" s="81">
        <v>3.0780321646962272</v>
      </c>
      <c r="AE481" s="82"/>
      <c r="AF481" s="81">
        <v>7468304.9576610206</v>
      </c>
      <c r="AG481" s="81">
        <v>1064314.8868193673</v>
      </c>
      <c r="AH481" s="81">
        <v>1529057.1456175265</v>
      </c>
      <c r="AI481" s="81">
        <v>13902644.457477832</v>
      </c>
      <c r="AJ481" s="81">
        <v>20112388.651162114</v>
      </c>
      <c r="AK481" s="81"/>
      <c r="AL481" s="81"/>
      <c r="AM481" s="81">
        <v>1157633.5477554151</v>
      </c>
      <c r="AN481" s="81"/>
      <c r="AO481" s="81"/>
      <c r="AP481" s="82"/>
      <c r="AQ481" s="81">
        <v>157</v>
      </c>
      <c r="AR481" s="81">
        <v>26</v>
      </c>
      <c r="AS481" s="81">
        <v>0</v>
      </c>
      <c r="AT481" s="81">
        <v>0</v>
      </c>
      <c r="AU481" s="81">
        <v>0</v>
      </c>
      <c r="AV481" s="81">
        <v>0</v>
      </c>
      <c r="AW481" s="81">
        <v>0</v>
      </c>
      <c r="AX481" s="82"/>
      <c r="AY481" s="81">
        <v>716.8</v>
      </c>
      <c r="AZ481" s="81">
        <v>733.4</v>
      </c>
      <c r="BA481" s="81">
        <v>0</v>
      </c>
      <c r="BB481" s="81">
        <v>0</v>
      </c>
      <c r="BC481" s="81">
        <v>0</v>
      </c>
      <c r="BD481" s="81">
        <v>0</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2247</v>
      </c>
      <c r="B482" s="80">
        <v>119</v>
      </c>
      <c r="C482" s="80">
        <v>18</v>
      </c>
      <c r="D482" s="80">
        <v>7</v>
      </c>
      <c r="E482" s="80">
        <v>2021</v>
      </c>
      <c r="F482" s="80" t="s">
        <v>75</v>
      </c>
      <c r="G482" s="174" t="s">
        <v>2229</v>
      </c>
      <c r="H482" s="80" t="s">
        <v>2230</v>
      </c>
      <c r="I482" s="177"/>
      <c r="J482" s="81">
        <v>10.57051464105032</v>
      </c>
      <c r="K482" s="81">
        <v>1.7769191204008603</v>
      </c>
      <c r="L482" s="81">
        <v>7.9608139943029013</v>
      </c>
      <c r="M482" s="81">
        <v>10.306255243204683</v>
      </c>
      <c r="N482" s="81">
        <v>16.575005247686562</v>
      </c>
      <c r="O482" s="81">
        <v>6.48693142607525</v>
      </c>
      <c r="P482" s="81">
        <v>13.476790518429524</v>
      </c>
      <c r="Q482" s="81">
        <v>0.5126316445018968</v>
      </c>
      <c r="R482" s="81">
        <v>1.3141980250329015</v>
      </c>
      <c r="S482" s="81">
        <v>2.9047422320612748</v>
      </c>
      <c r="T482" s="82"/>
      <c r="U482" s="81">
        <v>1001119</v>
      </c>
      <c r="V482" s="81">
        <v>543</v>
      </c>
      <c r="W482" s="81">
        <v>223</v>
      </c>
      <c r="X482" s="81">
        <v>2508</v>
      </c>
      <c r="Y482" s="81">
        <v>4294</v>
      </c>
      <c r="Z482" s="81">
        <v>4773</v>
      </c>
      <c r="AA482" s="81">
        <v>2965</v>
      </c>
      <c r="AB482" s="81">
        <v>8591</v>
      </c>
      <c r="AC482" s="81">
        <v>225791.99999999997</v>
      </c>
      <c r="AD482" s="81">
        <v>2.9047422320612748</v>
      </c>
      <c r="AE482" s="82"/>
      <c r="AF482" s="81">
        <v>7626297.5774748418</v>
      </c>
      <c r="AG482" s="81">
        <v>1118911.0085177475</v>
      </c>
      <c r="AH482" s="81">
        <v>1398716.4936221554</v>
      </c>
      <c r="AI482" s="81">
        <v>15188358.476756886</v>
      </c>
      <c r="AJ482" s="81">
        <v>19321412.152224828</v>
      </c>
      <c r="AK482" s="81">
        <v>0</v>
      </c>
      <c r="AL482" s="81">
        <v>0</v>
      </c>
      <c r="AM482" s="81">
        <v>1127688.0601568348</v>
      </c>
      <c r="AN482" s="81">
        <v>0</v>
      </c>
      <c r="AO482" s="81">
        <v>0</v>
      </c>
      <c r="AP482" s="82"/>
      <c r="AQ482" s="81">
        <v>160</v>
      </c>
      <c r="AR482" s="81">
        <v>26</v>
      </c>
      <c r="AS482" s="81">
        <v>0</v>
      </c>
      <c r="AT482" s="81">
        <v>0</v>
      </c>
      <c r="AU482" s="81">
        <v>0</v>
      </c>
      <c r="AV482" s="81">
        <v>0</v>
      </c>
      <c r="AW482" s="81"/>
      <c r="AX482" s="82"/>
      <c r="AY482" s="81">
        <v>742.09999999999991</v>
      </c>
      <c r="AZ482" s="81">
        <v>733.4</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2248</v>
      </c>
      <c r="B483" s="80">
        <v>119</v>
      </c>
      <c r="C483" s="80">
        <v>19</v>
      </c>
      <c r="D483" s="80">
        <v>7</v>
      </c>
      <c r="E483" s="80">
        <v>2022</v>
      </c>
      <c r="F483" s="80" t="s">
        <v>568</v>
      </c>
      <c r="G483" s="174" t="s">
        <v>2229</v>
      </c>
      <c r="H483" s="80" t="s">
        <v>2230</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164</v>
      </c>
      <c r="AR483" s="81">
        <v>27</v>
      </c>
      <c r="AS483" s="81">
        <v>0</v>
      </c>
      <c r="AT483" s="81">
        <v>1</v>
      </c>
      <c r="AU483" s="81">
        <v>0</v>
      </c>
      <c r="AV483" s="81">
        <v>0</v>
      </c>
      <c r="AW483" s="81"/>
      <c r="AX483" s="82"/>
      <c r="AY483" s="81">
        <v>765.39999999999986</v>
      </c>
      <c r="AZ483" s="81">
        <v>782.9</v>
      </c>
      <c r="BA483" s="81">
        <v>0</v>
      </c>
      <c r="BB483" s="81">
        <v>6000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2249</v>
      </c>
      <c r="B484" s="80">
        <v>1</v>
      </c>
      <c r="C484" s="80">
        <v>1</v>
      </c>
      <c r="D484" s="80">
        <v>1</v>
      </c>
      <c r="E484" s="80">
        <v>1990</v>
      </c>
      <c r="F484" s="80" t="s">
        <v>562</v>
      </c>
      <c r="G484" s="80" t="s">
        <v>2250</v>
      </c>
      <c r="H484" s="80" t="s">
        <v>1698</v>
      </c>
      <c r="I484" s="177" t="s">
        <v>563</v>
      </c>
      <c r="J484" s="81">
        <v>34.022738107120766</v>
      </c>
      <c r="K484" s="81">
        <v>3.1044541494549991</v>
      </c>
      <c r="L484" s="81">
        <v>8.2024595993788552</v>
      </c>
      <c r="M484" s="81">
        <v>5.4293183510286891</v>
      </c>
      <c r="N484" s="81">
        <v>6.7194061653355588</v>
      </c>
      <c r="O484" s="81">
        <v>8.3902306997507701</v>
      </c>
      <c r="P484" s="81">
        <v>11.688098595797726</v>
      </c>
      <c r="Q484" s="81">
        <v>0.66497899021464679</v>
      </c>
      <c r="R484" s="81">
        <v>0</v>
      </c>
      <c r="S484" s="81">
        <v>0.72079143210003926</v>
      </c>
      <c r="T484" s="82"/>
      <c r="U484" s="81">
        <v>2378236</v>
      </c>
      <c r="V484" s="81">
        <v>1028</v>
      </c>
      <c r="W484" s="81">
        <v>72</v>
      </c>
      <c r="X484" s="81">
        <v>2229</v>
      </c>
      <c r="Y484" s="81">
        <v>2587</v>
      </c>
      <c r="Z484" s="81">
        <v>3451</v>
      </c>
      <c r="AA484" s="81">
        <v>2838</v>
      </c>
      <c r="AB484" s="81">
        <v>10797</v>
      </c>
      <c r="AC484" s="81">
        <v>0</v>
      </c>
      <c r="AD484" s="81">
        <v>0.72079143210003926</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2251</v>
      </c>
      <c r="B485" s="80">
        <v>2</v>
      </c>
      <c r="C485" s="80">
        <v>2</v>
      </c>
      <c r="D485" s="80">
        <v>1</v>
      </c>
      <c r="E485" s="80">
        <v>2005</v>
      </c>
      <c r="F485" s="80" t="s">
        <v>565</v>
      </c>
      <c r="G485" s="80" t="s">
        <v>2250</v>
      </c>
      <c r="H485" s="80" t="s">
        <v>1698</v>
      </c>
      <c r="I485" s="177"/>
      <c r="J485" s="81">
        <v>25.980549558794301</v>
      </c>
      <c r="K485" s="81">
        <v>1.6373864411199386</v>
      </c>
      <c r="L485" s="81">
        <v>15.430387832518127</v>
      </c>
      <c r="M485" s="81">
        <v>10.250470504942802</v>
      </c>
      <c r="N485" s="81">
        <v>12.869255171489016</v>
      </c>
      <c r="O485" s="81">
        <v>12.755111298483875</v>
      </c>
      <c r="P485" s="81">
        <v>13.039324476332736</v>
      </c>
      <c r="Q485" s="81">
        <v>0.63150777221612842</v>
      </c>
      <c r="R485" s="81">
        <v>0</v>
      </c>
      <c r="S485" s="81">
        <v>1.0793929805086366</v>
      </c>
      <c r="T485" s="82"/>
      <c r="U485" s="81">
        <v>1505553</v>
      </c>
      <c r="V485" s="81">
        <v>616</v>
      </c>
      <c r="W485" s="81">
        <v>130</v>
      </c>
      <c r="X485" s="81">
        <v>1826</v>
      </c>
      <c r="Y485" s="81">
        <v>3237</v>
      </c>
      <c r="Z485" s="81">
        <v>6071</v>
      </c>
      <c r="AA485" s="81">
        <v>2593</v>
      </c>
      <c r="AB485" s="81">
        <v>10719</v>
      </c>
      <c r="AC485" s="81">
        <v>0</v>
      </c>
      <c r="AD485" s="81">
        <v>1.0793929805086366</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2252</v>
      </c>
      <c r="B486" s="80">
        <v>3</v>
      </c>
      <c r="C486" s="80">
        <v>3</v>
      </c>
      <c r="D486" s="80">
        <v>1</v>
      </c>
      <c r="E486" s="80">
        <v>2006</v>
      </c>
      <c r="F486" s="80" t="s">
        <v>566</v>
      </c>
      <c r="G486" s="80" t="s">
        <v>2250</v>
      </c>
      <c r="H486" s="80" t="s">
        <v>1698</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2253</v>
      </c>
      <c r="B487" s="80">
        <v>4</v>
      </c>
      <c r="C487" s="80">
        <v>4</v>
      </c>
      <c r="D487" s="80">
        <v>1</v>
      </c>
      <c r="E487" s="80">
        <v>2007</v>
      </c>
      <c r="F487" s="80" t="s">
        <v>567</v>
      </c>
      <c r="G487" s="80" t="s">
        <v>2250</v>
      </c>
      <c r="H487" s="80" t="s">
        <v>1698</v>
      </c>
      <c r="I487" s="177"/>
      <c r="J487" s="81">
        <v>31.709258726579634</v>
      </c>
      <c r="K487" s="81">
        <v>1.3006317853483154</v>
      </c>
      <c r="L487" s="81">
        <v>11.402654794616858</v>
      </c>
      <c r="M487" s="81">
        <v>10.77035039259621</v>
      </c>
      <c r="N487" s="81">
        <v>12.084564843827513</v>
      </c>
      <c r="O487" s="81">
        <v>12.190999002496399</v>
      </c>
      <c r="P487" s="81">
        <v>12.602845480837052</v>
      </c>
      <c r="Q487" s="81">
        <v>0.64885520884757009</v>
      </c>
      <c r="R487" s="81">
        <v>0</v>
      </c>
      <c r="S487" s="81">
        <v>1.295169380928815</v>
      </c>
      <c r="T487" s="82"/>
      <c r="U487" s="81">
        <v>1760734</v>
      </c>
      <c r="V487" s="81">
        <v>530</v>
      </c>
      <c r="W487" s="81">
        <v>108</v>
      </c>
      <c r="X487" s="81">
        <v>2325</v>
      </c>
      <c r="Y487" s="81">
        <v>3263</v>
      </c>
      <c r="Z487" s="81">
        <v>6032</v>
      </c>
      <c r="AA487" s="81">
        <v>2468</v>
      </c>
      <c r="AB487" s="81">
        <v>10431</v>
      </c>
      <c r="AC487" s="81">
        <v>0</v>
      </c>
      <c r="AD487" s="81">
        <v>1.295169380928815</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2254</v>
      </c>
      <c r="B488" s="80">
        <v>5</v>
      </c>
      <c r="C488" s="80">
        <v>5</v>
      </c>
      <c r="D488" s="80">
        <v>1</v>
      </c>
      <c r="E488" s="80">
        <v>2008</v>
      </c>
      <c r="F488" s="80" t="s">
        <v>84</v>
      </c>
      <c r="G488" s="80" t="s">
        <v>2250</v>
      </c>
      <c r="H488" s="80" t="s">
        <v>1698</v>
      </c>
      <c r="I488" s="177"/>
      <c r="J488" s="81">
        <v>27.545812008402727</v>
      </c>
      <c r="K488" s="81">
        <v>0.97604324686427646</v>
      </c>
      <c r="L488" s="81">
        <v>9.5515971176059544</v>
      </c>
      <c r="M488" s="81">
        <v>11.132292301138168</v>
      </c>
      <c r="N488" s="81">
        <v>10.872325474400315</v>
      </c>
      <c r="O488" s="81">
        <v>11.814722961652208</v>
      </c>
      <c r="P488" s="81">
        <v>12.195730174622373</v>
      </c>
      <c r="Q488" s="81">
        <v>0.62936924717417675</v>
      </c>
      <c r="R488" s="81">
        <v>0</v>
      </c>
      <c r="S488" s="81">
        <v>1.3848159164831595</v>
      </c>
      <c r="T488" s="82"/>
      <c r="U488" s="81">
        <v>1628427</v>
      </c>
      <c r="V488" s="81">
        <v>530</v>
      </c>
      <c r="W488" s="81">
        <v>108</v>
      </c>
      <c r="X488" s="81">
        <v>2325</v>
      </c>
      <c r="Y488" s="81">
        <v>3282</v>
      </c>
      <c r="Z488" s="81">
        <v>6051</v>
      </c>
      <c r="AA488" s="81">
        <v>2391</v>
      </c>
      <c r="AB488" s="81">
        <v>10284</v>
      </c>
      <c r="AC488" s="81">
        <v>0</v>
      </c>
      <c r="AD488" s="81">
        <v>1.3848159164831595</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2255</v>
      </c>
      <c r="B489" s="80">
        <v>6</v>
      </c>
      <c r="C489" s="80">
        <v>6</v>
      </c>
      <c r="D489" s="80">
        <v>1</v>
      </c>
      <c r="E489" s="80">
        <v>2009</v>
      </c>
      <c r="F489" s="80" t="s">
        <v>85</v>
      </c>
      <c r="G489" s="80" t="s">
        <v>2250</v>
      </c>
      <c r="H489" s="80" t="s">
        <v>1698</v>
      </c>
      <c r="I489" s="177"/>
      <c r="J489" s="81">
        <v>27.160431262242192</v>
      </c>
      <c r="K489" s="81">
        <v>0.99570736203969834</v>
      </c>
      <c r="L489" s="81">
        <v>12.893519117405345</v>
      </c>
      <c r="M489" s="81">
        <v>10.974426398367857</v>
      </c>
      <c r="N489" s="81">
        <v>12.801451903857403</v>
      </c>
      <c r="O489" s="81">
        <v>11.918316332332472</v>
      </c>
      <c r="P489" s="81">
        <v>11.740463603609513</v>
      </c>
      <c r="Q489" s="81">
        <v>0.59161031279078935</v>
      </c>
      <c r="R489" s="81">
        <v>0</v>
      </c>
      <c r="S489" s="81">
        <v>0.90942762900225105</v>
      </c>
      <c r="T489" s="82"/>
      <c r="U489" s="81">
        <v>1399932</v>
      </c>
      <c r="V489" s="81">
        <v>551</v>
      </c>
      <c r="W489" s="81">
        <v>168</v>
      </c>
      <c r="X489" s="81">
        <v>2293</v>
      </c>
      <c r="Y489" s="81">
        <v>3278</v>
      </c>
      <c r="Z489" s="81">
        <v>6025</v>
      </c>
      <c r="AA489" s="81">
        <v>2363</v>
      </c>
      <c r="AB489" s="81">
        <v>10148</v>
      </c>
      <c r="AC489" s="81">
        <v>0</v>
      </c>
      <c r="AD489" s="81">
        <v>0.90942762900225105</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5.7</v>
      </c>
      <c r="BJ489" s="81">
        <v>0</v>
      </c>
      <c r="BK489" s="81">
        <v>0</v>
      </c>
      <c r="BL489" s="81">
        <v>0</v>
      </c>
      <c r="BM489" s="82"/>
      <c r="BN489" s="81">
        <v>0</v>
      </c>
      <c r="BO489" s="81">
        <v>0</v>
      </c>
      <c r="BP489" s="81">
        <v>1</v>
      </c>
      <c r="BQ489" s="81">
        <v>0</v>
      </c>
      <c r="BR489" s="81">
        <v>0</v>
      </c>
      <c r="BS489" s="81">
        <v>0</v>
      </c>
      <c r="BT489"/>
      <c r="BU489" s="80"/>
      <c r="BV489" s="80"/>
      <c r="BW489" s="80"/>
      <c r="BX489" s="80"/>
      <c r="BY489" s="80"/>
      <c r="BZ489" s="80"/>
      <c r="CA489" s="80"/>
      <c r="CB489" s="80"/>
      <c r="CC489" s="80"/>
    </row>
    <row r="490" spans="1:81">
      <c r="A490" s="80" t="s">
        <v>2256</v>
      </c>
      <c r="B490" s="80">
        <v>7</v>
      </c>
      <c r="C490" s="80">
        <v>7</v>
      </c>
      <c r="D490" s="80">
        <v>1</v>
      </c>
      <c r="E490" s="80">
        <v>2010</v>
      </c>
      <c r="F490" s="80" t="s">
        <v>86</v>
      </c>
      <c r="G490" s="80" t="s">
        <v>2250</v>
      </c>
      <c r="H490" s="80" t="s">
        <v>1698</v>
      </c>
      <c r="I490" s="177"/>
      <c r="J490" s="81">
        <v>22.787900553278391</v>
      </c>
      <c r="K490" s="81">
        <v>1.0098864643764955</v>
      </c>
      <c r="L490" s="81">
        <v>11.224007952579983</v>
      </c>
      <c r="M490" s="81">
        <v>10.675436243996254</v>
      </c>
      <c r="N490" s="81">
        <v>11.832466840525051</v>
      </c>
      <c r="O490" s="81">
        <v>11.906508338318034</v>
      </c>
      <c r="P490" s="81">
        <v>11.929070453893509</v>
      </c>
      <c r="Q490" s="81">
        <v>0.61121143438973291</v>
      </c>
      <c r="R490" s="81">
        <v>0</v>
      </c>
      <c r="S490" s="81">
        <v>0.88880833048725594</v>
      </c>
      <c r="T490" s="82"/>
      <c r="U490" s="81">
        <v>1531988</v>
      </c>
      <c r="V490" s="81">
        <v>551</v>
      </c>
      <c r="W490" s="81">
        <v>168</v>
      </c>
      <c r="X490" s="81">
        <v>2293</v>
      </c>
      <c r="Y490" s="81">
        <v>3264</v>
      </c>
      <c r="Z490" s="81">
        <v>6047</v>
      </c>
      <c r="AA490" s="81">
        <v>2341</v>
      </c>
      <c r="AB490" s="81">
        <v>10046</v>
      </c>
      <c r="AC490" s="81">
        <v>0</v>
      </c>
      <c r="AD490" s="81">
        <v>0.88880833048725594</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5.625</v>
      </c>
      <c r="BJ490" s="81">
        <v>0</v>
      </c>
      <c r="BK490" s="81">
        <v>0</v>
      </c>
      <c r="BL490" s="81">
        <v>0</v>
      </c>
      <c r="BM490" s="82"/>
      <c r="BN490" s="81">
        <v>0</v>
      </c>
      <c r="BO490" s="81">
        <v>0</v>
      </c>
      <c r="BP490" s="81">
        <v>1</v>
      </c>
      <c r="BQ490" s="81">
        <v>0</v>
      </c>
      <c r="BR490" s="81">
        <v>0</v>
      </c>
      <c r="BS490" s="81">
        <v>0</v>
      </c>
      <c r="BT490"/>
      <c r="BU490" s="80">
        <v>5.625</v>
      </c>
      <c r="BV490" s="80">
        <v>0</v>
      </c>
      <c r="BW490" s="80">
        <v>0</v>
      </c>
      <c r="BX490" s="80">
        <v>0</v>
      </c>
      <c r="BY490" s="80">
        <v>0</v>
      </c>
      <c r="BZ490" s="80">
        <v>0</v>
      </c>
      <c r="CA490" s="80">
        <v>0</v>
      </c>
      <c r="CB490" s="80">
        <v>0</v>
      </c>
      <c r="CC490" s="80">
        <v>0</v>
      </c>
    </row>
    <row r="491" spans="1:81">
      <c r="A491" s="80" t="s">
        <v>2257</v>
      </c>
      <c r="B491" s="80">
        <v>8</v>
      </c>
      <c r="C491" s="80">
        <v>8</v>
      </c>
      <c r="D491" s="80">
        <v>1</v>
      </c>
      <c r="E491" s="80">
        <v>2011</v>
      </c>
      <c r="F491" s="80" t="s">
        <v>87</v>
      </c>
      <c r="G491" s="80" t="s">
        <v>2250</v>
      </c>
      <c r="H491" s="80" t="s">
        <v>1698</v>
      </c>
      <c r="I491" s="177"/>
      <c r="J491" s="81">
        <v>12.952165750769032</v>
      </c>
      <c r="K491" s="81">
        <v>1.402672206324215</v>
      </c>
      <c r="L491" s="81">
        <v>9.4831770295319178</v>
      </c>
      <c r="M491" s="81">
        <v>11.263648716101068</v>
      </c>
      <c r="N491" s="81">
        <v>14.204103248378658</v>
      </c>
      <c r="O491" s="81">
        <v>11.801728304151364</v>
      </c>
      <c r="P491" s="81">
        <v>11.529905936501342</v>
      </c>
      <c r="Q491" s="81">
        <v>0.6909055187664106</v>
      </c>
      <c r="R491" s="81">
        <v>0</v>
      </c>
      <c r="S491" s="81">
        <v>0.77516832765803034</v>
      </c>
      <c r="T491" s="82"/>
      <c r="U491" s="81">
        <v>994613</v>
      </c>
      <c r="V491" s="81">
        <v>551</v>
      </c>
      <c r="W491" s="81">
        <v>168</v>
      </c>
      <c r="X491" s="81">
        <v>2293</v>
      </c>
      <c r="Y491" s="81">
        <v>3263</v>
      </c>
      <c r="Z491" s="81">
        <v>6124</v>
      </c>
      <c r="AA491" s="81">
        <v>2330</v>
      </c>
      <c r="AB491" s="81">
        <v>9845</v>
      </c>
      <c r="AC491" s="81">
        <v>0</v>
      </c>
      <c r="AD491" s="81">
        <v>0.77516832765803034</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5.7930000000000001</v>
      </c>
      <c r="BJ491" s="81">
        <v>0</v>
      </c>
      <c r="BK491" s="81">
        <v>0</v>
      </c>
      <c r="BL491" s="81">
        <v>0</v>
      </c>
      <c r="BM491" s="82"/>
      <c r="BN491" s="81">
        <v>0</v>
      </c>
      <c r="BO491" s="81">
        <v>0</v>
      </c>
      <c r="BP491" s="81">
        <v>1</v>
      </c>
      <c r="BQ491" s="81">
        <v>0</v>
      </c>
      <c r="BR491" s="81">
        <v>0</v>
      </c>
      <c r="BS491" s="81">
        <v>0</v>
      </c>
      <c r="BT491"/>
      <c r="BU491" s="80">
        <v>5.7930000000000001</v>
      </c>
      <c r="BV491" s="80">
        <v>0</v>
      </c>
      <c r="BW491" s="80">
        <v>0</v>
      </c>
      <c r="BX491" s="80">
        <v>0</v>
      </c>
      <c r="BY491" s="80">
        <v>0</v>
      </c>
      <c r="BZ491" s="80">
        <v>0</v>
      </c>
      <c r="CA491" s="80">
        <v>0</v>
      </c>
      <c r="CB491" s="80">
        <v>0</v>
      </c>
      <c r="CC491" s="80">
        <v>0</v>
      </c>
    </row>
    <row r="492" spans="1:81">
      <c r="A492" s="80" t="s">
        <v>2258</v>
      </c>
      <c r="B492" s="80">
        <v>9</v>
      </c>
      <c r="C492" s="80">
        <v>9</v>
      </c>
      <c r="D492" s="80">
        <v>1</v>
      </c>
      <c r="E492" s="80">
        <v>2012</v>
      </c>
      <c r="F492" s="80" t="s">
        <v>88</v>
      </c>
      <c r="G492" s="80" t="s">
        <v>2250</v>
      </c>
      <c r="H492" s="80" t="s">
        <v>1698</v>
      </c>
      <c r="I492" s="177"/>
      <c r="J492" s="81">
        <v>24.127545683262547</v>
      </c>
      <c r="K492" s="81">
        <v>1.3135450794057351</v>
      </c>
      <c r="L492" s="81">
        <v>9.4578937865780244</v>
      </c>
      <c r="M492" s="81">
        <v>12.627452871438321</v>
      </c>
      <c r="N492" s="81">
        <v>14.957599818525555</v>
      </c>
      <c r="O492" s="81">
        <v>11.873287010188719</v>
      </c>
      <c r="P492" s="81">
        <v>11.391465669353654</v>
      </c>
      <c r="Q492" s="81">
        <v>0.73807156683936814</v>
      </c>
      <c r="R492" s="81">
        <v>0</v>
      </c>
      <c r="S492" s="81">
        <v>0.80978158585060944</v>
      </c>
      <c r="T492" s="82"/>
      <c r="U492" s="81">
        <v>1508061</v>
      </c>
      <c r="V492" s="81">
        <v>551</v>
      </c>
      <c r="W492" s="81">
        <v>168</v>
      </c>
      <c r="X492" s="81">
        <v>2293</v>
      </c>
      <c r="Y492" s="81">
        <v>3272</v>
      </c>
      <c r="Z492" s="81">
        <v>6210</v>
      </c>
      <c r="AA492" s="81">
        <v>2289</v>
      </c>
      <c r="AB492" s="81">
        <v>9680</v>
      </c>
      <c r="AC492" s="81">
        <v>0</v>
      </c>
      <c r="AD492" s="81">
        <v>0.80978158585060944</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5.5919999999999996</v>
      </c>
      <c r="BJ492" s="81">
        <v>0</v>
      </c>
      <c r="BK492" s="81">
        <v>0</v>
      </c>
      <c r="BL492" s="81">
        <v>0</v>
      </c>
      <c r="BM492" s="82"/>
      <c r="BN492" s="81">
        <v>0</v>
      </c>
      <c r="BO492" s="81">
        <v>0</v>
      </c>
      <c r="BP492" s="81">
        <v>1</v>
      </c>
      <c r="BQ492" s="81">
        <v>0</v>
      </c>
      <c r="BR492" s="81">
        <v>0</v>
      </c>
      <c r="BS492" s="81">
        <v>0</v>
      </c>
      <c r="BT492"/>
      <c r="BU492" s="80">
        <v>5.5919999999999996</v>
      </c>
      <c r="BV492" s="80">
        <v>0</v>
      </c>
      <c r="BW492" s="80">
        <v>0</v>
      </c>
      <c r="BX492" s="80">
        <v>0</v>
      </c>
      <c r="BY492" s="80">
        <v>0</v>
      </c>
      <c r="BZ492" s="80">
        <v>0</v>
      </c>
      <c r="CA492" s="80">
        <v>0</v>
      </c>
      <c r="CB492" s="80">
        <v>0</v>
      </c>
      <c r="CC492" s="80">
        <v>0</v>
      </c>
    </row>
    <row r="493" spans="1:81">
      <c r="A493" s="80" t="s">
        <v>2259</v>
      </c>
      <c r="B493" s="80">
        <v>10</v>
      </c>
      <c r="C493" s="80">
        <v>10</v>
      </c>
      <c r="D493" s="80">
        <v>1</v>
      </c>
      <c r="E493" s="80">
        <v>2013</v>
      </c>
      <c r="F493" s="80" t="s">
        <v>89</v>
      </c>
      <c r="G493" s="80" t="s">
        <v>2250</v>
      </c>
      <c r="H493" s="80" t="s">
        <v>1698</v>
      </c>
      <c r="I493" s="177"/>
      <c r="J493" s="81">
        <v>23.687374673884772</v>
      </c>
      <c r="K493" s="81">
        <v>1.1853743206662288</v>
      </c>
      <c r="L493" s="81">
        <v>6.6895703250159988</v>
      </c>
      <c r="M493" s="81">
        <v>12.382349762249504</v>
      </c>
      <c r="N493" s="81">
        <v>14.738243491872483</v>
      </c>
      <c r="O493" s="81">
        <v>11.50309228099883</v>
      </c>
      <c r="P493" s="81">
        <v>11.424396759378983</v>
      </c>
      <c r="Q493" s="81">
        <v>0.74254231384035774</v>
      </c>
      <c r="R493" s="81">
        <v>0</v>
      </c>
      <c r="S493" s="81">
        <v>1.0165957932417413</v>
      </c>
      <c r="T493" s="82"/>
      <c r="U493" s="81">
        <v>1523713</v>
      </c>
      <c r="V493" s="81">
        <v>551</v>
      </c>
      <c r="W493" s="81">
        <v>168</v>
      </c>
      <c r="X493" s="81">
        <v>2293</v>
      </c>
      <c r="Y493" s="81">
        <v>3282</v>
      </c>
      <c r="Z493" s="81">
        <v>6285</v>
      </c>
      <c r="AA493" s="81">
        <v>2287</v>
      </c>
      <c r="AB493" s="81">
        <v>9599</v>
      </c>
      <c r="AC493" s="81">
        <v>0</v>
      </c>
      <c r="AD493" s="81">
        <v>1.0165957932417413</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5.407</v>
      </c>
      <c r="BJ493" s="81">
        <v>0</v>
      </c>
      <c r="BK493" s="81">
        <v>0</v>
      </c>
      <c r="BL493" s="81">
        <v>0</v>
      </c>
      <c r="BM493" s="82"/>
      <c r="BN493" s="81">
        <v>0</v>
      </c>
      <c r="BO493" s="81">
        <v>0</v>
      </c>
      <c r="BP493" s="81">
        <v>1</v>
      </c>
      <c r="BQ493" s="81">
        <v>0</v>
      </c>
      <c r="BR493" s="81">
        <v>0</v>
      </c>
      <c r="BS493" s="81">
        <v>0</v>
      </c>
      <c r="BT493"/>
      <c r="BU493" s="80">
        <v>5.407</v>
      </c>
      <c r="BV493" s="80">
        <v>0</v>
      </c>
      <c r="BW493" s="80">
        <v>0</v>
      </c>
      <c r="BX493" s="80">
        <v>0</v>
      </c>
      <c r="BY493" s="80">
        <v>0</v>
      </c>
      <c r="BZ493" s="80">
        <v>0</v>
      </c>
      <c r="CA493" s="80">
        <v>0</v>
      </c>
      <c r="CB493" s="80">
        <v>0</v>
      </c>
      <c r="CC493" s="80">
        <v>0</v>
      </c>
    </row>
    <row r="494" spans="1:81">
      <c r="A494" s="80" t="s">
        <v>2260</v>
      </c>
      <c r="B494" s="80">
        <v>11</v>
      </c>
      <c r="C494" s="80">
        <v>11</v>
      </c>
      <c r="D494" s="80">
        <v>1</v>
      </c>
      <c r="E494" s="80">
        <v>2014</v>
      </c>
      <c r="F494" s="80" t="s">
        <v>90</v>
      </c>
      <c r="G494" s="80" t="s">
        <v>2250</v>
      </c>
      <c r="H494" s="80" t="s">
        <v>1698</v>
      </c>
      <c r="I494" s="177"/>
      <c r="J494" s="81">
        <v>22.0857591540159</v>
      </c>
      <c r="K494" s="81">
        <v>1.0333651178120138</v>
      </c>
      <c r="L494" s="81">
        <v>7.4019548038280059</v>
      </c>
      <c r="M494" s="81">
        <v>13.160994637474685</v>
      </c>
      <c r="N494" s="81">
        <v>12.690813884815359</v>
      </c>
      <c r="O494" s="81">
        <v>11.003598883147495</v>
      </c>
      <c r="P494" s="81">
        <v>11.493858706501646</v>
      </c>
      <c r="Q494" s="81">
        <v>0.70078331211842249</v>
      </c>
      <c r="R494" s="81">
        <v>0</v>
      </c>
      <c r="S494" s="81">
        <v>1.215237499832007</v>
      </c>
      <c r="T494" s="82"/>
      <c r="U494" s="81">
        <v>1569498</v>
      </c>
      <c r="V494" s="81">
        <v>486</v>
      </c>
      <c r="W494" s="81">
        <v>149</v>
      </c>
      <c r="X494" s="81">
        <v>2494</v>
      </c>
      <c r="Y494" s="81">
        <v>3271</v>
      </c>
      <c r="Z494" s="81">
        <v>6332</v>
      </c>
      <c r="AA494" s="81">
        <v>2289</v>
      </c>
      <c r="AB494" s="81">
        <v>9442</v>
      </c>
      <c r="AC494" s="81">
        <v>0</v>
      </c>
      <c r="AD494" s="81">
        <v>1.215237499832007</v>
      </c>
      <c r="AE494" s="82"/>
      <c r="AF494" s="81">
        <v>12413658.493268847</v>
      </c>
      <c r="AG494" s="81">
        <v>853695.53079352423</v>
      </c>
      <c r="AH494" s="81">
        <v>1284400.9673390354</v>
      </c>
      <c r="AI494" s="81">
        <v>14612872.228653541</v>
      </c>
      <c r="AJ494" s="81">
        <v>14860468.410678539</v>
      </c>
      <c r="AK494" s="81">
        <v>0</v>
      </c>
      <c r="AL494" s="81">
        <v>0</v>
      </c>
      <c r="AM494" s="81">
        <v>1296245.5061642767</v>
      </c>
      <c r="AN494" s="81">
        <v>0</v>
      </c>
      <c r="AO494" s="81">
        <v>0</v>
      </c>
      <c r="AP494" s="82"/>
      <c r="AQ494" s="81">
        <v>123</v>
      </c>
      <c r="AR494" s="81">
        <v>24</v>
      </c>
      <c r="AS494" s="81">
        <v>0</v>
      </c>
      <c r="AT494" s="81">
        <v>0</v>
      </c>
      <c r="AU494" s="81">
        <v>0</v>
      </c>
      <c r="AV494" s="81">
        <v>0</v>
      </c>
      <c r="AW494" s="81" t="s">
        <v>564</v>
      </c>
      <c r="AX494" s="82"/>
      <c r="AY494" s="81">
        <v>505.4</v>
      </c>
      <c r="AZ494" s="81">
        <v>4129.6000000000004</v>
      </c>
      <c r="BA494" s="81">
        <v>0</v>
      </c>
      <c r="BB494" s="81">
        <v>0</v>
      </c>
      <c r="BC494" s="81">
        <v>0</v>
      </c>
      <c r="BD494" s="81">
        <v>0</v>
      </c>
      <c r="BE494" s="81" t="s">
        <v>564</v>
      </c>
      <c r="BF494" s="82"/>
      <c r="BG494" s="81">
        <v>0</v>
      </c>
      <c r="BH494" s="81">
        <v>0</v>
      </c>
      <c r="BI494" s="81">
        <v>5.8719999999999999</v>
      </c>
      <c r="BJ494" s="81">
        <v>0</v>
      </c>
      <c r="BK494" s="81">
        <v>0</v>
      </c>
      <c r="BL494" s="81">
        <v>0</v>
      </c>
      <c r="BM494" s="82"/>
      <c r="BN494" s="81">
        <v>0</v>
      </c>
      <c r="BO494" s="81">
        <v>0</v>
      </c>
      <c r="BP494" s="81">
        <v>1</v>
      </c>
      <c r="BQ494" s="81">
        <v>0</v>
      </c>
      <c r="BR494" s="81">
        <v>0</v>
      </c>
      <c r="BS494" s="81">
        <v>0</v>
      </c>
      <c r="BT494"/>
      <c r="BU494" s="80">
        <v>5.8719999999999999</v>
      </c>
      <c r="BV494" s="80">
        <v>0</v>
      </c>
      <c r="BW494" s="80">
        <v>0</v>
      </c>
      <c r="BX494" s="80">
        <v>0</v>
      </c>
      <c r="BY494" s="80">
        <v>0</v>
      </c>
      <c r="BZ494" s="80">
        <v>0</v>
      </c>
      <c r="CA494" s="80">
        <v>0</v>
      </c>
      <c r="CB494" s="80">
        <v>0</v>
      </c>
      <c r="CC494" s="80">
        <v>0</v>
      </c>
    </row>
    <row r="495" spans="1:81">
      <c r="A495" s="80" t="s">
        <v>2261</v>
      </c>
      <c r="B495" s="80">
        <v>12</v>
      </c>
      <c r="C495" s="80">
        <v>12</v>
      </c>
      <c r="D495" s="80">
        <v>1</v>
      </c>
      <c r="E495" s="80">
        <v>2015</v>
      </c>
      <c r="F495" s="80" t="s">
        <v>91</v>
      </c>
      <c r="G495" s="80" t="s">
        <v>2250</v>
      </c>
      <c r="H495" s="80" t="s">
        <v>1698</v>
      </c>
      <c r="I495" s="177"/>
      <c r="J495" s="81">
        <v>22.111991939199786</v>
      </c>
      <c r="K495" s="81">
        <v>1.1557966879311985</v>
      </c>
      <c r="L495" s="81">
        <v>9.5722097804469772</v>
      </c>
      <c r="M495" s="81">
        <v>12.597845714986073</v>
      </c>
      <c r="N495" s="81">
        <v>10.922204730197935</v>
      </c>
      <c r="O495" s="81">
        <v>10.828024632616977</v>
      </c>
      <c r="P495" s="81">
        <v>11.497876971541794</v>
      </c>
      <c r="Q495" s="81">
        <v>0.67186386162090928</v>
      </c>
      <c r="R495" s="81">
        <v>0</v>
      </c>
      <c r="S495" s="81">
        <v>1.4791377946312931</v>
      </c>
      <c r="T495" s="82"/>
      <c r="U495" s="81">
        <v>1705366</v>
      </c>
      <c r="V495" s="81">
        <v>486</v>
      </c>
      <c r="W495" s="81">
        <v>149</v>
      </c>
      <c r="X495" s="81">
        <v>2494</v>
      </c>
      <c r="Y495" s="81">
        <v>3275</v>
      </c>
      <c r="Z495" s="81">
        <v>6291</v>
      </c>
      <c r="AA495" s="81">
        <v>2288</v>
      </c>
      <c r="AB495" s="81">
        <v>9247</v>
      </c>
      <c r="AC495" s="81">
        <v>0</v>
      </c>
      <c r="AD495" s="81">
        <v>1.4791377946312931</v>
      </c>
      <c r="AE495" s="82"/>
      <c r="AF495" s="81">
        <v>12478037.378907481</v>
      </c>
      <c r="AG495" s="81">
        <v>876606.76439168816</v>
      </c>
      <c r="AH495" s="81">
        <v>1423557.1323280551</v>
      </c>
      <c r="AI495" s="81">
        <v>15396873.53143985</v>
      </c>
      <c r="AJ495" s="81">
        <v>14012193.789029006</v>
      </c>
      <c r="AK495" s="81">
        <v>0</v>
      </c>
      <c r="AL495" s="81">
        <v>0</v>
      </c>
      <c r="AM495" s="81">
        <v>1267262.5602939087</v>
      </c>
      <c r="AN495" s="81">
        <v>0</v>
      </c>
      <c r="AO495" s="81">
        <v>0</v>
      </c>
      <c r="AP495" s="82"/>
      <c r="AQ495" s="81">
        <v>136</v>
      </c>
      <c r="AR495" s="81">
        <v>31</v>
      </c>
      <c r="AS495" s="81">
        <v>0</v>
      </c>
      <c r="AT495" s="81">
        <v>1</v>
      </c>
      <c r="AU495" s="81">
        <v>0</v>
      </c>
      <c r="AV495" s="81">
        <v>0</v>
      </c>
      <c r="AW495" s="81" t="s">
        <v>564</v>
      </c>
      <c r="AX495" s="82"/>
      <c r="AY495" s="81">
        <v>585.6</v>
      </c>
      <c r="AZ495" s="81">
        <v>4811.3999999999996</v>
      </c>
      <c r="BA495" s="81">
        <v>0</v>
      </c>
      <c r="BB495" s="81">
        <v>199</v>
      </c>
      <c r="BC495" s="81">
        <v>0</v>
      </c>
      <c r="BD495" s="81">
        <v>0</v>
      </c>
      <c r="BE495" s="81" t="s">
        <v>564</v>
      </c>
      <c r="BF495" s="82"/>
      <c r="BG495" s="81">
        <v>0</v>
      </c>
      <c r="BH495" s="81">
        <v>0</v>
      </c>
      <c r="BI495" s="81">
        <v>6.3159999999999998</v>
      </c>
      <c r="BJ495" s="81">
        <v>0</v>
      </c>
      <c r="BK495" s="81">
        <v>0</v>
      </c>
      <c r="BL495" s="81">
        <v>0</v>
      </c>
      <c r="BM495" s="82"/>
      <c r="BN495" s="81">
        <v>0</v>
      </c>
      <c r="BO495" s="81">
        <v>0</v>
      </c>
      <c r="BP495" s="81">
        <v>1</v>
      </c>
      <c r="BQ495" s="81">
        <v>0</v>
      </c>
      <c r="BR495" s="81">
        <v>0</v>
      </c>
      <c r="BS495" s="81">
        <v>0</v>
      </c>
      <c r="BT495"/>
      <c r="BU495" s="80">
        <v>6.3159999999999998</v>
      </c>
      <c r="BV495" s="80">
        <v>0</v>
      </c>
      <c r="BW495" s="80">
        <v>0</v>
      </c>
      <c r="BX495" s="80">
        <v>0</v>
      </c>
      <c r="BY495" s="80">
        <v>0</v>
      </c>
      <c r="BZ495" s="80">
        <v>0</v>
      </c>
      <c r="CA495" s="80">
        <v>0</v>
      </c>
      <c r="CB495" s="80">
        <v>0</v>
      </c>
      <c r="CC495" s="80">
        <v>0</v>
      </c>
    </row>
    <row r="496" spans="1:81">
      <c r="A496" s="80" t="s">
        <v>2262</v>
      </c>
      <c r="B496" s="80">
        <v>13</v>
      </c>
      <c r="C496" s="80">
        <v>13</v>
      </c>
      <c r="D496" s="80">
        <v>1</v>
      </c>
      <c r="E496" s="80">
        <v>2016</v>
      </c>
      <c r="F496" s="80" t="s">
        <v>92</v>
      </c>
      <c r="G496" s="80" t="s">
        <v>2250</v>
      </c>
      <c r="H496" s="80" t="s">
        <v>1698</v>
      </c>
      <c r="I496" s="177"/>
      <c r="J496" s="81">
        <v>20.785779709240597</v>
      </c>
      <c r="K496" s="81">
        <v>1.1680994540505527</v>
      </c>
      <c r="L496" s="81">
        <v>8.355775750204355</v>
      </c>
      <c r="M496" s="81">
        <v>10.371074278646715</v>
      </c>
      <c r="N496" s="81">
        <v>10.928977305232777</v>
      </c>
      <c r="O496" s="81">
        <v>10.7543450095719</v>
      </c>
      <c r="P496" s="81">
        <v>11.048733678054072</v>
      </c>
      <c r="Q496" s="81">
        <v>0.64176260505696703</v>
      </c>
      <c r="R496" s="81">
        <v>0</v>
      </c>
      <c r="S496" s="81">
        <v>1.31554478347563</v>
      </c>
      <c r="T496" s="82"/>
      <c r="U496" s="81">
        <v>1582435</v>
      </c>
      <c r="V496" s="81">
        <v>486</v>
      </c>
      <c r="W496" s="81">
        <v>149</v>
      </c>
      <c r="X496" s="81">
        <v>2494</v>
      </c>
      <c r="Y496" s="81">
        <v>3294</v>
      </c>
      <c r="Z496" s="81">
        <v>6325</v>
      </c>
      <c r="AA496" s="81">
        <v>2274</v>
      </c>
      <c r="AB496" s="81">
        <v>9086</v>
      </c>
      <c r="AC496" s="81">
        <v>0</v>
      </c>
      <c r="AD496" s="81">
        <v>1.31554478347563</v>
      </c>
      <c r="AE496" s="82"/>
      <c r="AF496" s="81">
        <v>11676494.163770391</v>
      </c>
      <c r="AG496" s="81">
        <v>848075.71959758748</v>
      </c>
      <c r="AH496" s="81">
        <v>967047.06752756878</v>
      </c>
      <c r="AI496" s="81">
        <v>14483388.604572831</v>
      </c>
      <c r="AJ496" s="81">
        <v>13151083.16898454</v>
      </c>
      <c r="AK496" s="81">
        <v>0</v>
      </c>
      <c r="AL496" s="81">
        <v>0</v>
      </c>
      <c r="AM496" s="81">
        <v>1246165.5824760171</v>
      </c>
      <c r="AN496" s="81">
        <v>0</v>
      </c>
      <c r="AO496" s="81">
        <v>0</v>
      </c>
      <c r="AP496" s="82"/>
      <c r="AQ496" s="81">
        <v>141</v>
      </c>
      <c r="AR496" s="81">
        <v>42</v>
      </c>
      <c r="AS496" s="81">
        <v>0</v>
      </c>
      <c r="AT496" s="81">
        <v>2</v>
      </c>
      <c r="AU496" s="81">
        <v>0</v>
      </c>
      <c r="AV496" s="81">
        <v>0</v>
      </c>
      <c r="AW496" s="81" t="s">
        <v>564</v>
      </c>
      <c r="AX496" s="82"/>
      <c r="AY496" s="81">
        <v>608.90000000000009</v>
      </c>
      <c r="AZ496" s="81">
        <v>5245.4</v>
      </c>
      <c r="BA496" s="81">
        <v>0</v>
      </c>
      <c r="BB496" s="81">
        <v>271</v>
      </c>
      <c r="BC496" s="81">
        <v>0</v>
      </c>
      <c r="BD496" s="81">
        <v>0</v>
      </c>
      <c r="BE496" s="81" t="s">
        <v>564</v>
      </c>
      <c r="BF496" s="82"/>
      <c r="BG496" s="81">
        <v>0</v>
      </c>
      <c r="BH496" s="81">
        <v>0</v>
      </c>
      <c r="BI496" s="81">
        <v>6.42</v>
      </c>
      <c r="BJ496" s="81">
        <v>0</v>
      </c>
      <c r="BK496" s="81">
        <v>0</v>
      </c>
      <c r="BL496" s="81">
        <v>0</v>
      </c>
      <c r="BM496" s="82"/>
      <c r="BN496" s="81">
        <v>0</v>
      </c>
      <c r="BO496" s="81">
        <v>0</v>
      </c>
      <c r="BP496" s="81">
        <v>1</v>
      </c>
      <c r="BQ496" s="81">
        <v>0</v>
      </c>
      <c r="BR496" s="81">
        <v>0</v>
      </c>
      <c r="BS496" s="81">
        <v>0</v>
      </c>
      <c r="BT496"/>
      <c r="BU496" s="80">
        <v>6.42</v>
      </c>
      <c r="BV496" s="80">
        <v>0</v>
      </c>
      <c r="BW496" s="80">
        <v>0</v>
      </c>
      <c r="BX496" s="80">
        <v>0</v>
      </c>
      <c r="BY496" s="80">
        <v>0</v>
      </c>
      <c r="BZ496" s="80">
        <v>0</v>
      </c>
      <c r="CA496" s="80">
        <v>0</v>
      </c>
      <c r="CB496" s="80">
        <v>0</v>
      </c>
      <c r="CC496" s="80">
        <v>0</v>
      </c>
    </row>
    <row r="497" spans="1:81">
      <c r="A497" s="80" t="s">
        <v>2263</v>
      </c>
      <c r="B497" s="80">
        <v>14</v>
      </c>
      <c r="C497" s="80">
        <v>14</v>
      </c>
      <c r="D497" s="80">
        <v>1</v>
      </c>
      <c r="E497" s="80">
        <v>2017</v>
      </c>
      <c r="F497" s="80" t="s">
        <v>71</v>
      </c>
      <c r="G497" s="80" t="s">
        <v>2250</v>
      </c>
      <c r="H497" s="80" t="s">
        <v>1698</v>
      </c>
      <c r="I497" s="177"/>
      <c r="J497" s="81">
        <v>19.156020893787105</v>
      </c>
      <c r="K497" s="81">
        <v>1.1949160701914106</v>
      </c>
      <c r="L497" s="81">
        <v>8.8991357729712899</v>
      </c>
      <c r="M497" s="81">
        <v>10.070713604556728</v>
      </c>
      <c r="N497" s="81">
        <v>11.824561090149098</v>
      </c>
      <c r="O497" s="81">
        <v>10.575514629880995</v>
      </c>
      <c r="P497" s="81">
        <v>10.906324740579887</v>
      </c>
      <c r="Q497" s="81">
        <v>0.60869547180888761</v>
      </c>
      <c r="R497" s="81">
        <v>0</v>
      </c>
      <c r="S497" s="81">
        <v>1.1144447370877266</v>
      </c>
      <c r="T497" s="82"/>
      <c r="U497" s="81">
        <v>1588209</v>
      </c>
      <c r="V497" s="81">
        <v>486</v>
      </c>
      <c r="W497" s="81">
        <v>149</v>
      </c>
      <c r="X497" s="81">
        <v>2494</v>
      </c>
      <c r="Y497" s="81">
        <v>3295</v>
      </c>
      <c r="Z497" s="81">
        <v>6323</v>
      </c>
      <c r="AA497" s="81">
        <v>2259</v>
      </c>
      <c r="AB497" s="81">
        <v>8912</v>
      </c>
      <c r="AC497" s="81">
        <v>0</v>
      </c>
      <c r="AD497" s="81">
        <v>1.1144447370877271</v>
      </c>
      <c r="AE497" s="82"/>
      <c r="AF497" s="81">
        <v>11354258.920372689</v>
      </c>
      <c r="AG497" s="81">
        <v>860906.73609258304</v>
      </c>
      <c r="AH497" s="81">
        <v>1443384.168865799</v>
      </c>
      <c r="AI497" s="81">
        <v>14796839.43145421</v>
      </c>
      <c r="AJ497" s="81">
        <v>14526428.339311849</v>
      </c>
      <c r="AK497" s="81">
        <v>0</v>
      </c>
      <c r="AL497" s="81">
        <v>0</v>
      </c>
      <c r="AM497" s="81">
        <v>1224213.6539474239</v>
      </c>
      <c r="AN497" s="81">
        <v>0</v>
      </c>
      <c r="AO497" s="81">
        <v>0</v>
      </c>
      <c r="AP497" s="82"/>
      <c r="AQ497" s="81">
        <v>151</v>
      </c>
      <c r="AR497" s="81">
        <v>44</v>
      </c>
      <c r="AS497" s="81">
        <v>0</v>
      </c>
      <c r="AT497" s="81">
        <v>2</v>
      </c>
      <c r="AU497" s="81">
        <v>0</v>
      </c>
      <c r="AV497" s="81">
        <v>0</v>
      </c>
      <c r="AW497" s="81" t="s">
        <v>564</v>
      </c>
      <c r="AX497" s="82"/>
      <c r="AY497" s="81">
        <v>664.6</v>
      </c>
      <c r="AZ497" s="81">
        <v>5344.4000000000005</v>
      </c>
      <c r="BA497" s="81">
        <v>0</v>
      </c>
      <c r="BB497" s="81">
        <v>271</v>
      </c>
      <c r="BC497" s="81">
        <v>0</v>
      </c>
      <c r="BD497" s="81">
        <v>0</v>
      </c>
      <c r="BE497" s="81" t="s">
        <v>564</v>
      </c>
      <c r="BF497" s="82"/>
      <c r="BG497" s="81">
        <v>0</v>
      </c>
      <c r="BH497" s="81">
        <v>0</v>
      </c>
      <c r="BI497" s="81">
        <v>6.327</v>
      </c>
      <c r="BJ497" s="81">
        <v>0</v>
      </c>
      <c r="BK497" s="81">
        <v>0</v>
      </c>
      <c r="BL497" s="81">
        <v>0</v>
      </c>
      <c r="BM497" s="82"/>
      <c r="BN497" s="81">
        <v>0</v>
      </c>
      <c r="BO497" s="81">
        <v>0</v>
      </c>
      <c r="BP497" s="81">
        <v>1</v>
      </c>
      <c r="BQ497" s="81">
        <v>0</v>
      </c>
      <c r="BR497" s="81">
        <v>0</v>
      </c>
      <c r="BS497" s="81">
        <v>0</v>
      </c>
      <c r="BT497"/>
      <c r="BU497" s="80">
        <v>6.327</v>
      </c>
      <c r="BV497" s="80">
        <v>0</v>
      </c>
      <c r="BW497" s="80">
        <v>0</v>
      </c>
      <c r="BX497" s="80">
        <v>0</v>
      </c>
      <c r="BY497" s="80">
        <v>0</v>
      </c>
      <c r="BZ497" s="80">
        <v>0</v>
      </c>
      <c r="CA497" s="80">
        <v>0</v>
      </c>
      <c r="CB497" s="80">
        <v>0</v>
      </c>
      <c r="CC497" s="80">
        <v>0</v>
      </c>
    </row>
    <row r="498" spans="1:81">
      <c r="A498" s="80" t="s">
        <v>2264</v>
      </c>
      <c r="B498" s="80">
        <v>15</v>
      </c>
      <c r="C498" s="80">
        <v>15</v>
      </c>
      <c r="D498" s="80">
        <v>1</v>
      </c>
      <c r="E498" s="80">
        <v>2018</v>
      </c>
      <c r="F498" s="80" t="s">
        <v>93</v>
      </c>
      <c r="G498" s="80" t="s">
        <v>2250</v>
      </c>
      <c r="H498" s="80" t="s">
        <v>1698</v>
      </c>
      <c r="I498" s="177"/>
      <c r="J498" s="81">
        <v>17.77894064931419</v>
      </c>
      <c r="K498" s="81">
        <v>1.1085941774437875</v>
      </c>
      <c r="L498" s="81">
        <v>8.2433844747242091</v>
      </c>
      <c r="M498" s="81">
        <v>10.738398762491169</v>
      </c>
      <c r="N498" s="81">
        <v>11.121937396973092</v>
      </c>
      <c r="O498" s="81">
        <v>10.309537727597087</v>
      </c>
      <c r="P498" s="81">
        <v>10.735622088231525</v>
      </c>
      <c r="Q498" s="81">
        <v>0.55805706607616534</v>
      </c>
      <c r="R498" s="81">
        <v>0</v>
      </c>
      <c r="S498" s="81">
        <v>0.82356519801053674</v>
      </c>
      <c r="T498" s="82"/>
      <c r="U498" s="81">
        <v>1568700</v>
      </c>
      <c r="V498" s="81">
        <v>486</v>
      </c>
      <c r="W498" s="81">
        <v>149</v>
      </c>
      <c r="X498" s="81">
        <v>2494</v>
      </c>
      <c r="Y498" s="81">
        <v>3321</v>
      </c>
      <c r="Z498" s="81">
        <v>6282</v>
      </c>
      <c r="AA498" s="81">
        <v>2246</v>
      </c>
      <c r="AB498" s="81">
        <v>8805</v>
      </c>
      <c r="AC498" s="81">
        <v>0</v>
      </c>
      <c r="AD498" s="81">
        <v>0.82356519801053674</v>
      </c>
      <c r="AE498" s="82"/>
      <c r="AF498" s="81">
        <v>10092582.090954261</v>
      </c>
      <c r="AG498" s="81">
        <v>759883.34065232624</v>
      </c>
      <c r="AH498" s="81">
        <v>1355857.5853671259</v>
      </c>
      <c r="AI498" s="81">
        <v>14081136.394899581</v>
      </c>
      <c r="AJ498" s="81">
        <v>14583509.502013501</v>
      </c>
      <c r="AK498" s="81">
        <v>0</v>
      </c>
      <c r="AL498" s="81">
        <v>0</v>
      </c>
      <c r="AM498" s="81">
        <v>1212018.029816068</v>
      </c>
      <c r="AN498" s="81">
        <v>0</v>
      </c>
      <c r="AO498" s="81">
        <v>0</v>
      </c>
      <c r="AP498" s="82"/>
      <c r="AQ498" s="81">
        <v>159</v>
      </c>
      <c r="AR498" s="81">
        <v>52</v>
      </c>
      <c r="AS498" s="81">
        <v>0</v>
      </c>
      <c r="AT498" s="81">
        <v>2</v>
      </c>
      <c r="AU498" s="81">
        <v>0</v>
      </c>
      <c r="AV498" s="81">
        <v>1</v>
      </c>
      <c r="AW498" s="81" t="s">
        <v>564</v>
      </c>
      <c r="AX498" s="82"/>
      <c r="AY498" s="81">
        <v>714.30000000000018</v>
      </c>
      <c r="AZ498" s="81">
        <v>5684</v>
      </c>
      <c r="BA498" s="81">
        <v>0</v>
      </c>
      <c r="BB498" s="81">
        <v>271</v>
      </c>
      <c r="BC498" s="81">
        <v>0</v>
      </c>
      <c r="BD498" s="81">
        <v>40</v>
      </c>
      <c r="BE498" s="81" t="s">
        <v>564</v>
      </c>
      <c r="BF498" s="82"/>
      <c r="BG498" s="81">
        <v>0</v>
      </c>
      <c r="BH498" s="81">
        <v>0</v>
      </c>
      <c r="BI498" s="81">
        <v>5.9480000000000004</v>
      </c>
      <c r="BJ498" s="81">
        <v>0</v>
      </c>
      <c r="BK498" s="81">
        <v>0</v>
      </c>
      <c r="BL498" s="81">
        <v>0</v>
      </c>
      <c r="BM498" s="82"/>
      <c r="BN498" s="81">
        <v>0</v>
      </c>
      <c r="BO498" s="81">
        <v>0</v>
      </c>
      <c r="BP498" s="81">
        <v>1</v>
      </c>
      <c r="BQ498" s="81">
        <v>0</v>
      </c>
      <c r="BR498" s="81">
        <v>0</v>
      </c>
      <c r="BS498" s="81">
        <v>0</v>
      </c>
      <c r="BT498"/>
      <c r="BU498" s="80">
        <v>5.9480000000000004</v>
      </c>
      <c r="BV498" s="80">
        <v>0</v>
      </c>
      <c r="BW498" s="80">
        <v>0</v>
      </c>
      <c r="BX498" s="80">
        <v>0</v>
      </c>
      <c r="BY498" s="80">
        <v>0</v>
      </c>
      <c r="BZ498" s="80">
        <v>0</v>
      </c>
      <c r="CA498" s="80">
        <v>0</v>
      </c>
      <c r="CB498" s="80">
        <v>0</v>
      </c>
      <c r="CC498" s="80">
        <v>0</v>
      </c>
    </row>
    <row r="499" spans="1:81">
      <c r="A499" s="80" t="s">
        <v>2265</v>
      </c>
      <c r="B499" s="80">
        <v>16</v>
      </c>
      <c r="C499" s="80">
        <v>16</v>
      </c>
      <c r="D499" s="80">
        <v>1</v>
      </c>
      <c r="E499" s="80">
        <v>2019</v>
      </c>
      <c r="F499" s="80" t="s">
        <v>73</v>
      </c>
      <c r="G499" s="80" t="s">
        <v>2250</v>
      </c>
      <c r="H499" s="80" t="s">
        <v>1698</v>
      </c>
      <c r="I499" s="177"/>
      <c r="J499" s="81">
        <v>16.637518472016367</v>
      </c>
      <c r="K499" s="81">
        <v>1.0323087509005073</v>
      </c>
      <c r="L499" s="81">
        <v>8.3329836309128869</v>
      </c>
      <c r="M499" s="81">
        <v>10.267470064522977</v>
      </c>
      <c r="N499" s="81">
        <v>9.8571431939407006</v>
      </c>
      <c r="O499" s="81">
        <v>9.9845300931143672</v>
      </c>
      <c r="P499" s="81">
        <v>10.725075544439454</v>
      </c>
      <c r="Q499" s="81">
        <v>0.53594084046207546</v>
      </c>
      <c r="R499" s="81">
        <v>0</v>
      </c>
      <c r="S499" s="81">
        <v>0.83933794130233752</v>
      </c>
      <c r="T499" s="82"/>
      <c r="U499" s="81">
        <v>1510157</v>
      </c>
      <c r="V499" s="81">
        <v>486</v>
      </c>
      <c r="W499" s="81">
        <v>149</v>
      </c>
      <c r="X499" s="81">
        <v>2494</v>
      </c>
      <c r="Y499" s="81">
        <v>3371</v>
      </c>
      <c r="Z499" s="81">
        <v>6251</v>
      </c>
      <c r="AA499" s="81">
        <v>2227</v>
      </c>
      <c r="AB499" s="81">
        <v>8685</v>
      </c>
      <c r="AC499" s="81">
        <v>0</v>
      </c>
      <c r="AD499" s="81">
        <v>0.83933794130233752</v>
      </c>
      <c r="AE499" s="82"/>
      <c r="AF499" s="81">
        <v>9832170.5953039397</v>
      </c>
      <c r="AG499" s="81">
        <v>741184.56970231491</v>
      </c>
      <c r="AH499" s="81">
        <v>1471055.186615106</v>
      </c>
      <c r="AI499" s="81">
        <v>14058998.114404971</v>
      </c>
      <c r="AJ499" s="81">
        <v>12853820.839001521</v>
      </c>
      <c r="AK499" s="81">
        <v>0</v>
      </c>
      <c r="AL499" s="81">
        <v>0</v>
      </c>
      <c r="AM499" s="81">
        <v>1182831.6193550045</v>
      </c>
      <c r="AN499" s="81">
        <v>0</v>
      </c>
      <c r="AO499" s="81">
        <v>0</v>
      </c>
      <c r="AP499" s="82"/>
      <c r="AQ499" s="81">
        <v>166</v>
      </c>
      <c r="AR499" s="81">
        <v>58</v>
      </c>
      <c r="AS499" s="81">
        <v>0</v>
      </c>
      <c r="AT499" s="81">
        <v>2</v>
      </c>
      <c r="AU499" s="81">
        <v>0</v>
      </c>
      <c r="AV499" s="81">
        <v>1</v>
      </c>
      <c r="AW499" s="81" t="s">
        <v>564</v>
      </c>
      <c r="AX499" s="82"/>
      <c r="AY499" s="81">
        <v>747.2</v>
      </c>
      <c r="AZ499" s="81">
        <v>5898.7</v>
      </c>
      <c r="BA499" s="81">
        <v>0</v>
      </c>
      <c r="BB499" s="81">
        <v>271</v>
      </c>
      <c r="BC499" s="81">
        <v>0</v>
      </c>
      <c r="BD499" s="81">
        <v>40</v>
      </c>
      <c r="BE499" s="81" t="s">
        <v>564</v>
      </c>
      <c r="BF499" s="82"/>
      <c r="BG499" s="81">
        <v>0</v>
      </c>
      <c r="BH499" s="81">
        <v>0</v>
      </c>
      <c r="BI499" s="81">
        <v>5.8639999999999999</v>
      </c>
      <c r="BJ499" s="81">
        <v>0</v>
      </c>
      <c r="BK499" s="81">
        <v>0</v>
      </c>
      <c r="BL499" s="81">
        <v>0</v>
      </c>
      <c r="BM499" s="82"/>
      <c r="BN499" s="81">
        <v>0</v>
      </c>
      <c r="BO499" s="81">
        <v>0</v>
      </c>
      <c r="BP499" s="81">
        <v>1</v>
      </c>
      <c r="BQ499" s="81">
        <v>0</v>
      </c>
      <c r="BR499" s="81">
        <v>0</v>
      </c>
      <c r="BS499" s="81">
        <v>0</v>
      </c>
      <c r="BT499"/>
      <c r="BU499" s="80">
        <v>5.8639999999999999</v>
      </c>
      <c r="BV499" s="80">
        <v>0</v>
      </c>
      <c r="BW499" s="80">
        <v>0</v>
      </c>
      <c r="BX499" s="80">
        <v>0</v>
      </c>
      <c r="BY499" s="80">
        <v>0</v>
      </c>
      <c r="BZ499" s="80">
        <v>0</v>
      </c>
      <c r="CA499" s="80">
        <v>0</v>
      </c>
      <c r="CB499" s="80">
        <v>0</v>
      </c>
      <c r="CC499" s="80">
        <v>0</v>
      </c>
    </row>
    <row r="500" spans="1:81">
      <c r="A500" s="80" t="s">
        <v>2266</v>
      </c>
      <c r="B500" s="80">
        <v>17</v>
      </c>
      <c r="C500" s="80">
        <v>17</v>
      </c>
      <c r="D500" s="80">
        <v>1</v>
      </c>
      <c r="E500" s="80">
        <v>2020</v>
      </c>
      <c r="F500" s="80" t="s">
        <v>218</v>
      </c>
      <c r="G500" s="80" t="s">
        <v>2250</v>
      </c>
      <c r="H500" s="80" t="s">
        <v>1698</v>
      </c>
      <c r="I500" s="177"/>
      <c r="J500" s="81">
        <v>14.33997691521242</v>
      </c>
      <c r="K500" s="81">
        <v>0.9932092440627841</v>
      </c>
      <c r="L500" s="81">
        <v>7.278898702995809</v>
      </c>
      <c r="M500" s="81">
        <v>7.3695930531715943</v>
      </c>
      <c r="N500" s="81">
        <v>10.278476108052995</v>
      </c>
      <c r="O500" s="81">
        <v>8.7324674150183572</v>
      </c>
      <c r="P500" s="81">
        <v>10.06197028187467</v>
      </c>
      <c r="Q500" s="81">
        <v>0.50667052885153785</v>
      </c>
      <c r="R500" s="81">
        <v>0</v>
      </c>
      <c r="S500" s="81">
        <v>1.2622948212737131</v>
      </c>
      <c r="T500" s="82"/>
      <c r="U500" s="81">
        <v>1399002</v>
      </c>
      <c r="V500" s="81">
        <v>449</v>
      </c>
      <c r="W500" s="81">
        <v>179</v>
      </c>
      <c r="X500" s="81">
        <v>2101</v>
      </c>
      <c r="Y500" s="81">
        <v>3416</v>
      </c>
      <c r="Z500" s="81">
        <v>6240</v>
      </c>
      <c r="AA500" s="81">
        <v>2270</v>
      </c>
      <c r="AB500" s="81">
        <v>8593</v>
      </c>
      <c r="AC500" s="81">
        <v>0</v>
      </c>
      <c r="AD500" s="81">
        <v>1.2622948212737131</v>
      </c>
      <c r="AE500" s="82"/>
      <c r="AF500" s="81">
        <v>8793491.5182810184</v>
      </c>
      <c r="AG500" s="81">
        <v>694227.69684338022</v>
      </c>
      <c r="AH500" s="81">
        <v>1385571.7143626588</v>
      </c>
      <c r="AI500" s="81">
        <v>10655886.123263689</v>
      </c>
      <c r="AJ500" s="81">
        <v>13431089.930528795</v>
      </c>
      <c r="AK500" s="81"/>
      <c r="AL500" s="81"/>
      <c r="AM500" s="81">
        <v>1121481.9702212268</v>
      </c>
      <c r="AN500" s="81"/>
      <c r="AO500" s="81"/>
      <c r="AP500" s="82"/>
      <c r="AQ500" s="81">
        <v>170</v>
      </c>
      <c r="AR500" s="81">
        <v>59</v>
      </c>
      <c r="AS500" s="81">
        <v>0</v>
      </c>
      <c r="AT500" s="81">
        <v>2</v>
      </c>
      <c r="AU500" s="81">
        <v>0</v>
      </c>
      <c r="AV500" s="81">
        <v>1</v>
      </c>
      <c r="AW500" s="81">
        <v>0</v>
      </c>
      <c r="AX500" s="82"/>
      <c r="AY500" s="81">
        <v>767.59999999999991</v>
      </c>
      <c r="AZ500" s="81">
        <v>47258.69999999999</v>
      </c>
      <c r="BA500" s="81">
        <v>0</v>
      </c>
      <c r="BB500" s="81">
        <v>271</v>
      </c>
      <c r="BC500" s="81">
        <v>0</v>
      </c>
      <c r="BD500" s="81">
        <v>40</v>
      </c>
      <c r="BE500" s="81">
        <v>0</v>
      </c>
      <c r="BF500" s="82"/>
      <c r="BG500" s="81">
        <v>0</v>
      </c>
      <c r="BH500" s="81">
        <v>0</v>
      </c>
      <c r="BI500" s="81">
        <v>0</v>
      </c>
      <c r="BJ500" s="81">
        <v>0</v>
      </c>
      <c r="BK500" s="81">
        <v>0</v>
      </c>
      <c r="BL500" s="81">
        <v>0</v>
      </c>
      <c r="BM500" s="82"/>
      <c r="BN500" s="81">
        <v>0</v>
      </c>
      <c r="BO500" s="81">
        <v>0</v>
      </c>
      <c r="BP500" s="81">
        <v>0</v>
      </c>
      <c r="BQ500" s="81">
        <v>0</v>
      </c>
      <c r="BR500" s="81">
        <v>0</v>
      </c>
      <c r="BS500" s="81">
        <v>0</v>
      </c>
      <c r="BT500"/>
      <c r="BU500" s="80">
        <v>0</v>
      </c>
      <c r="BV500" s="80">
        <v>0</v>
      </c>
      <c r="BW500" s="80">
        <v>0</v>
      </c>
      <c r="BX500" s="80">
        <v>0</v>
      </c>
      <c r="BY500" s="80">
        <v>0</v>
      </c>
      <c r="BZ500" s="80">
        <v>0</v>
      </c>
      <c r="CA500" s="80">
        <v>0</v>
      </c>
      <c r="CB500" s="80">
        <v>0</v>
      </c>
      <c r="CC500" s="80">
        <v>0</v>
      </c>
    </row>
    <row r="501" spans="1:81">
      <c r="A501" s="80" t="s">
        <v>2267</v>
      </c>
      <c r="B501" s="80">
        <v>17</v>
      </c>
      <c r="C501" s="80">
        <v>18</v>
      </c>
      <c r="D501" s="80">
        <v>1</v>
      </c>
      <c r="E501" s="80">
        <v>2021</v>
      </c>
      <c r="F501" s="80" t="s">
        <v>75</v>
      </c>
      <c r="G501" s="174" t="s">
        <v>2250</v>
      </c>
      <c r="H501" s="80" t="s">
        <v>1698</v>
      </c>
      <c r="I501" s="177"/>
      <c r="J501" s="81">
        <v>13.967090841496798</v>
      </c>
      <c r="K501" s="81">
        <v>1.0626293151089539</v>
      </c>
      <c r="L501" s="81">
        <v>7.2593408173624843</v>
      </c>
      <c r="M501" s="81">
        <v>8.3133010578169113</v>
      </c>
      <c r="N501" s="81">
        <v>9.2899047540444926</v>
      </c>
      <c r="O501" s="81">
        <v>8.3842195615877273</v>
      </c>
      <c r="P501" s="81">
        <v>10.34508439121268</v>
      </c>
      <c r="Q501" s="81">
        <v>0.50302464941811087</v>
      </c>
      <c r="R501" s="81">
        <v>0</v>
      </c>
      <c r="S501" s="81">
        <v>0.92956697289546586</v>
      </c>
      <c r="T501" s="82"/>
      <c r="U501" s="81">
        <v>1436336</v>
      </c>
      <c r="V501" s="81">
        <v>449</v>
      </c>
      <c r="W501" s="81">
        <v>179</v>
      </c>
      <c r="X501" s="81">
        <v>2101</v>
      </c>
      <c r="Y501" s="81">
        <v>3402</v>
      </c>
      <c r="Z501" s="81">
        <v>6169</v>
      </c>
      <c r="AA501" s="81">
        <v>2276</v>
      </c>
      <c r="AB501" s="81">
        <v>8430</v>
      </c>
      <c r="AC501" s="81">
        <v>0</v>
      </c>
      <c r="AD501" s="81">
        <v>0.92956697289546586</v>
      </c>
      <c r="AE501" s="82"/>
      <c r="AF501" s="81">
        <v>8978948.6715995297</v>
      </c>
      <c r="AG501" s="81">
        <v>738403.707358988</v>
      </c>
      <c r="AH501" s="81">
        <v>1161347.1568259108</v>
      </c>
      <c r="AI501" s="81">
        <v>12228716.01309436</v>
      </c>
      <c r="AJ501" s="81">
        <v>12057606.017791554</v>
      </c>
      <c r="AK501" s="81">
        <v>0</v>
      </c>
      <c r="AL501" s="81">
        <v>0</v>
      </c>
      <c r="AM501" s="81">
        <v>1106554.5742197786</v>
      </c>
      <c r="AN501" s="81">
        <v>0</v>
      </c>
      <c r="AO501" s="81">
        <v>0</v>
      </c>
      <c r="AP501" s="82"/>
      <c r="AQ501" s="81">
        <v>178</v>
      </c>
      <c r="AR501" s="81">
        <v>63</v>
      </c>
      <c r="AS501" s="81">
        <v>0</v>
      </c>
      <c r="AT501" s="81">
        <v>2</v>
      </c>
      <c r="AU501" s="81">
        <v>0</v>
      </c>
      <c r="AV501" s="81">
        <v>1</v>
      </c>
      <c r="AW501" s="81"/>
      <c r="AX501" s="82"/>
      <c r="AY501" s="81">
        <v>821.19999999999982</v>
      </c>
      <c r="AZ501" s="81">
        <v>47907.099999999991</v>
      </c>
      <c r="BA501" s="81">
        <v>0</v>
      </c>
      <c r="BB501" s="81">
        <v>271</v>
      </c>
      <c r="BC501" s="81">
        <v>0</v>
      </c>
      <c r="BD501" s="81">
        <v>40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2268</v>
      </c>
      <c r="B502" s="80">
        <v>17</v>
      </c>
      <c r="C502" s="80">
        <v>19</v>
      </c>
      <c r="D502" s="80">
        <v>1</v>
      </c>
      <c r="E502" s="80">
        <v>2022</v>
      </c>
      <c r="F502" s="80" t="s">
        <v>568</v>
      </c>
      <c r="G502" s="174" t="s">
        <v>2250</v>
      </c>
      <c r="H502" s="80" t="s">
        <v>1698</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188</v>
      </c>
      <c r="AR502" s="81">
        <v>67</v>
      </c>
      <c r="AS502" s="81">
        <v>0</v>
      </c>
      <c r="AT502" s="81">
        <v>2</v>
      </c>
      <c r="AU502" s="81">
        <v>0</v>
      </c>
      <c r="AV502" s="81">
        <v>1</v>
      </c>
      <c r="AW502" s="81"/>
      <c r="AX502" s="82"/>
      <c r="AY502" s="81">
        <v>883.59999999999991</v>
      </c>
      <c r="AZ502" s="81">
        <v>68305.89999999998</v>
      </c>
      <c r="BA502" s="81">
        <v>0</v>
      </c>
      <c r="BB502" s="81">
        <v>271</v>
      </c>
      <c r="BC502" s="81">
        <v>0</v>
      </c>
      <c r="BD502" s="81">
        <v>40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2269</v>
      </c>
      <c r="B503" s="80">
        <v>409</v>
      </c>
      <c r="C503" s="80">
        <v>1</v>
      </c>
      <c r="D503" s="80">
        <v>25</v>
      </c>
      <c r="E503" s="80">
        <v>1990</v>
      </c>
      <c r="F503" s="80" t="s">
        <v>562</v>
      </c>
      <c r="G503" s="80" t="s">
        <v>2270</v>
      </c>
      <c r="H503" s="80" t="s">
        <v>2271</v>
      </c>
      <c r="I503" s="177"/>
      <c r="J503" s="81">
        <v>7.0240008887197272</v>
      </c>
      <c r="K503" s="81">
        <v>2.4760428228639846</v>
      </c>
      <c r="L503" s="81">
        <v>5.0828990049571727</v>
      </c>
      <c r="M503" s="81">
        <v>5.5211429656152191</v>
      </c>
      <c r="N503" s="81">
        <v>9.9204352454636346</v>
      </c>
      <c r="O503" s="81">
        <v>7.5806257090185163</v>
      </c>
      <c r="P503" s="81">
        <v>15.625315740823316</v>
      </c>
      <c r="Q503" s="81">
        <v>0.75212776035021445</v>
      </c>
      <c r="R503" s="81">
        <v>0.12082437949514578</v>
      </c>
      <c r="S503" s="81">
        <v>0.59702860708707961</v>
      </c>
      <c r="T503" s="82"/>
      <c r="U503" s="81">
        <v>567159</v>
      </c>
      <c r="V503" s="81">
        <v>719</v>
      </c>
      <c r="W503" s="81">
        <v>53</v>
      </c>
      <c r="X503" s="81">
        <v>2040</v>
      </c>
      <c r="Y503" s="81">
        <v>3015</v>
      </c>
      <c r="Z503" s="81">
        <v>3118</v>
      </c>
      <c r="AA503" s="81">
        <v>3794</v>
      </c>
      <c r="AB503" s="81">
        <v>12212</v>
      </c>
      <c r="AC503" s="81">
        <v>20927</v>
      </c>
      <c r="AD503" s="81">
        <v>0.59702860708707961</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2272</v>
      </c>
      <c r="B504" s="80">
        <v>410</v>
      </c>
      <c r="C504" s="80">
        <v>2</v>
      </c>
      <c r="D504" s="80">
        <v>25</v>
      </c>
      <c r="E504" s="80">
        <v>2005</v>
      </c>
      <c r="F504" s="80" t="s">
        <v>565</v>
      </c>
      <c r="G504" s="80" t="s">
        <v>2270</v>
      </c>
      <c r="H504" s="80" t="s">
        <v>2271</v>
      </c>
      <c r="I504" s="177"/>
      <c r="J504" s="81">
        <v>3.4000201667167382</v>
      </c>
      <c r="K504" s="81">
        <v>1.5872616840998379</v>
      </c>
      <c r="L504" s="81">
        <v>3.8098463136801386</v>
      </c>
      <c r="M504" s="81">
        <v>7.5008908848389906</v>
      </c>
      <c r="N504" s="81">
        <v>11.423680920506465</v>
      </c>
      <c r="O504" s="81">
        <v>10.614202319212739</v>
      </c>
      <c r="P504" s="81">
        <v>16.0464652541372</v>
      </c>
      <c r="Q504" s="81">
        <v>0.64576515451637129</v>
      </c>
      <c r="R504" s="81">
        <v>9.2886193332675768E-2</v>
      </c>
      <c r="S504" s="81">
        <v>0.50495297145562168</v>
      </c>
      <c r="T504" s="82"/>
      <c r="U504" s="81">
        <v>345106</v>
      </c>
      <c r="V504" s="81">
        <v>673</v>
      </c>
      <c r="W504" s="81">
        <v>60</v>
      </c>
      <c r="X504" s="81">
        <v>1507</v>
      </c>
      <c r="Y504" s="81">
        <v>3231</v>
      </c>
      <c r="Z504" s="81">
        <v>5052</v>
      </c>
      <c r="AA504" s="81">
        <v>3191</v>
      </c>
      <c r="AB504" s="81">
        <v>10961</v>
      </c>
      <c r="AC504" s="81">
        <v>16425</v>
      </c>
      <c r="AD504" s="81">
        <v>0.50495297145562168</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2273</v>
      </c>
      <c r="B505" s="80">
        <v>411</v>
      </c>
      <c r="C505" s="80">
        <v>3</v>
      </c>
      <c r="D505" s="80">
        <v>25</v>
      </c>
      <c r="E505" s="80">
        <v>2006</v>
      </c>
      <c r="F505" s="80" t="s">
        <v>566</v>
      </c>
      <c r="G505" s="80" t="s">
        <v>2270</v>
      </c>
      <c r="H505" s="80" t="s">
        <v>2271</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2274</v>
      </c>
      <c r="B506" s="80">
        <v>412</v>
      </c>
      <c r="C506" s="80">
        <v>4</v>
      </c>
      <c r="D506" s="80">
        <v>25</v>
      </c>
      <c r="E506" s="80">
        <v>2007</v>
      </c>
      <c r="F506" s="80" t="s">
        <v>567</v>
      </c>
      <c r="G506" s="80" t="s">
        <v>2270</v>
      </c>
      <c r="H506" s="80" t="s">
        <v>2271</v>
      </c>
      <c r="I506" s="177"/>
      <c r="J506" s="81">
        <v>1.0550045501464307</v>
      </c>
      <c r="K506" s="81">
        <v>1.5418036381748563</v>
      </c>
      <c r="L506" s="81">
        <v>6.7786562526714622</v>
      </c>
      <c r="M506" s="81">
        <v>7.4380795446120418</v>
      </c>
      <c r="N506" s="81">
        <v>11.804555855711708</v>
      </c>
      <c r="O506" s="81">
        <v>10.252808013870066</v>
      </c>
      <c r="P506" s="81">
        <v>15.768876355277479</v>
      </c>
      <c r="Q506" s="81">
        <v>0.65980320201765663</v>
      </c>
      <c r="R506" s="81">
        <v>0.15998088524573381</v>
      </c>
      <c r="S506" s="81">
        <v>0.73929645285622536</v>
      </c>
      <c r="T506" s="82"/>
      <c r="U506" s="81">
        <v>151159</v>
      </c>
      <c r="V506" s="81">
        <v>646</v>
      </c>
      <c r="W506" s="81">
        <v>64</v>
      </c>
      <c r="X506" s="81">
        <v>1885</v>
      </c>
      <c r="Y506" s="81">
        <v>3206</v>
      </c>
      <c r="Z506" s="81">
        <v>5073</v>
      </c>
      <c r="AA506" s="81">
        <v>3088</v>
      </c>
      <c r="AB506" s="81">
        <v>10607</v>
      </c>
      <c r="AC506" s="81">
        <v>29101</v>
      </c>
      <c r="AD506" s="81">
        <v>0.73929645285622536</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2275</v>
      </c>
      <c r="B507" s="80">
        <v>413</v>
      </c>
      <c r="C507" s="80">
        <v>5</v>
      </c>
      <c r="D507" s="80">
        <v>25</v>
      </c>
      <c r="E507" s="80">
        <v>2008</v>
      </c>
      <c r="F507" s="80" t="s">
        <v>84</v>
      </c>
      <c r="G507" s="80" t="s">
        <v>2270</v>
      </c>
      <c r="H507" s="80" t="s">
        <v>2271</v>
      </c>
      <c r="I507" s="177"/>
      <c r="J507" s="81">
        <v>1.2233401429883322</v>
      </c>
      <c r="K507" s="81">
        <v>1.1433656515865598</v>
      </c>
      <c r="L507" s="81">
        <v>5.9343912913323553</v>
      </c>
      <c r="M507" s="81">
        <v>8.0388695153233289</v>
      </c>
      <c r="N507" s="81">
        <v>10.100529156060572</v>
      </c>
      <c r="O507" s="81">
        <v>9.9051544512413905</v>
      </c>
      <c r="P507" s="81">
        <v>15.240837206930845</v>
      </c>
      <c r="Q507" s="81">
        <v>0.63934466406346013</v>
      </c>
      <c r="R507" s="81">
        <v>0.1939527189322682</v>
      </c>
      <c r="S507" s="81">
        <v>0.46286907194443272</v>
      </c>
      <c r="T507" s="82"/>
      <c r="U507" s="81">
        <v>165663</v>
      </c>
      <c r="V507" s="81">
        <v>646</v>
      </c>
      <c r="W507" s="81">
        <v>64</v>
      </c>
      <c r="X507" s="81">
        <v>1885</v>
      </c>
      <c r="Y507" s="81">
        <v>3199</v>
      </c>
      <c r="Z507" s="81">
        <v>5073</v>
      </c>
      <c r="AA507" s="81">
        <v>2988</v>
      </c>
      <c r="AB507" s="81">
        <v>10447</v>
      </c>
      <c r="AC507" s="81">
        <v>36635</v>
      </c>
      <c r="AD507" s="81">
        <v>0.46286907194443272</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2276</v>
      </c>
      <c r="B508" s="80">
        <v>414</v>
      </c>
      <c r="C508" s="80">
        <v>6</v>
      </c>
      <c r="D508" s="80">
        <v>25</v>
      </c>
      <c r="E508" s="80">
        <v>2009</v>
      </c>
      <c r="F508" s="80" t="s">
        <v>85</v>
      </c>
      <c r="G508" s="80" t="s">
        <v>2270</v>
      </c>
      <c r="H508" s="80" t="s">
        <v>2271</v>
      </c>
      <c r="I508" s="177"/>
      <c r="J508" s="81">
        <v>1.3717946003748622</v>
      </c>
      <c r="K508" s="81">
        <v>1.2237540267014833</v>
      </c>
      <c r="L508" s="81">
        <v>10.556419217757806</v>
      </c>
      <c r="M508" s="81">
        <v>8.691782093622475</v>
      </c>
      <c r="N508" s="81">
        <v>9.9332591134199308</v>
      </c>
      <c r="O508" s="81">
        <v>10.223047104646341</v>
      </c>
      <c r="P508" s="81">
        <v>14.671853161853107</v>
      </c>
      <c r="Q508" s="81">
        <v>0.60192909731621014</v>
      </c>
      <c r="R508" s="81">
        <v>0.18533847148417906</v>
      </c>
      <c r="S508" s="81">
        <v>0.52605695579858702</v>
      </c>
      <c r="T508" s="82"/>
      <c r="U508" s="81">
        <v>165718</v>
      </c>
      <c r="V508" s="81">
        <v>684</v>
      </c>
      <c r="W508" s="81">
        <v>164</v>
      </c>
      <c r="X508" s="81">
        <v>1985</v>
      </c>
      <c r="Y508" s="81">
        <v>3203</v>
      </c>
      <c r="Z508" s="81">
        <v>5168</v>
      </c>
      <c r="AA508" s="81">
        <v>2953</v>
      </c>
      <c r="AB508" s="81">
        <v>10325</v>
      </c>
      <c r="AC508" s="81">
        <v>34153</v>
      </c>
      <c r="AD508" s="81">
        <v>0.52605695579858702</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0</v>
      </c>
      <c r="BL508" s="81">
        <v>0</v>
      </c>
      <c r="BM508" s="82"/>
      <c r="BN508" s="81">
        <v>0</v>
      </c>
      <c r="BO508" s="81">
        <v>0</v>
      </c>
      <c r="BP508" s="81">
        <v>0</v>
      </c>
      <c r="BQ508" s="81">
        <v>0</v>
      </c>
      <c r="BR508" s="81">
        <v>0</v>
      </c>
      <c r="BS508" s="81">
        <v>0</v>
      </c>
      <c r="BT508"/>
      <c r="BU508" s="80"/>
      <c r="BV508" s="80"/>
      <c r="BW508" s="80"/>
      <c r="BX508" s="80"/>
      <c r="BY508" s="80"/>
      <c r="BZ508" s="80"/>
      <c r="CA508" s="80"/>
      <c r="CB508" s="80"/>
      <c r="CC508" s="80"/>
    </row>
    <row r="509" spans="1:81">
      <c r="A509" s="80" t="s">
        <v>2277</v>
      </c>
      <c r="B509" s="80">
        <v>415</v>
      </c>
      <c r="C509" s="80">
        <v>7</v>
      </c>
      <c r="D509" s="80">
        <v>25</v>
      </c>
      <c r="E509" s="80">
        <v>2010</v>
      </c>
      <c r="F509" s="80" t="s">
        <v>86</v>
      </c>
      <c r="G509" s="80" t="s">
        <v>2270</v>
      </c>
      <c r="H509" s="80" t="s">
        <v>2271</v>
      </c>
      <c r="I509" s="177"/>
      <c r="J509" s="81">
        <v>1.2180941834913253</v>
      </c>
      <c r="K509" s="81">
        <v>1.3287756727069515</v>
      </c>
      <c r="L509" s="81">
        <v>10.032394112022612</v>
      </c>
      <c r="M509" s="81">
        <v>9.14525183029623</v>
      </c>
      <c r="N509" s="81">
        <v>11.315601586836822</v>
      </c>
      <c r="O509" s="81">
        <v>10.236801199093014</v>
      </c>
      <c r="P509" s="81">
        <v>14.854011265740956</v>
      </c>
      <c r="Q509" s="81">
        <v>0.61845154594581275</v>
      </c>
      <c r="R509" s="81">
        <v>0.14004008951823149</v>
      </c>
      <c r="S509" s="81">
        <v>0.5890353613239957</v>
      </c>
      <c r="T509" s="82"/>
      <c r="U509" s="81">
        <v>161552</v>
      </c>
      <c r="V509" s="81">
        <v>684</v>
      </c>
      <c r="W509" s="81">
        <v>164</v>
      </c>
      <c r="X509" s="81">
        <v>1985</v>
      </c>
      <c r="Y509" s="81">
        <v>3202</v>
      </c>
      <c r="Z509" s="81">
        <v>5199</v>
      </c>
      <c r="AA509" s="81">
        <v>2915</v>
      </c>
      <c r="AB509" s="81">
        <v>10165</v>
      </c>
      <c r="AC509" s="81">
        <v>24455</v>
      </c>
      <c r="AD509" s="81">
        <v>0.5890353613239957</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0</v>
      </c>
      <c r="BL509" s="81">
        <v>0</v>
      </c>
      <c r="BM509" s="82"/>
      <c r="BN509" s="81">
        <v>0</v>
      </c>
      <c r="BO509" s="81">
        <v>0</v>
      </c>
      <c r="BP509" s="81">
        <v>0</v>
      </c>
      <c r="BQ509" s="81">
        <v>0</v>
      </c>
      <c r="BR509" s="81">
        <v>0</v>
      </c>
      <c r="BS509" s="81">
        <v>0</v>
      </c>
      <c r="BT509"/>
      <c r="BU509" s="80">
        <v>0</v>
      </c>
      <c r="BV509" s="80">
        <v>0</v>
      </c>
      <c r="BW509" s="80">
        <v>0</v>
      </c>
      <c r="BX509" s="80">
        <v>0</v>
      </c>
      <c r="BY509" s="80">
        <v>0</v>
      </c>
      <c r="BZ509" s="80">
        <v>0</v>
      </c>
      <c r="CA509" s="80">
        <v>0</v>
      </c>
      <c r="CB509" s="80">
        <v>0</v>
      </c>
      <c r="CC509" s="80">
        <v>0</v>
      </c>
    </row>
    <row r="510" spans="1:81">
      <c r="A510" s="80" t="s">
        <v>2278</v>
      </c>
      <c r="B510" s="80">
        <v>416</v>
      </c>
      <c r="C510" s="80">
        <v>8</v>
      </c>
      <c r="D510" s="80">
        <v>25</v>
      </c>
      <c r="E510" s="80">
        <v>2011</v>
      </c>
      <c r="F510" s="80" t="s">
        <v>87</v>
      </c>
      <c r="G510" s="80" t="s">
        <v>2270</v>
      </c>
      <c r="H510" s="80" t="s">
        <v>2271</v>
      </c>
      <c r="I510" s="177"/>
      <c r="J510" s="81">
        <v>5.7947689804694571</v>
      </c>
      <c r="K510" s="81">
        <v>1.775413866508478</v>
      </c>
      <c r="L510" s="81">
        <v>7.1670473693787553</v>
      </c>
      <c r="M510" s="81">
        <v>10.907981689947913</v>
      </c>
      <c r="N510" s="81">
        <v>14.454811607981966</v>
      </c>
      <c r="O510" s="81">
        <v>10.046115226900891</v>
      </c>
      <c r="P510" s="81">
        <v>14.241660637446724</v>
      </c>
      <c r="Q510" s="81">
        <v>0.70241476255286983</v>
      </c>
      <c r="R510" s="81">
        <v>0.11802815922235881</v>
      </c>
      <c r="S510" s="81">
        <v>0.54337277296072684</v>
      </c>
      <c r="T510" s="82"/>
      <c r="U510" s="81">
        <v>590918</v>
      </c>
      <c r="V510" s="81">
        <v>684</v>
      </c>
      <c r="W510" s="81">
        <v>164</v>
      </c>
      <c r="X510" s="81">
        <v>1985</v>
      </c>
      <c r="Y510" s="81">
        <v>3214</v>
      </c>
      <c r="Z510" s="81">
        <v>5213</v>
      </c>
      <c r="AA510" s="81">
        <v>2878</v>
      </c>
      <c r="AB510" s="81">
        <v>10009</v>
      </c>
      <c r="AC510" s="81">
        <v>20577</v>
      </c>
      <c r="AD510" s="81">
        <v>0.54337277296072684</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2279</v>
      </c>
      <c r="B511" s="80">
        <v>417</v>
      </c>
      <c r="C511" s="80">
        <v>9</v>
      </c>
      <c r="D511" s="80">
        <v>25</v>
      </c>
      <c r="E511" s="80">
        <v>2012</v>
      </c>
      <c r="F511" s="80" t="s">
        <v>88</v>
      </c>
      <c r="G511" s="80" t="s">
        <v>2270</v>
      </c>
      <c r="H511" s="80" t="s">
        <v>2271</v>
      </c>
      <c r="I511" s="177"/>
      <c r="J511" s="81">
        <v>1.89593000880413</v>
      </c>
      <c r="K511" s="81">
        <v>1.7208726511184571</v>
      </c>
      <c r="L511" s="81">
        <v>7.1945248151108574</v>
      </c>
      <c r="M511" s="81">
        <v>12.661145639812821</v>
      </c>
      <c r="N511" s="81">
        <v>15.040882280780172</v>
      </c>
      <c r="O511" s="81">
        <v>10.047362840344881</v>
      </c>
      <c r="P511" s="81">
        <v>14.063906501351431</v>
      </c>
      <c r="Q511" s="81">
        <v>0.75011860274439091</v>
      </c>
      <c r="R511" s="81">
        <v>7.6826501345039266E-2</v>
      </c>
      <c r="S511" s="81">
        <v>0.55854906019479367</v>
      </c>
      <c r="T511" s="82"/>
      <c r="U511" s="81">
        <v>195630</v>
      </c>
      <c r="V511" s="81">
        <v>684</v>
      </c>
      <c r="W511" s="81">
        <v>164</v>
      </c>
      <c r="X511" s="81">
        <v>1985</v>
      </c>
      <c r="Y511" s="81">
        <v>3227</v>
      </c>
      <c r="Z511" s="81">
        <v>5255</v>
      </c>
      <c r="AA511" s="81">
        <v>2826</v>
      </c>
      <c r="AB511" s="81">
        <v>9838</v>
      </c>
      <c r="AC511" s="81">
        <v>13047</v>
      </c>
      <c r="AD511" s="81">
        <v>0.55854906019479367</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0</v>
      </c>
      <c r="BL511" s="81">
        <v>0</v>
      </c>
      <c r="BM511" s="82"/>
      <c r="BN511" s="81">
        <v>0</v>
      </c>
      <c r="BO511" s="81">
        <v>0</v>
      </c>
      <c r="BP511" s="81">
        <v>0</v>
      </c>
      <c r="BQ511" s="81">
        <v>0</v>
      </c>
      <c r="BR511" s="81">
        <v>0</v>
      </c>
      <c r="BS511" s="81">
        <v>0</v>
      </c>
      <c r="BT511"/>
      <c r="BU511" s="80">
        <v>0</v>
      </c>
      <c r="BV511" s="80">
        <v>0</v>
      </c>
      <c r="BW511" s="80">
        <v>0</v>
      </c>
      <c r="BX511" s="80">
        <v>0</v>
      </c>
      <c r="BY511" s="80">
        <v>0</v>
      </c>
      <c r="BZ511" s="80">
        <v>0</v>
      </c>
      <c r="CA511" s="80">
        <v>0</v>
      </c>
      <c r="CB511" s="80">
        <v>0</v>
      </c>
      <c r="CC511" s="80">
        <v>0</v>
      </c>
    </row>
    <row r="512" spans="1:81">
      <c r="A512" s="80" t="s">
        <v>2280</v>
      </c>
      <c r="B512" s="80">
        <v>418</v>
      </c>
      <c r="C512" s="80">
        <v>10</v>
      </c>
      <c r="D512" s="80">
        <v>25</v>
      </c>
      <c r="E512" s="80">
        <v>2013</v>
      </c>
      <c r="F512" s="80" t="s">
        <v>89</v>
      </c>
      <c r="G512" s="80" t="s">
        <v>2270</v>
      </c>
      <c r="H512" s="80" t="s">
        <v>2271</v>
      </c>
      <c r="I512" s="177"/>
      <c r="J512" s="81">
        <v>2.1922830433280742</v>
      </c>
      <c r="K512" s="81">
        <v>1.4230330511063425</v>
      </c>
      <c r="L512" s="81">
        <v>5.6966554456705101</v>
      </c>
      <c r="M512" s="81">
        <v>13.609274716443673</v>
      </c>
      <c r="N512" s="81">
        <v>16.960457645519032</v>
      </c>
      <c r="O512" s="81">
        <v>9.6728468902273388</v>
      </c>
      <c r="P512" s="81">
        <v>14.081930242540164</v>
      </c>
      <c r="Q512" s="81">
        <v>0.75368160889119762</v>
      </c>
      <c r="R512" s="81">
        <v>0.12429133779659195</v>
      </c>
      <c r="S512" s="81">
        <v>0.53995872629438235</v>
      </c>
      <c r="T512" s="82"/>
      <c r="U512" s="81">
        <v>198042</v>
      </c>
      <c r="V512" s="81">
        <v>684</v>
      </c>
      <c r="W512" s="81">
        <v>164</v>
      </c>
      <c r="X512" s="81">
        <v>1985</v>
      </c>
      <c r="Y512" s="81">
        <v>3222</v>
      </c>
      <c r="Z512" s="81">
        <v>5285</v>
      </c>
      <c r="AA512" s="81">
        <v>2819</v>
      </c>
      <c r="AB512" s="81">
        <v>9743</v>
      </c>
      <c r="AC512" s="81">
        <v>20604</v>
      </c>
      <c r="AD512" s="81">
        <v>0.53995872629438235</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0</v>
      </c>
      <c r="BL512" s="81">
        <v>0</v>
      </c>
      <c r="BM512" s="82"/>
      <c r="BN512" s="81">
        <v>0</v>
      </c>
      <c r="BO512" s="81">
        <v>0</v>
      </c>
      <c r="BP512" s="81">
        <v>0</v>
      </c>
      <c r="BQ512" s="81">
        <v>0</v>
      </c>
      <c r="BR512" s="81">
        <v>0</v>
      </c>
      <c r="BS512" s="81">
        <v>0</v>
      </c>
      <c r="BT512"/>
      <c r="BU512" s="80">
        <v>0</v>
      </c>
      <c r="BV512" s="80">
        <v>0</v>
      </c>
      <c r="BW512" s="80">
        <v>0</v>
      </c>
      <c r="BX512" s="80">
        <v>0</v>
      </c>
      <c r="BY512" s="80">
        <v>0</v>
      </c>
      <c r="BZ512" s="80">
        <v>0</v>
      </c>
      <c r="CA512" s="80">
        <v>0</v>
      </c>
      <c r="CB512" s="80">
        <v>0</v>
      </c>
      <c r="CC512" s="80">
        <v>0</v>
      </c>
    </row>
    <row r="513" spans="1:81">
      <c r="A513" s="80" t="s">
        <v>2281</v>
      </c>
      <c r="B513" s="80">
        <v>419</v>
      </c>
      <c r="C513" s="80">
        <v>11</v>
      </c>
      <c r="D513" s="80">
        <v>25</v>
      </c>
      <c r="E513" s="80">
        <v>2014</v>
      </c>
      <c r="F513" s="80" t="s">
        <v>90</v>
      </c>
      <c r="G513" s="80" t="s">
        <v>2270</v>
      </c>
      <c r="H513" s="80" t="s">
        <v>2271</v>
      </c>
      <c r="I513" s="177"/>
      <c r="J513" s="81">
        <v>2.0882914891049222</v>
      </c>
      <c r="K513" s="81">
        <v>1.4249396322589072</v>
      </c>
      <c r="L513" s="81">
        <v>9.1141971266077508</v>
      </c>
      <c r="M513" s="81">
        <v>11.261990411396058</v>
      </c>
      <c r="N513" s="81">
        <v>14.836427200857774</v>
      </c>
      <c r="O513" s="81">
        <v>9.2032627424430089</v>
      </c>
      <c r="P513" s="81">
        <v>14.014573896830971</v>
      </c>
      <c r="Q513" s="81">
        <v>0.70879905006682209</v>
      </c>
      <c r="R513" s="81">
        <v>5.3850714419361859E-2</v>
      </c>
      <c r="S513" s="81">
        <v>0.54720548807854075</v>
      </c>
      <c r="T513" s="82"/>
      <c r="U513" s="81">
        <v>198816</v>
      </c>
      <c r="V513" s="81">
        <v>594</v>
      </c>
      <c r="W513" s="81">
        <v>171</v>
      </c>
      <c r="X513" s="81">
        <v>1863</v>
      </c>
      <c r="Y513" s="81">
        <v>3202</v>
      </c>
      <c r="Z513" s="81">
        <v>5296</v>
      </c>
      <c r="AA513" s="81">
        <v>2791</v>
      </c>
      <c r="AB513" s="81">
        <v>9550</v>
      </c>
      <c r="AC513" s="81">
        <v>8955</v>
      </c>
      <c r="AD513" s="81">
        <v>0.54720548807854075</v>
      </c>
      <c r="AE513" s="82"/>
      <c r="AF513" s="81">
        <v>2337575.777201639</v>
      </c>
      <c r="AG513" s="81">
        <v>1114309.1870623974</v>
      </c>
      <c r="AH513" s="81">
        <v>2127260.1037691687</v>
      </c>
      <c r="AI513" s="81">
        <v>13252316.983400891</v>
      </c>
      <c r="AJ513" s="81">
        <v>20092000.487571437</v>
      </c>
      <c r="AK513" s="81">
        <v>0</v>
      </c>
      <c r="AL513" s="81">
        <v>0</v>
      </c>
      <c r="AM513" s="81">
        <v>1311072.2922970601</v>
      </c>
      <c r="AN513" s="81">
        <v>0</v>
      </c>
      <c r="AO513" s="81">
        <v>0</v>
      </c>
      <c r="AP513" s="82"/>
      <c r="AQ513" s="81">
        <v>236</v>
      </c>
      <c r="AR513" s="81">
        <v>107</v>
      </c>
      <c r="AS513" s="81">
        <v>0</v>
      </c>
      <c r="AT513" s="81">
        <v>1</v>
      </c>
      <c r="AU513" s="81">
        <v>0</v>
      </c>
      <c r="AV513" s="81">
        <v>0</v>
      </c>
      <c r="AW513" s="81" t="s">
        <v>564</v>
      </c>
      <c r="AX513" s="82"/>
      <c r="AY513" s="81">
        <v>1130.19</v>
      </c>
      <c r="AZ513" s="81">
        <v>5721.2</v>
      </c>
      <c r="BA513" s="81">
        <v>0</v>
      </c>
      <c r="BB513" s="81">
        <v>49</v>
      </c>
      <c r="BC513" s="81">
        <v>0</v>
      </c>
      <c r="BD513" s="81">
        <v>0</v>
      </c>
      <c r="BE513" s="81" t="s">
        <v>564</v>
      </c>
      <c r="BF513" s="82"/>
      <c r="BG513" s="81">
        <v>0</v>
      </c>
      <c r="BH513" s="81">
        <v>0</v>
      </c>
      <c r="BI513" s="81">
        <v>0</v>
      </c>
      <c r="BJ513" s="81">
        <v>0</v>
      </c>
      <c r="BK513" s="81">
        <v>0</v>
      </c>
      <c r="BL513" s="81">
        <v>0</v>
      </c>
      <c r="BM513" s="82"/>
      <c r="BN513" s="81">
        <v>0</v>
      </c>
      <c r="BO513" s="81">
        <v>0</v>
      </c>
      <c r="BP513" s="81">
        <v>0</v>
      </c>
      <c r="BQ513" s="81">
        <v>0</v>
      </c>
      <c r="BR513" s="81">
        <v>0</v>
      </c>
      <c r="BS513" s="81">
        <v>0</v>
      </c>
      <c r="BT513"/>
      <c r="BU513" s="80">
        <v>0</v>
      </c>
      <c r="BV513" s="80">
        <v>0</v>
      </c>
      <c r="BW513" s="80">
        <v>0</v>
      </c>
      <c r="BX513" s="80">
        <v>0</v>
      </c>
      <c r="BY513" s="80">
        <v>0</v>
      </c>
      <c r="BZ513" s="80">
        <v>0</v>
      </c>
      <c r="CA513" s="80">
        <v>0</v>
      </c>
      <c r="CB513" s="80">
        <v>0</v>
      </c>
      <c r="CC513" s="80">
        <v>0</v>
      </c>
    </row>
    <row r="514" spans="1:81">
      <c r="A514" s="80" t="s">
        <v>2282</v>
      </c>
      <c r="B514" s="80">
        <v>420</v>
      </c>
      <c r="C514" s="80">
        <v>12</v>
      </c>
      <c r="D514" s="80">
        <v>25</v>
      </c>
      <c r="E514" s="80">
        <v>2015</v>
      </c>
      <c r="F514" s="80" t="s">
        <v>91</v>
      </c>
      <c r="G514" s="80" t="s">
        <v>2270</v>
      </c>
      <c r="H514" s="80" t="s">
        <v>2271</v>
      </c>
      <c r="I514" s="177"/>
      <c r="J514" s="81">
        <v>1.2048536724524732</v>
      </c>
      <c r="K514" s="81">
        <v>1.3366517105194615</v>
      </c>
      <c r="L514" s="81">
        <v>11.291429457123689</v>
      </c>
      <c r="M514" s="81">
        <v>8.864895418462444</v>
      </c>
      <c r="N514" s="81">
        <v>13.086935443756262</v>
      </c>
      <c r="O514" s="81">
        <v>9.1877277839627123</v>
      </c>
      <c r="P514" s="81">
        <v>13.683880678980902</v>
      </c>
      <c r="Q514" s="81">
        <v>0.67949289865672591</v>
      </c>
      <c r="R514" s="81">
        <v>5.9076677744617626E-2</v>
      </c>
      <c r="S514" s="81">
        <v>0.97586304734043916</v>
      </c>
      <c r="T514" s="82"/>
      <c r="U514" s="81">
        <v>139473</v>
      </c>
      <c r="V514" s="81">
        <v>594</v>
      </c>
      <c r="W514" s="81">
        <v>171</v>
      </c>
      <c r="X514" s="81">
        <v>1863</v>
      </c>
      <c r="Y514" s="81">
        <v>3185</v>
      </c>
      <c r="Z514" s="81">
        <v>5338</v>
      </c>
      <c r="AA514" s="81">
        <v>2723</v>
      </c>
      <c r="AB514" s="81">
        <v>9352</v>
      </c>
      <c r="AC514" s="81">
        <v>10120</v>
      </c>
      <c r="AD514" s="81">
        <v>0.97586304734043916</v>
      </c>
      <c r="AE514" s="82"/>
      <c r="AF514" s="81">
        <v>1401160.310180624</v>
      </c>
      <c r="AG514" s="81">
        <v>1024428.5541566256</v>
      </c>
      <c r="AH514" s="81">
        <v>2868623.7713100575</v>
      </c>
      <c r="AI514" s="81">
        <v>12138659.037930207</v>
      </c>
      <c r="AJ514" s="81">
        <v>20014856.251397654</v>
      </c>
      <c r="AK514" s="81">
        <v>0</v>
      </c>
      <c r="AL514" s="81">
        <v>0</v>
      </c>
      <c r="AM514" s="81">
        <v>1281652.3698354745</v>
      </c>
      <c r="AN514" s="81">
        <v>0</v>
      </c>
      <c r="AO514" s="81">
        <v>0</v>
      </c>
      <c r="AP514" s="82"/>
      <c r="AQ514" s="81">
        <v>249</v>
      </c>
      <c r="AR514" s="81">
        <v>165</v>
      </c>
      <c r="AS514" s="81">
        <v>0</v>
      </c>
      <c r="AT514" s="81">
        <v>1</v>
      </c>
      <c r="AU514" s="81">
        <v>0</v>
      </c>
      <c r="AV514" s="81">
        <v>0</v>
      </c>
      <c r="AW514" s="81" t="s">
        <v>564</v>
      </c>
      <c r="AX514" s="82"/>
      <c r="AY514" s="81">
        <v>1221.8900000000001</v>
      </c>
      <c r="AZ514" s="81">
        <v>8443</v>
      </c>
      <c r="BA514" s="81">
        <v>0</v>
      </c>
      <c r="BB514" s="81">
        <v>49</v>
      </c>
      <c r="BC514" s="81">
        <v>0</v>
      </c>
      <c r="BD514" s="81">
        <v>0</v>
      </c>
      <c r="BE514" s="81" t="s">
        <v>564</v>
      </c>
      <c r="BF514" s="82"/>
      <c r="BG514" s="81">
        <v>0</v>
      </c>
      <c r="BH514" s="81">
        <v>0</v>
      </c>
      <c r="BI514" s="81">
        <v>0</v>
      </c>
      <c r="BJ514" s="81">
        <v>0</v>
      </c>
      <c r="BK514" s="81">
        <v>0</v>
      </c>
      <c r="BL514" s="81">
        <v>0</v>
      </c>
      <c r="BM514" s="82"/>
      <c r="BN514" s="81">
        <v>0</v>
      </c>
      <c r="BO514" s="81">
        <v>0</v>
      </c>
      <c r="BP514" s="81">
        <v>0</v>
      </c>
      <c r="BQ514" s="81">
        <v>0</v>
      </c>
      <c r="BR514" s="81">
        <v>0</v>
      </c>
      <c r="BS514" s="81">
        <v>0</v>
      </c>
      <c r="BT514"/>
      <c r="BU514" s="80">
        <v>0</v>
      </c>
      <c r="BV514" s="80">
        <v>0</v>
      </c>
      <c r="BW514" s="80">
        <v>0</v>
      </c>
      <c r="BX514" s="80">
        <v>0</v>
      </c>
      <c r="BY514" s="80">
        <v>0</v>
      </c>
      <c r="BZ514" s="80">
        <v>0</v>
      </c>
      <c r="CA514" s="80">
        <v>0</v>
      </c>
      <c r="CB514" s="80">
        <v>0</v>
      </c>
      <c r="CC514" s="80">
        <v>0</v>
      </c>
    </row>
    <row r="515" spans="1:81">
      <c r="A515" s="80" t="s">
        <v>2283</v>
      </c>
      <c r="B515" s="80">
        <v>421</v>
      </c>
      <c r="C515" s="80">
        <v>13</v>
      </c>
      <c r="D515" s="80">
        <v>25</v>
      </c>
      <c r="E515" s="80">
        <v>2016</v>
      </c>
      <c r="F515" s="80" t="s">
        <v>92</v>
      </c>
      <c r="G515" s="80" t="s">
        <v>2270</v>
      </c>
      <c r="H515" s="80" t="s">
        <v>2271</v>
      </c>
      <c r="I515" s="177"/>
      <c r="J515" s="81">
        <v>1.8136160606528606</v>
      </c>
      <c r="K515" s="81">
        <v>1.275888502278183</v>
      </c>
      <c r="L515" s="81">
        <v>18.640617203338664</v>
      </c>
      <c r="M515" s="81">
        <v>7.273279181954158</v>
      </c>
      <c r="N515" s="81">
        <v>11.723549378632566</v>
      </c>
      <c r="O515" s="81">
        <v>9.033649808040396</v>
      </c>
      <c r="P515" s="81">
        <v>13.040809671018968</v>
      </c>
      <c r="Q515" s="81">
        <v>0.646141790783748</v>
      </c>
      <c r="R515" s="81">
        <v>0.2315409893827742</v>
      </c>
      <c r="S515" s="81">
        <v>0.9998881980957417</v>
      </c>
      <c r="T515" s="82"/>
      <c r="U515" s="81">
        <v>211331</v>
      </c>
      <c r="V515" s="81">
        <v>594</v>
      </c>
      <c r="W515" s="81">
        <v>171</v>
      </c>
      <c r="X515" s="81">
        <v>1863</v>
      </c>
      <c r="Y515" s="81">
        <v>3190</v>
      </c>
      <c r="Z515" s="81">
        <v>5313</v>
      </c>
      <c r="AA515" s="81">
        <v>2684</v>
      </c>
      <c r="AB515" s="81">
        <v>9148</v>
      </c>
      <c r="AC515" s="81">
        <v>39544.92181746869</v>
      </c>
      <c r="AD515" s="81">
        <v>0.9998881980957417</v>
      </c>
      <c r="AE515" s="82"/>
      <c r="AF515" s="81">
        <v>2303533.643467783</v>
      </c>
      <c r="AG515" s="81">
        <v>958493.16775997519</v>
      </c>
      <c r="AH515" s="81">
        <v>19996603.98699015</v>
      </c>
      <c r="AI515" s="81">
        <v>11586533.410263579</v>
      </c>
      <c r="AJ515" s="81">
        <v>19839195.72452933</v>
      </c>
      <c r="AK515" s="81">
        <v>0</v>
      </c>
      <c r="AL515" s="81">
        <v>0</v>
      </c>
      <c r="AM515" s="81">
        <v>1254669.0236067141</v>
      </c>
      <c r="AN515" s="81">
        <v>0</v>
      </c>
      <c r="AO515" s="81">
        <v>0</v>
      </c>
      <c r="AP515" s="82"/>
      <c r="AQ515" s="81">
        <v>268</v>
      </c>
      <c r="AR515" s="81">
        <v>186</v>
      </c>
      <c r="AS515" s="81">
        <v>0</v>
      </c>
      <c r="AT515" s="81">
        <v>1</v>
      </c>
      <c r="AU515" s="81">
        <v>0</v>
      </c>
      <c r="AV515" s="81">
        <v>0</v>
      </c>
      <c r="AW515" s="81" t="s">
        <v>564</v>
      </c>
      <c r="AX515" s="82"/>
      <c r="AY515" s="81">
        <v>1357.39</v>
      </c>
      <c r="AZ515" s="81">
        <v>11242.8</v>
      </c>
      <c r="BA515" s="81">
        <v>0</v>
      </c>
      <c r="BB515" s="81">
        <v>49</v>
      </c>
      <c r="BC515" s="81">
        <v>0</v>
      </c>
      <c r="BD515" s="81">
        <v>0</v>
      </c>
      <c r="BE515" s="81" t="s">
        <v>564</v>
      </c>
      <c r="BF515" s="82"/>
      <c r="BG515" s="81">
        <v>0</v>
      </c>
      <c r="BH515" s="81">
        <v>0</v>
      </c>
      <c r="BI515" s="81">
        <v>0</v>
      </c>
      <c r="BJ515" s="81">
        <v>0</v>
      </c>
      <c r="BK515" s="81">
        <v>0</v>
      </c>
      <c r="BL515" s="81">
        <v>0</v>
      </c>
      <c r="BM515" s="82"/>
      <c r="BN515" s="81">
        <v>0</v>
      </c>
      <c r="BO515" s="81">
        <v>0</v>
      </c>
      <c r="BP515" s="81">
        <v>0</v>
      </c>
      <c r="BQ515" s="81">
        <v>0</v>
      </c>
      <c r="BR515" s="81">
        <v>0</v>
      </c>
      <c r="BS515" s="81">
        <v>0</v>
      </c>
      <c r="BT515"/>
      <c r="BU515" s="80">
        <v>0</v>
      </c>
      <c r="BV515" s="80">
        <v>0</v>
      </c>
      <c r="BW515" s="80">
        <v>0</v>
      </c>
      <c r="BX515" s="80">
        <v>0</v>
      </c>
      <c r="BY515" s="80">
        <v>0</v>
      </c>
      <c r="BZ515" s="80">
        <v>0</v>
      </c>
      <c r="CA515" s="80">
        <v>0</v>
      </c>
      <c r="CB515" s="80">
        <v>0</v>
      </c>
      <c r="CC515" s="80">
        <v>0</v>
      </c>
    </row>
    <row r="516" spans="1:81">
      <c r="A516" s="80" t="s">
        <v>2284</v>
      </c>
      <c r="B516" s="80">
        <v>422</v>
      </c>
      <c r="C516" s="80">
        <v>14</v>
      </c>
      <c r="D516" s="80">
        <v>25</v>
      </c>
      <c r="E516" s="80">
        <v>2017</v>
      </c>
      <c r="F516" s="80" t="s">
        <v>71</v>
      </c>
      <c r="G516" s="80" t="s">
        <v>2270</v>
      </c>
      <c r="H516" s="80" t="s">
        <v>2271</v>
      </c>
      <c r="I516" s="177"/>
      <c r="J516" s="81">
        <v>1.7229623432744214</v>
      </c>
      <c r="K516" s="81">
        <v>1.2274955438942574</v>
      </c>
      <c r="L516" s="81">
        <v>9.7267630037007731</v>
      </c>
      <c r="M516" s="81">
        <v>6.7463648714443281</v>
      </c>
      <c r="N516" s="81">
        <v>11.85462961612946</v>
      </c>
      <c r="O516" s="81">
        <v>8.8644990571515532</v>
      </c>
      <c r="P516" s="81">
        <v>12.75059922083731</v>
      </c>
      <c r="Q516" s="81">
        <v>0.61504743308337451</v>
      </c>
      <c r="R516" s="81">
        <v>0.37336879972766418</v>
      </c>
      <c r="S516" s="81">
        <v>0.91332756418152716</v>
      </c>
      <c r="T516" s="82"/>
      <c r="U516" s="81">
        <v>203476</v>
      </c>
      <c r="V516" s="81">
        <v>594</v>
      </c>
      <c r="W516" s="81">
        <v>171</v>
      </c>
      <c r="X516" s="81">
        <v>1863</v>
      </c>
      <c r="Y516" s="81">
        <v>3180</v>
      </c>
      <c r="Z516" s="81">
        <v>5300</v>
      </c>
      <c r="AA516" s="81">
        <v>2641</v>
      </c>
      <c r="AB516" s="81">
        <v>9005</v>
      </c>
      <c r="AC516" s="81">
        <v>65032.999999999993</v>
      </c>
      <c r="AD516" s="81">
        <v>0.91332756418152716</v>
      </c>
      <c r="AE516" s="82"/>
      <c r="AF516" s="81">
        <v>2341209.348657704</v>
      </c>
      <c r="AG516" s="81">
        <v>944288.26535054017</v>
      </c>
      <c r="AH516" s="81">
        <v>2092224.1830729351</v>
      </c>
      <c r="AI516" s="81">
        <v>11507758.52100347</v>
      </c>
      <c r="AJ516" s="81">
        <v>21103105.333118699</v>
      </c>
      <c r="AK516" s="81">
        <v>0</v>
      </c>
      <c r="AL516" s="81">
        <v>0</v>
      </c>
      <c r="AM516" s="81">
        <v>1236988.7739897389</v>
      </c>
      <c r="AN516" s="81">
        <v>0</v>
      </c>
      <c r="AO516" s="81">
        <v>0</v>
      </c>
      <c r="AP516" s="82"/>
      <c r="AQ516" s="81">
        <v>289</v>
      </c>
      <c r="AR516" s="81">
        <v>191</v>
      </c>
      <c r="AS516" s="81">
        <v>0</v>
      </c>
      <c r="AT516" s="81">
        <v>1</v>
      </c>
      <c r="AU516" s="81">
        <v>0</v>
      </c>
      <c r="AV516" s="81">
        <v>0</v>
      </c>
      <c r="AW516" s="81" t="s">
        <v>564</v>
      </c>
      <c r="AX516" s="82"/>
      <c r="AY516" s="81">
        <v>1497.78</v>
      </c>
      <c r="AZ516" s="81">
        <v>11479.3</v>
      </c>
      <c r="BA516" s="81">
        <v>0</v>
      </c>
      <c r="BB516" s="81">
        <v>49</v>
      </c>
      <c r="BC516" s="81">
        <v>0</v>
      </c>
      <c r="BD516" s="81">
        <v>0</v>
      </c>
      <c r="BE516" s="81" t="s">
        <v>564</v>
      </c>
      <c r="BF516" s="82"/>
      <c r="BG516" s="81">
        <v>0</v>
      </c>
      <c r="BH516" s="81">
        <v>0</v>
      </c>
      <c r="BI516" s="81">
        <v>0</v>
      </c>
      <c r="BJ516" s="81">
        <v>0</v>
      </c>
      <c r="BK516" s="81">
        <v>0</v>
      </c>
      <c r="BL516" s="81">
        <v>0</v>
      </c>
      <c r="BM516" s="82"/>
      <c r="BN516" s="81">
        <v>0</v>
      </c>
      <c r="BO516" s="81">
        <v>0</v>
      </c>
      <c r="BP516" s="81">
        <v>0</v>
      </c>
      <c r="BQ516" s="81">
        <v>0</v>
      </c>
      <c r="BR516" s="81">
        <v>0</v>
      </c>
      <c r="BS516" s="81">
        <v>0</v>
      </c>
      <c r="BT516"/>
      <c r="BU516" s="80">
        <v>0</v>
      </c>
      <c r="BV516" s="80">
        <v>0</v>
      </c>
      <c r="BW516" s="80">
        <v>0</v>
      </c>
      <c r="BX516" s="80">
        <v>0</v>
      </c>
      <c r="BY516" s="80">
        <v>0</v>
      </c>
      <c r="BZ516" s="80">
        <v>0</v>
      </c>
      <c r="CA516" s="80">
        <v>0</v>
      </c>
      <c r="CB516" s="80">
        <v>0</v>
      </c>
      <c r="CC516" s="80">
        <v>0</v>
      </c>
    </row>
    <row r="517" spans="1:81">
      <c r="A517" s="80" t="s">
        <v>2285</v>
      </c>
      <c r="B517" s="80">
        <v>423</v>
      </c>
      <c r="C517" s="80">
        <v>15</v>
      </c>
      <c r="D517" s="80">
        <v>25</v>
      </c>
      <c r="E517" s="80">
        <v>2018</v>
      </c>
      <c r="F517" s="80" t="s">
        <v>93</v>
      </c>
      <c r="G517" s="80" t="s">
        <v>2270</v>
      </c>
      <c r="H517" s="80" t="s">
        <v>2271</v>
      </c>
      <c r="I517" s="177"/>
      <c r="J517" s="81">
        <v>1.3148591847131477</v>
      </c>
      <c r="K517" s="81">
        <v>1.065159757653861</v>
      </c>
      <c r="L517" s="81">
        <v>9.0587252737724668</v>
      </c>
      <c r="M517" s="81">
        <v>5.6022064924307537</v>
      </c>
      <c r="N517" s="81">
        <v>7.4244249526526609</v>
      </c>
      <c r="O517" s="81">
        <v>8.697954466135716</v>
      </c>
      <c r="P517" s="81">
        <v>12.537638796719184</v>
      </c>
      <c r="Q517" s="81">
        <v>0.56344432906497544</v>
      </c>
      <c r="R517" s="81">
        <v>1.0578492998074911</v>
      </c>
      <c r="S517" s="81">
        <v>0.69745824296282233</v>
      </c>
      <c r="T517" s="82"/>
      <c r="U517" s="81">
        <v>205145</v>
      </c>
      <c r="V517" s="81">
        <v>594</v>
      </c>
      <c r="W517" s="81">
        <v>171</v>
      </c>
      <c r="X517" s="81">
        <v>1863</v>
      </c>
      <c r="Y517" s="81">
        <v>3214</v>
      </c>
      <c r="Z517" s="81">
        <v>5300</v>
      </c>
      <c r="AA517" s="81">
        <v>2623</v>
      </c>
      <c r="AB517" s="81">
        <v>8890</v>
      </c>
      <c r="AC517" s="81">
        <v>183533</v>
      </c>
      <c r="AD517" s="81">
        <v>0.69745824296282233</v>
      </c>
      <c r="AE517" s="82"/>
      <c r="AF517" s="81">
        <v>2046350.047454033</v>
      </c>
      <c r="AG517" s="81">
        <v>835155.37199880311</v>
      </c>
      <c r="AH517" s="81">
        <v>2616100.7745493599</v>
      </c>
      <c r="AI517" s="81">
        <v>10794287.770480329</v>
      </c>
      <c r="AJ517" s="81">
        <v>17894987.139564499</v>
      </c>
      <c r="AK517" s="81">
        <v>0</v>
      </c>
      <c r="AL517" s="81">
        <v>0</v>
      </c>
      <c r="AM517" s="81">
        <v>1223718.374226558</v>
      </c>
      <c r="AN517" s="81">
        <v>0</v>
      </c>
      <c r="AO517" s="81">
        <v>0</v>
      </c>
      <c r="AP517" s="82"/>
      <c r="AQ517" s="81">
        <v>302</v>
      </c>
      <c r="AR517" s="81">
        <v>211</v>
      </c>
      <c r="AS517" s="81">
        <v>0</v>
      </c>
      <c r="AT517" s="81">
        <v>2</v>
      </c>
      <c r="AU517" s="81">
        <v>0</v>
      </c>
      <c r="AV517" s="81">
        <v>0</v>
      </c>
      <c r="AW517" s="81" t="s">
        <v>564</v>
      </c>
      <c r="AX517" s="82"/>
      <c r="AY517" s="81">
        <v>1583.18</v>
      </c>
      <c r="AZ517" s="81">
        <v>12469</v>
      </c>
      <c r="BA517" s="81">
        <v>0</v>
      </c>
      <c r="BB517" s="81">
        <v>248</v>
      </c>
      <c r="BC517" s="81">
        <v>0</v>
      </c>
      <c r="BD517" s="81">
        <v>0</v>
      </c>
      <c r="BE517" s="81" t="s">
        <v>564</v>
      </c>
      <c r="BF517" s="82"/>
      <c r="BG517" s="81">
        <v>0</v>
      </c>
      <c r="BH517" s="81">
        <v>0</v>
      </c>
      <c r="BI517" s="81">
        <v>0</v>
      </c>
      <c r="BJ517" s="81">
        <v>0</v>
      </c>
      <c r="BK517" s="81">
        <v>0</v>
      </c>
      <c r="BL517" s="81">
        <v>0</v>
      </c>
      <c r="BM517" s="82"/>
      <c r="BN517" s="81">
        <v>0</v>
      </c>
      <c r="BO517" s="81">
        <v>0</v>
      </c>
      <c r="BP517" s="81">
        <v>0</v>
      </c>
      <c r="BQ517" s="81">
        <v>0</v>
      </c>
      <c r="BR517" s="81">
        <v>0</v>
      </c>
      <c r="BS517" s="81">
        <v>0</v>
      </c>
      <c r="BT517"/>
      <c r="BU517" s="80">
        <v>0</v>
      </c>
      <c r="BV517" s="80">
        <v>0</v>
      </c>
      <c r="BW517" s="80">
        <v>0</v>
      </c>
      <c r="BX517" s="80">
        <v>0</v>
      </c>
      <c r="BY517" s="80">
        <v>0</v>
      </c>
      <c r="BZ517" s="80">
        <v>0</v>
      </c>
      <c r="CA517" s="80">
        <v>0</v>
      </c>
      <c r="CB517" s="80">
        <v>0</v>
      </c>
      <c r="CC517" s="80">
        <v>0</v>
      </c>
    </row>
    <row r="518" spans="1:81">
      <c r="A518" s="80" t="s">
        <v>2286</v>
      </c>
      <c r="B518" s="80">
        <v>424</v>
      </c>
      <c r="C518" s="80">
        <v>16</v>
      </c>
      <c r="D518" s="80">
        <v>25</v>
      </c>
      <c r="E518" s="80">
        <v>2019</v>
      </c>
      <c r="F518" s="80" t="s">
        <v>73</v>
      </c>
      <c r="G518" s="80" t="s">
        <v>2270</v>
      </c>
      <c r="H518" s="80" t="s">
        <v>2271</v>
      </c>
      <c r="I518" s="177"/>
      <c r="J518" s="81">
        <v>1.1994730862773613</v>
      </c>
      <c r="K518" s="81">
        <v>1.003542322040534</v>
      </c>
      <c r="L518" s="81">
        <v>9.2155157424927854</v>
      </c>
      <c r="M518" s="81">
        <v>7.121198262946983</v>
      </c>
      <c r="N518" s="81">
        <v>9.1671043089771924</v>
      </c>
      <c r="O518" s="81">
        <v>8.4862915349090766</v>
      </c>
      <c r="P518" s="81">
        <v>12.439546534031031</v>
      </c>
      <c r="Q518" s="81">
        <v>0.5377303953697784</v>
      </c>
      <c r="R518" s="81">
        <v>0.67904244161107685</v>
      </c>
      <c r="S518" s="81">
        <v>0.77743471679192822</v>
      </c>
      <c r="T518" s="82"/>
      <c r="U518" s="81">
        <v>191498</v>
      </c>
      <c r="V518" s="81">
        <v>594</v>
      </c>
      <c r="W518" s="81">
        <v>171</v>
      </c>
      <c r="X518" s="81">
        <v>1863</v>
      </c>
      <c r="Y518" s="81">
        <v>3210</v>
      </c>
      <c r="Z518" s="81">
        <v>5313</v>
      </c>
      <c r="AA518" s="81">
        <v>2583</v>
      </c>
      <c r="AB518" s="81">
        <v>8714</v>
      </c>
      <c r="AC518" s="81">
        <v>119741</v>
      </c>
      <c r="AD518" s="81">
        <v>0.77743471679192822</v>
      </c>
      <c r="AE518" s="82"/>
      <c r="AF518" s="81">
        <v>1783638.9452751989</v>
      </c>
      <c r="AG518" s="81">
        <v>809477.8830729177</v>
      </c>
      <c r="AH518" s="81">
        <v>2730949.8055864051</v>
      </c>
      <c r="AI518" s="81">
        <v>12080981.576772209</v>
      </c>
      <c r="AJ518" s="81">
        <v>19260586.103335027</v>
      </c>
      <c r="AK518" s="81">
        <v>0</v>
      </c>
      <c r="AL518" s="81">
        <v>0</v>
      </c>
      <c r="AM518" s="81">
        <v>1186781.2010431215</v>
      </c>
      <c r="AN518" s="81">
        <v>0</v>
      </c>
      <c r="AO518" s="81">
        <v>0</v>
      </c>
      <c r="AP518" s="82"/>
      <c r="AQ518" s="81">
        <v>313</v>
      </c>
      <c r="AR518" s="81">
        <v>229</v>
      </c>
      <c r="AS518" s="81">
        <v>0</v>
      </c>
      <c r="AT518" s="81">
        <v>2</v>
      </c>
      <c r="AU518" s="81">
        <v>0</v>
      </c>
      <c r="AV518" s="81">
        <v>0</v>
      </c>
      <c r="AW518" s="81" t="s">
        <v>564</v>
      </c>
      <c r="AX518" s="82"/>
      <c r="AY518" s="81">
        <v>1650.32</v>
      </c>
      <c r="AZ518" s="81">
        <v>13254.7</v>
      </c>
      <c r="BA518" s="81">
        <v>0</v>
      </c>
      <c r="BB518" s="81">
        <v>248</v>
      </c>
      <c r="BC518" s="81">
        <v>0</v>
      </c>
      <c r="BD518" s="81">
        <v>0</v>
      </c>
      <c r="BE518" s="81" t="s">
        <v>564</v>
      </c>
      <c r="BF518" s="82"/>
      <c r="BG518" s="81">
        <v>0</v>
      </c>
      <c r="BH518" s="81">
        <v>0</v>
      </c>
      <c r="BI518" s="81">
        <v>0</v>
      </c>
      <c r="BJ518" s="81">
        <v>0</v>
      </c>
      <c r="BK518" s="81">
        <v>0</v>
      </c>
      <c r="BL518" s="81">
        <v>0</v>
      </c>
      <c r="BM518" s="82"/>
      <c r="BN518" s="81">
        <v>0</v>
      </c>
      <c r="BO518" s="81">
        <v>0</v>
      </c>
      <c r="BP518" s="81">
        <v>0</v>
      </c>
      <c r="BQ518" s="81">
        <v>0</v>
      </c>
      <c r="BR518" s="81">
        <v>0</v>
      </c>
      <c r="BS518" s="81">
        <v>0</v>
      </c>
      <c r="BT518"/>
      <c r="BU518" s="80">
        <v>0</v>
      </c>
      <c r="BV518" s="80">
        <v>0</v>
      </c>
      <c r="BW518" s="80">
        <v>0</v>
      </c>
      <c r="BX518" s="80">
        <v>0</v>
      </c>
      <c r="BY518" s="80">
        <v>0</v>
      </c>
      <c r="BZ518" s="80">
        <v>0</v>
      </c>
      <c r="CA518" s="80">
        <v>0</v>
      </c>
      <c r="CB518" s="80">
        <v>0</v>
      </c>
      <c r="CC518" s="80">
        <v>0</v>
      </c>
    </row>
    <row r="519" spans="1:81">
      <c r="A519" s="80" t="s">
        <v>2287</v>
      </c>
      <c r="B519" s="80">
        <v>425</v>
      </c>
      <c r="C519" s="80">
        <v>17</v>
      </c>
      <c r="D519" s="80">
        <v>25</v>
      </c>
      <c r="E519" s="80">
        <v>2020</v>
      </c>
      <c r="F519" s="80" t="s">
        <v>218</v>
      </c>
      <c r="G519" s="80" t="s">
        <v>2270</v>
      </c>
      <c r="H519" s="80" t="s">
        <v>2271</v>
      </c>
      <c r="I519" s="177"/>
      <c r="J519" s="81">
        <v>0</v>
      </c>
      <c r="K519" s="81">
        <v>1.1216173110106904</v>
      </c>
      <c r="L519" s="81">
        <v>5.9139370317360145</v>
      </c>
      <c r="M519" s="81">
        <v>6.4589908792989981</v>
      </c>
      <c r="N519" s="81">
        <v>8.8430681796215538</v>
      </c>
      <c r="O519" s="81">
        <v>7.4030052284370367</v>
      </c>
      <c r="P519" s="81">
        <v>11.604510219360304</v>
      </c>
      <c r="Q519" s="81">
        <v>0.5031327385884059</v>
      </c>
      <c r="R519" s="81">
        <v>0.55643762428923604</v>
      </c>
      <c r="S519" s="81">
        <v>0.88633258775109847</v>
      </c>
      <c r="T519" s="82"/>
      <c r="U519" s="81">
        <v>0</v>
      </c>
      <c r="V519" s="81">
        <v>572</v>
      </c>
      <c r="W519" s="81">
        <v>178</v>
      </c>
      <c r="X519" s="81">
        <v>1908</v>
      </c>
      <c r="Y519" s="81">
        <v>3194</v>
      </c>
      <c r="Z519" s="81">
        <v>5290</v>
      </c>
      <c r="AA519" s="81">
        <v>2618</v>
      </c>
      <c r="AB519" s="81">
        <v>8533</v>
      </c>
      <c r="AC519" s="81">
        <v>98633</v>
      </c>
      <c r="AD519" s="81">
        <v>0.88633258775109847</v>
      </c>
      <c r="AE519" s="82"/>
      <c r="AF519" s="81">
        <v>0</v>
      </c>
      <c r="AG519" s="81">
        <v>825582.71351650602</v>
      </c>
      <c r="AH519" s="81">
        <v>1462403.5822561621</v>
      </c>
      <c r="AI519" s="81">
        <v>10423432.692525269</v>
      </c>
      <c r="AJ519" s="81">
        <v>18220606.473913584</v>
      </c>
      <c r="AK519" s="81"/>
      <c r="AL519" s="81"/>
      <c r="AM519" s="81">
        <v>1113651.3036073232</v>
      </c>
      <c r="AN519" s="81"/>
      <c r="AO519" s="81"/>
      <c r="AP519" s="82"/>
      <c r="AQ519" s="81">
        <v>321</v>
      </c>
      <c r="AR519" s="81">
        <v>240</v>
      </c>
      <c r="AS519" s="81">
        <v>0</v>
      </c>
      <c r="AT519" s="81">
        <v>2</v>
      </c>
      <c r="AU519" s="81">
        <v>0</v>
      </c>
      <c r="AV519" s="81">
        <v>0</v>
      </c>
      <c r="AW519" s="81">
        <v>0</v>
      </c>
      <c r="AX519" s="82"/>
      <c r="AY519" s="81">
        <v>1691.02</v>
      </c>
      <c r="AZ519" s="81">
        <v>13831.4</v>
      </c>
      <c r="BA519" s="81">
        <v>0</v>
      </c>
      <c r="BB519" s="81">
        <v>248</v>
      </c>
      <c r="BC519" s="81">
        <v>0</v>
      </c>
      <c r="BD519" s="81">
        <v>0</v>
      </c>
      <c r="BE519" s="81">
        <v>0</v>
      </c>
      <c r="BF519" s="82"/>
      <c r="BG519" s="81">
        <v>0</v>
      </c>
      <c r="BH519" s="81">
        <v>0</v>
      </c>
      <c r="BI519" s="81">
        <v>0</v>
      </c>
      <c r="BJ519" s="81">
        <v>0</v>
      </c>
      <c r="BK519" s="81">
        <v>0</v>
      </c>
      <c r="BL519" s="81">
        <v>0</v>
      </c>
      <c r="BM519" s="82"/>
      <c r="BN519" s="81">
        <v>0</v>
      </c>
      <c r="BO519" s="81">
        <v>0</v>
      </c>
      <c r="BP519" s="81">
        <v>0</v>
      </c>
      <c r="BQ519" s="81">
        <v>0</v>
      </c>
      <c r="BR519" s="81">
        <v>0</v>
      </c>
      <c r="BS519" s="81">
        <v>0</v>
      </c>
      <c r="BT519"/>
      <c r="BU519" s="80">
        <v>0</v>
      </c>
      <c r="BV519" s="80">
        <v>0</v>
      </c>
      <c r="BW519" s="80">
        <v>0</v>
      </c>
      <c r="BX519" s="80">
        <v>0</v>
      </c>
      <c r="BY519" s="80">
        <v>0</v>
      </c>
      <c r="BZ519" s="80">
        <v>0</v>
      </c>
      <c r="CA519" s="80">
        <v>0</v>
      </c>
      <c r="CB519" s="80">
        <v>0</v>
      </c>
      <c r="CC519" s="80">
        <v>0</v>
      </c>
    </row>
    <row r="520" spans="1:81">
      <c r="A520" s="80" t="s">
        <v>2288</v>
      </c>
      <c r="B520" s="80">
        <v>425</v>
      </c>
      <c r="C520" s="80">
        <v>18</v>
      </c>
      <c r="D520" s="80">
        <v>25</v>
      </c>
      <c r="E520" s="80">
        <v>2021</v>
      </c>
      <c r="F520" s="80" t="s">
        <v>75</v>
      </c>
      <c r="G520" s="174" t="s">
        <v>2270</v>
      </c>
      <c r="H520" s="80" t="s">
        <v>2271</v>
      </c>
      <c r="I520" s="177"/>
      <c r="J520" s="81">
        <v>0</v>
      </c>
      <c r="K520" s="81">
        <v>1.1155399210825341</v>
      </c>
      <c r="L520" s="81">
        <v>5.3542108584475381</v>
      </c>
      <c r="M520" s="81">
        <v>5.5711629340055513</v>
      </c>
      <c r="N520" s="81">
        <v>7.0359307627880305</v>
      </c>
      <c r="O520" s="81">
        <v>7.1787076875192684</v>
      </c>
      <c r="P520" s="81">
        <v>11.804123094894258</v>
      </c>
      <c r="Q520" s="81">
        <v>0.50201024621050616</v>
      </c>
      <c r="R520" s="81">
        <v>0.41545378414126044</v>
      </c>
      <c r="S520" s="81">
        <v>0.86561376200962781</v>
      </c>
      <c r="T520" s="82"/>
      <c r="U520" s="81">
        <v>0</v>
      </c>
      <c r="V520" s="81">
        <v>572</v>
      </c>
      <c r="W520" s="81">
        <v>178</v>
      </c>
      <c r="X520" s="81">
        <v>1908</v>
      </c>
      <c r="Y520" s="81">
        <v>3187</v>
      </c>
      <c r="Z520" s="81">
        <v>5282</v>
      </c>
      <c r="AA520" s="81">
        <v>2597</v>
      </c>
      <c r="AB520" s="81">
        <v>8413</v>
      </c>
      <c r="AC520" s="81">
        <v>71379</v>
      </c>
      <c r="AD520" s="81">
        <v>0.86561376200962781</v>
      </c>
      <c r="AE520" s="82"/>
      <c r="AF520" s="81">
        <v>0</v>
      </c>
      <c r="AG520" s="81">
        <v>863979.17027446965</v>
      </c>
      <c r="AH520" s="81">
        <v>1621813.208681379</v>
      </c>
      <c r="AI520" s="81">
        <v>11104685.11468198</v>
      </c>
      <c r="AJ520" s="81">
        <v>17454375.705353007</v>
      </c>
      <c r="AK520" s="81">
        <v>0</v>
      </c>
      <c r="AL520" s="81">
        <v>0</v>
      </c>
      <c r="AM520" s="81">
        <v>1104323.0881270461</v>
      </c>
      <c r="AN520" s="81">
        <v>0</v>
      </c>
      <c r="AO520" s="81">
        <v>0</v>
      </c>
      <c r="AP520" s="82"/>
      <c r="AQ520" s="81">
        <v>326</v>
      </c>
      <c r="AR520" s="81">
        <v>242</v>
      </c>
      <c r="AS520" s="81">
        <v>0</v>
      </c>
      <c r="AT520" s="81">
        <v>2</v>
      </c>
      <c r="AU520" s="81">
        <v>0</v>
      </c>
      <c r="AV520" s="81">
        <v>0</v>
      </c>
      <c r="AW520" s="81"/>
      <c r="AX520" s="82"/>
      <c r="AY520" s="81">
        <v>1718.08</v>
      </c>
      <c r="AZ520" s="81">
        <v>13929.5</v>
      </c>
      <c r="BA520" s="81">
        <v>0</v>
      </c>
      <c r="BB520" s="81">
        <v>248</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2289</v>
      </c>
      <c r="B521" s="80">
        <v>425</v>
      </c>
      <c r="C521" s="80">
        <v>19</v>
      </c>
      <c r="D521" s="80">
        <v>25</v>
      </c>
      <c r="E521" s="80">
        <v>2022</v>
      </c>
      <c r="F521" s="80" t="s">
        <v>568</v>
      </c>
      <c r="G521" s="174" t="s">
        <v>2270</v>
      </c>
      <c r="H521" s="80" t="s">
        <v>2271</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341</v>
      </c>
      <c r="AR521" s="81">
        <v>267</v>
      </c>
      <c r="AS521" s="81">
        <v>0</v>
      </c>
      <c r="AT521" s="81">
        <v>2</v>
      </c>
      <c r="AU521" s="81">
        <v>0</v>
      </c>
      <c r="AV521" s="81">
        <v>0</v>
      </c>
      <c r="AW521" s="81"/>
      <c r="AX521" s="82"/>
      <c r="AY521" s="81">
        <v>1804.9299999999998</v>
      </c>
      <c r="AZ521" s="81">
        <v>15167</v>
      </c>
      <c r="BA521" s="81">
        <v>0</v>
      </c>
      <c r="BB521" s="81">
        <v>248</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2290</v>
      </c>
      <c r="B522" s="80">
        <v>307</v>
      </c>
      <c r="C522" s="80">
        <v>1</v>
      </c>
      <c r="D522" s="80">
        <v>19</v>
      </c>
      <c r="E522" s="80">
        <v>1990</v>
      </c>
      <c r="F522" s="80" t="s">
        <v>562</v>
      </c>
      <c r="G522" s="80" t="s">
        <v>2291</v>
      </c>
      <c r="H522" s="80" t="s">
        <v>2292</v>
      </c>
      <c r="I522" s="177"/>
      <c r="J522" s="81">
        <v>28.874242420060192</v>
      </c>
      <c r="K522" s="81">
        <v>2.8149016185320015</v>
      </c>
      <c r="L522" s="81">
        <v>9.7400414571064946</v>
      </c>
      <c r="M522" s="81">
        <v>8.6579456513166928</v>
      </c>
      <c r="N522" s="81">
        <v>13.961429401063242</v>
      </c>
      <c r="O522" s="81">
        <v>6.0902717771300141</v>
      </c>
      <c r="P522" s="81">
        <v>15.180525519418749</v>
      </c>
      <c r="Q522" s="81">
        <v>0.86323474361845776</v>
      </c>
      <c r="R522" s="81">
        <v>0</v>
      </c>
      <c r="S522" s="81">
        <v>0.8219807269653423</v>
      </c>
      <c r="T522" s="82"/>
      <c r="U522" s="81">
        <v>686715</v>
      </c>
      <c r="V522" s="81">
        <v>866</v>
      </c>
      <c r="W522" s="81">
        <v>106</v>
      </c>
      <c r="X522" s="81">
        <v>2706</v>
      </c>
      <c r="Y522" s="81">
        <v>4305</v>
      </c>
      <c r="Z522" s="81">
        <v>2505</v>
      </c>
      <c r="AA522" s="81">
        <v>3686</v>
      </c>
      <c r="AB522" s="81">
        <v>14016</v>
      </c>
      <c r="AC522" s="81">
        <v>0</v>
      </c>
      <c r="AD522" s="81">
        <v>0.8219807269653423</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2293</v>
      </c>
      <c r="B523" s="80">
        <v>308</v>
      </c>
      <c r="C523" s="80">
        <v>2</v>
      </c>
      <c r="D523" s="80">
        <v>19</v>
      </c>
      <c r="E523" s="80">
        <v>2005</v>
      </c>
      <c r="F523" s="80" t="s">
        <v>565</v>
      </c>
      <c r="G523" s="80" t="s">
        <v>2291</v>
      </c>
      <c r="H523" s="80" t="s">
        <v>2292</v>
      </c>
      <c r="I523" s="177"/>
      <c r="J523" s="81">
        <v>24.580785654929816</v>
      </c>
      <c r="K523" s="81">
        <v>1.9145925022097972</v>
      </c>
      <c r="L523" s="81">
        <v>8.7584883582676767</v>
      </c>
      <c r="M523" s="81">
        <v>12.108223432477386</v>
      </c>
      <c r="N523" s="81">
        <v>17.821955884371409</v>
      </c>
      <c r="O523" s="81">
        <v>13.034542990577163</v>
      </c>
      <c r="P523" s="81">
        <v>24.38901801396597</v>
      </c>
      <c r="Q523" s="81">
        <v>0.71233888178610016</v>
      </c>
      <c r="R523" s="81">
        <v>0</v>
      </c>
      <c r="S523" s="81">
        <v>0</v>
      </c>
      <c r="T523" s="82"/>
      <c r="U523" s="81">
        <v>571139</v>
      </c>
      <c r="V523" s="81">
        <v>642</v>
      </c>
      <c r="W523" s="81">
        <v>81</v>
      </c>
      <c r="X523" s="81">
        <v>1691</v>
      </c>
      <c r="Y523" s="81">
        <v>4291</v>
      </c>
      <c r="Z523" s="81">
        <v>6204</v>
      </c>
      <c r="AA523" s="81">
        <v>4850</v>
      </c>
      <c r="AB523" s="81">
        <v>12091</v>
      </c>
      <c r="AC523" s="81">
        <v>0</v>
      </c>
      <c r="AD523" s="81">
        <v>0</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2294</v>
      </c>
      <c r="B524" s="80">
        <v>309</v>
      </c>
      <c r="C524" s="80">
        <v>3</v>
      </c>
      <c r="D524" s="80">
        <v>19</v>
      </c>
      <c r="E524" s="80">
        <v>2006</v>
      </c>
      <c r="F524" s="80" t="s">
        <v>566</v>
      </c>
      <c r="G524" s="80" t="s">
        <v>2291</v>
      </c>
      <c r="H524" s="80" t="s">
        <v>2292</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2295</v>
      </c>
      <c r="B525" s="80">
        <v>310</v>
      </c>
      <c r="C525" s="80">
        <v>4</v>
      </c>
      <c r="D525" s="80">
        <v>19</v>
      </c>
      <c r="E525" s="80">
        <v>2007</v>
      </c>
      <c r="F525" s="80" t="s">
        <v>567</v>
      </c>
      <c r="G525" s="80" t="s">
        <v>2291</v>
      </c>
      <c r="H525" s="80" t="s">
        <v>2292</v>
      </c>
      <c r="I525" s="177"/>
      <c r="J525" s="81">
        <v>26.272192185913202</v>
      </c>
      <c r="K525" s="81">
        <v>1.5669816848545806</v>
      </c>
      <c r="L525" s="81">
        <v>3.9732170832528602</v>
      </c>
      <c r="M525" s="81">
        <v>14.789906752462434</v>
      </c>
      <c r="N525" s="81">
        <v>16.613130963669029</v>
      </c>
      <c r="O525" s="81">
        <v>12.255672737257653</v>
      </c>
      <c r="P525" s="81">
        <v>23.418415468038379</v>
      </c>
      <c r="Q525" s="81">
        <v>0.71895968784011266</v>
      </c>
      <c r="R525" s="81">
        <v>0</v>
      </c>
      <c r="S525" s="81">
        <v>0</v>
      </c>
      <c r="T525" s="82"/>
      <c r="U525" s="81">
        <v>741819</v>
      </c>
      <c r="V525" s="81">
        <v>529</v>
      </c>
      <c r="W525" s="81">
        <v>69</v>
      </c>
      <c r="X525" s="81">
        <v>2369</v>
      </c>
      <c r="Y525" s="81">
        <v>4211</v>
      </c>
      <c r="Z525" s="81">
        <v>6064</v>
      </c>
      <c r="AA525" s="81">
        <v>4586</v>
      </c>
      <c r="AB525" s="81">
        <v>11558</v>
      </c>
      <c r="AC525" s="81">
        <v>0</v>
      </c>
      <c r="AD525" s="81">
        <v>0</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2296</v>
      </c>
      <c r="B526" s="80">
        <v>311</v>
      </c>
      <c r="C526" s="80">
        <v>5</v>
      </c>
      <c r="D526" s="80">
        <v>19</v>
      </c>
      <c r="E526" s="80">
        <v>2008</v>
      </c>
      <c r="F526" s="80" t="s">
        <v>84</v>
      </c>
      <c r="G526" s="80" t="s">
        <v>2291</v>
      </c>
      <c r="H526" s="80" t="s">
        <v>2292</v>
      </c>
      <c r="I526" s="177"/>
      <c r="J526" s="81">
        <v>22.375923039284277</v>
      </c>
      <c r="K526" s="81">
        <v>1.1802567505919206</v>
      </c>
      <c r="L526" s="81">
        <v>3.5173450349635536</v>
      </c>
      <c r="M526" s="81">
        <v>14.926066900608147</v>
      </c>
      <c r="N526" s="81">
        <v>17.806195818844362</v>
      </c>
      <c r="O526" s="81">
        <v>11.789340149141637</v>
      </c>
      <c r="P526" s="81">
        <v>22.590919675199704</v>
      </c>
      <c r="Q526" s="81">
        <v>0.68983373727609099</v>
      </c>
      <c r="R526" s="81">
        <v>0</v>
      </c>
      <c r="S526" s="81">
        <v>0</v>
      </c>
      <c r="T526" s="82"/>
      <c r="U526" s="81">
        <v>717942</v>
      </c>
      <c r="V526" s="81">
        <v>529</v>
      </c>
      <c r="W526" s="81">
        <v>69</v>
      </c>
      <c r="X526" s="81">
        <v>2369</v>
      </c>
      <c r="Y526" s="81">
        <v>4169</v>
      </c>
      <c r="Z526" s="81">
        <v>6038</v>
      </c>
      <c r="AA526" s="81">
        <v>4429</v>
      </c>
      <c r="AB526" s="81">
        <v>11272</v>
      </c>
      <c r="AC526" s="81">
        <v>0</v>
      </c>
      <c r="AD526" s="81">
        <v>0</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2297</v>
      </c>
      <c r="B527" s="80">
        <v>312</v>
      </c>
      <c r="C527" s="80">
        <v>6</v>
      </c>
      <c r="D527" s="80">
        <v>19</v>
      </c>
      <c r="E527" s="80">
        <v>2009</v>
      </c>
      <c r="F527" s="80" t="s">
        <v>85</v>
      </c>
      <c r="G527" s="80" t="s">
        <v>2291</v>
      </c>
      <c r="H527" s="80" t="s">
        <v>2292</v>
      </c>
      <c r="I527" s="177"/>
      <c r="J527" s="81">
        <v>23.53631878634501</v>
      </c>
      <c r="K527" s="81">
        <v>1.1896207960255485</v>
      </c>
      <c r="L527" s="81">
        <v>24.600474565954322</v>
      </c>
      <c r="M527" s="81">
        <v>12.806444342568506</v>
      </c>
      <c r="N527" s="81">
        <v>16.172670630347781</v>
      </c>
      <c r="O527" s="81">
        <v>11.908425613384477</v>
      </c>
      <c r="P527" s="81">
        <v>21.42895451644851</v>
      </c>
      <c r="Q527" s="81">
        <v>0.64512807660059868</v>
      </c>
      <c r="R527" s="81">
        <v>0</v>
      </c>
      <c r="S527" s="81">
        <v>0</v>
      </c>
      <c r="T527" s="82"/>
      <c r="U527" s="81">
        <v>624767</v>
      </c>
      <c r="V527" s="81">
        <v>434</v>
      </c>
      <c r="W527" s="81">
        <v>658</v>
      </c>
      <c r="X527" s="81">
        <v>2337</v>
      </c>
      <c r="Y527" s="81">
        <v>4144</v>
      </c>
      <c r="Z527" s="81">
        <v>6020</v>
      </c>
      <c r="AA527" s="81">
        <v>4313</v>
      </c>
      <c r="AB527" s="81">
        <v>11066</v>
      </c>
      <c r="AC527" s="81">
        <v>0</v>
      </c>
      <c r="AD527" s="81">
        <v>0</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28.1</v>
      </c>
      <c r="BJ527" s="81">
        <v>0</v>
      </c>
      <c r="BK527" s="81">
        <v>0</v>
      </c>
      <c r="BL527" s="81">
        <v>0</v>
      </c>
      <c r="BM527" s="82"/>
      <c r="BN527" s="81">
        <v>0</v>
      </c>
      <c r="BO527" s="81">
        <v>0</v>
      </c>
      <c r="BP527" s="81">
        <v>2</v>
      </c>
      <c r="BQ527" s="81">
        <v>0</v>
      </c>
      <c r="BR527" s="81">
        <v>0</v>
      </c>
      <c r="BS527" s="81">
        <v>0</v>
      </c>
      <c r="BT527"/>
      <c r="BU527" s="80"/>
      <c r="BV527" s="80"/>
      <c r="BW527" s="80"/>
      <c r="BX527" s="80"/>
      <c r="BY527" s="80"/>
      <c r="BZ527" s="80"/>
      <c r="CA527" s="80"/>
      <c r="CB527" s="80"/>
      <c r="CC527" s="80"/>
    </row>
    <row r="528" spans="1:81">
      <c r="A528" s="80" t="s">
        <v>2298</v>
      </c>
      <c r="B528" s="80">
        <v>313</v>
      </c>
      <c r="C528" s="80">
        <v>7</v>
      </c>
      <c r="D528" s="80">
        <v>19</v>
      </c>
      <c r="E528" s="80">
        <v>2010</v>
      </c>
      <c r="F528" s="80" t="s">
        <v>86</v>
      </c>
      <c r="G528" s="80" t="s">
        <v>2291</v>
      </c>
      <c r="H528" s="80" t="s">
        <v>2292</v>
      </c>
      <c r="I528" s="177"/>
      <c r="J528" s="81">
        <v>25.281676152659955</v>
      </c>
      <c r="K528" s="81">
        <v>1.0353319437529667</v>
      </c>
      <c r="L528" s="81">
        <v>24.286163329885447</v>
      </c>
      <c r="M528" s="81">
        <v>14.618355534800166</v>
      </c>
      <c r="N528" s="81">
        <v>20.571417645816467</v>
      </c>
      <c r="O528" s="81">
        <v>11.934074258069389</v>
      </c>
      <c r="P528" s="81">
        <v>21.56506884274982</v>
      </c>
      <c r="Q528" s="81">
        <v>0.66024950089561829</v>
      </c>
      <c r="R528" s="81">
        <v>0</v>
      </c>
      <c r="S528" s="81">
        <v>0</v>
      </c>
      <c r="T528" s="82"/>
      <c r="U528" s="81">
        <v>675595</v>
      </c>
      <c r="V528" s="81">
        <v>434</v>
      </c>
      <c r="W528" s="81">
        <v>658</v>
      </c>
      <c r="X528" s="81">
        <v>2337</v>
      </c>
      <c r="Y528" s="81">
        <v>4155</v>
      </c>
      <c r="Z528" s="81">
        <v>6061</v>
      </c>
      <c r="AA528" s="81">
        <v>4232</v>
      </c>
      <c r="AB528" s="81">
        <v>10852</v>
      </c>
      <c r="AC528" s="81">
        <v>0</v>
      </c>
      <c r="AD528" s="81">
        <v>0</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27.193000000000001</v>
      </c>
      <c r="BJ528" s="81">
        <v>0</v>
      </c>
      <c r="BK528" s="81">
        <v>0</v>
      </c>
      <c r="BL528" s="81">
        <v>0</v>
      </c>
      <c r="BM528" s="82"/>
      <c r="BN528" s="81">
        <v>0</v>
      </c>
      <c r="BO528" s="81">
        <v>0</v>
      </c>
      <c r="BP528" s="81">
        <v>2</v>
      </c>
      <c r="BQ528" s="81">
        <v>0</v>
      </c>
      <c r="BR528" s="81">
        <v>0</v>
      </c>
      <c r="BS528" s="81">
        <v>0</v>
      </c>
      <c r="BT528"/>
      <c r="BU528" s="80">
        <v>27.193000000000001</v>
      </c>
      <c r="BV528" s="80">
        <v>0</v>
      </c>
      <c r="BW528" s="80">
        <v>0</v>
      </c>
      <c r="BX528" s="80">
        <v>0</v>
      </c>
      <c r="BY528" s="80">
        <v>0</v>
      </c>
      <c r="BZ528" s="80">
        <v>0</v>
      </c>
      <c r="CA528" s="80">
        <v>0</v>
      </c>
      <c r="CB528" s="80">
        <v>0</v>
      </c>
      <c r="CC528" s="80">
        <v>0</v>
      </c>
    </row>
    <row r="529" spans="1:81">
      <c r="A529" s="80" t="s">
        <v>2299</v>
      </c>
      <c r="B529" s="80">
        <v>314</v>
      </c>
      <c r="C529" s="80">
        <v>8</v>
      </c>
      <c r="D529" s="80">
        <v>19</v>
      </c>
      <c r="E529" s="80">
        <v>2011</v>
      </c>
      <c r="F529" s="80" t="s">
        <v>87</v>
      </c>
      <c r="G529" s="80" t="s">
        <v>2291</v>
      </c>
      <c r="H529" s="80" t="s">
        <v>2292</v>
      </c>
      <c r="I529" s="177"/>
      <c r="J529" s="81">
        <v>32.367189114456338</v>
      </c>
      <c r="K529" s="81">
        <v>1.1704325508679165</v>
      </c>
      <c r="L529" s="81">
        <v>26.457940578559658</v>
      </c>
      <c r="M529" s="81">
        <v>13.694820313796304</v>
      </c>
      <c r="N529" s="81">
        <v>18.829030745679699</v>
      </c>
      <c r="O529" s="81">
        <v>11.682246404272627</v>
      </c>
      <c r="P529" s="81">
        <v>20.55094392887986</v>
      </c>
      <c r="Q529" s="81">
        <v>0.7464867448571163</v>
      </c>
      <c r="R529" s="81">
        <v>0</v>
      </c>
      <c r="S529" s="81">
        <v>0</v>
      </c>
      <c r="T529" s="82"/>
      <c r="U529" s="81">
        <v>892376</v>
      </c>
      <c r="V529" s="81">
        <v>434</v>
      </c>
      <c r="W529" s="81">
        <v>658</v>
      </c>
      <c r="X529" s="81">
        <v>2337</v>
      </c>
      <c r="Y529" s="81">
        <v>4152</v>
      </c>
      <c r="Z529" s="81">
        <v>6062</v>
      </c>
      <c r="AA529" s="81">
        <v>4153</v>
      </c>
      <c r="AB529" s="81">
        <v>10637</v>
      </c>
      <c r="AC529" s="81">
        <v>0</v>
      </c>
      <c r="AD529" s="81">
        <v>0</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28.001999999999999</v>
      </c>
      <c r="BJ529" s="81">
        <v>0</v>
      </c>
      <c r="BK529" s="81">
        <v>0</v>
      </c>
      <c r="BL529" s="81">
        <v>0</v>
      </c>
      <c r="BM529" s="82"/>
      <c r="BN529" s="81">
        <v>0</v>
      </c>
      <c r="BO529" s="81">
        <v>0</v>
      </c>
      <c r="BP529" s="81">
        <v>2</v>
      </c>
      <c r="BQ529" s="81">
        <v>0</v>
      </c>
      <c r="BR529" s="81">
        <v>0</v>
      </c>
      <c r="BS529" s="81">
        <v>0</v>
      </c>
      <c r="BT529"/>
      <c r="BU529" s="80">
        <v>28.001999999999999</v>
      </c>
      <c r="BV529" s="80">
        <v>0</v>
      </c>
      <c r="BW529" s="80">
        <v>0</v>
      </c>
      <c r="BX529" s="80">
        <v>0</v>
      </c>
      <c r="BY529" s="80">
        <v>0</v>
      </c>
      <c r="BZ529" s="80">
        <v>0</v>
      </c>
      <c r="CA529" s="80">
        <v>0</v>
      </c>
      <c r="CB529" s="80">
        <v>0</v>
      </c>
      <c r="CC529" s="80">
        <v>0</v>
      </c>
    </row>
    <row r="530" spans="1:81">
      <c r="A530" s="80" t="s">
        <v>2300</v>
      </c>
      <c r="B530" s="80">
        <v>315</v>
      </c>
      <c r="C530" s="80">
        <v>9</v>
      </c>
      <c r="D530" s="80">
        <v>19</v>
      </c>
      <c r="E530" s="80">
        <v>2012</v>
      </c>
      <c r="F530" s="80" t="s">
        <v>88</v>
      </c>
      <c r="G530" s="80" t="s">
        <v>2291</v>
      </c>
      <c r="H530" s="80" t="s">
        <v>2292</v>
      </c>
      <c r="I530" s="177"/>
      <c r="J530" s="81">
        <v>30.640790991707522</v>
      </c>
      <c r="K530" s="81">
        <v>1.08455610143342</v>
      </c>
      <c r="L530" s="81">
        <v>27.367046189756252</v>
      </c>
      <c r="M530" s="81">
        <v>15.016236723739155</v>
      </c>
      <c r="N530" s="81">
        <v>18.183363875520971</v>
      </c>
      <c r="O530" s="81">
        <v>11.557813200739259</v>
      </c>
      <c r="P530" s="81">
        <v>20.259788877212198</v>
      </c>
      <c r="Q530" s="81">
        <v>0.79769676986296167</v>
      </c>
      <c r="R530" s="81">
        <v>0</v>
      </c>
      <c r="S530" s="81">
        <v>0</v>
      </c>
      <c r="T530" s="82"/>
      <c r="U530" s="81">
        <v>797707</v>
      </c>
      <c r="V530" s="81">
        <v>434</v>
      </c>
      <c r="W530" s="81">
        <v>658</v>
      </c>
      <c r="X530" s="81">
        <v>2337</v>
      </c>
      <c r="Y530" s="81">
        <v>4170</v>
      </c>
      <c r="Z530" s="81">
        <v>6045</v>
      </c>
      <c r="AA530" s="81">
        <v>4071</v>
      </c>
      <c r="AB530" s="81">
        <v>10462</v>
      </c>
      <c r="AC530" s="81">
        <v>0</v>
      </c>
      <c r="AD530" s="81">
        <v>0</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26.041</v>
      </c>
      <c r="BJ530" s="81">
        <v>0</v>
      </c>
      <c r="BK530" s="81">
        <v>0</v>
      </c>
      <c r="BL530" s="81">
        <v>0</v>
      </c>
      <c r="BM530" s="82"/>
      <c r="BN530" s="81">
        <v>0</v>
      </c>
      <c r="BO530" s="81">
        <v>0</v>
      </c>
      <c r="BP530" s="81">
        <v>2</v>
      </c>
      <c r="BQ530" s="81">
        <v>0</v>
      </c>
      <c r="BR530" s="81">
        <v>0</v>
      </c>
      <c r="BS530" s="81">
        <v>0</v>
      </c>
      <c r="BT530"/>
      <c r="BU530" s="80">
        <v>26.041</v>
      </c>
      <c r="BV530" s="80">
        <v>0</v>
      </c>
      <c r="BW530" s="80">
        <v>0</v>
      </c>
      <c r="BX530" s="80">
        <v>0</v>
      </c>
      <c r="BY530" s="80">
        <v>0</v>
      </c>
      <c r="BZ530" s="80">
        <v>0</v>
      </c>
      <c r="CA530" s="80">
        <v>0</v>
      </c>
      <c r="CB530" s="80">
        <v>0</v>
      </c>
      <c r="CC530" s="80">
        <v>0</v>
      </c>
    </row>
    <row r="531" spans="1:81">
      <c r="A531" s="80" t="s">
        <v>2301</v>
      </c>
      <c r="B531" s="80">
        <v>316</v>
      </c>
      <c r="C531" s="80">
        <v>10</v>
      </c>
      <c r="D531" s="80">
        <v>19</v>
      </c>
      <c r="E531" s="80">
        <v>2013</v>
      </c>
      <c r="F531" s="80" t="s">
        <v>89</v>
      </c>
      <c r="G531" s="80" t="s">
        <v>2291</v>
      </c>
      <c r="H531" s="80" t="s">
        <v>2292</v>
      </c>
      <c r="I531" s="177"/>
      <c r="J531" s="81">
        <v>26.79425305929831</v>
      </c>
      <c r="K531" s="81">
        <v>0.87988454970508667</v>
      </c>
      <c r="L531" s="81">
        <v>24.688846396247417</v>
      </c>
      <c r="M531" s="81">
        <v>14.673306781610489</v>
      </c>
      <c r="N531" s="81">
        <v>17.420442770473908</v>
      </c>
      <c r="O531" s="81">
        <v>10.96316989072124</v>
      </c>
      <c r="P531" s="81">
        <v>20.076366670723278</v>
      </c>
      <c r="Q531" s="81">
        <v>0.7914314421190437</v>
      </c>
      <c r="R531" s="81">
        <v>0</v>
      </c>
      <c r="S531" s="81">
        <v>0</v>
      </c>
      <c r="T531" s="82"/>
      <c r="U531" s="81">
        <v>697970</v>
      </c>
      <c r="V531" s="81">
        <v>434</v>
      </c>
      <c r="W531" s="81">
        <v>658</v>
      </c>
      <c r="X531" s="81">
        <v>2337</v>
      </c>
      <c r="Y531" s="81">
        <v>4140</v>
      </c>
      <c r="Z531" s="81">
        <v>5990</v>
      </c>
      <c r="AA531" s="81">
        <v>4019</v>
      </c>
      <c r="AB531" s="81">
        <v>10231</v>
      </c>
      <c r="AC531" s="81">
        <v>0</v>
      </c>
      <c r="AD531" s="81">
        <v>0</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29.952000000000002</v>
      </c>
      <c r="BJ531" s="81">
        <v>0</v>
      </c>
      <c r="BK531" s="81">
        <v>0</v>
      </c>
      <c r="BL531" s="81">
        <v>0</v>
      </c>
      <c r="BM531" s="82"/>
      <c r="BN531" s="81">
        <v>0</v>
      </c>
      <c r="BO531" s="81">
        <v>0</v>
      </c>
      <c r="BP531" s="81">
        <v>2</v>
      </c>
      <c r="BQ531" s="81">
        <v>0</v>
      </c>
      <c r="BR531" s="81">
        <v>0</v>
      </c>
      <c r="BS531" s="81">
        <v>0</v>
      </c>
      <c r="BT531"/>
      <c r="BU531" s="80">
        <v>29.952000000000002</v>
      </c>
      <c r="BV531" s="80">
        <v>0</v>
      </c>
      <c r="BW531" s="80">
        <v>0</v>
      </c>
      <c r="BX531" s="80">
        <v>0</v>
      </c>
      <c r="BY531" s="80">
        <v>0</v>
      </c>
      <c r="BZ531" s="80">
        <v>0</v>
      </c>
      <c r="CA531" s="80">
        <v>0</v>
      </c>
      <c r="CB531" s="80">
        <v>0</v>
      </c>
      <c r="CC531" s="80">
        <v>0</v>
      </c>
    </row>
    <row r="532" spans="1:81">
      <c r="A532" s="80" t="s">
        <v>2302</v>
      </c>
      <c r="B532" s="80">
        <v>317</v>
      </c>
      <c r="C532" s="80">
        <v>11</v>
      </c>
      <c r="D532" s="80">
        <v>19</v>
      </c>
      <c r="E532" s="80">
        <v>2014</v>
      </c>
      <c r="F532" s="80" t="s">
        <v>90</v>
      </c>
      <c r="G532" s="80" t="s">
        <v>2291</v>
      </c>
      <c r="H532" s="80" t="s">
        <v>2292</v>
      </c>
      <c r="I532" s="177"/>
      <c r="J532" s="81">
        <v>37.570933354246115</v>
      </c>
      <c r="K532" s="81">
        <v>0.82602823951686577</v>
      </c>
      <c r="L532" s="81">
        <v>7.6590624971085974</v>
      </c>
      <c r="M532" s="81">
        <v>13.08059031328578</v>
      </c>
      <c r="N532" s="81">
        <v>16.420681508874402</v>
      </c>
      <c r="O532" s="81">
        <v>10.331079494679699</v>
      </c>
      <c r="P532" s="81">
        <v>19.869462167595898</v>
      </c>
      <c r="Q532" s="81">
        <v>0.74219795818515411</v>
      </c>
      <c r="R532" s="81">
        <v>0</v>
      </c>
      <c r="S532" s="81">
        <v>0</v>
      </c>
      <c r="T532" s="82"/>
      <c r="U532" s="81">
        <v>1098992</v>
      </c>
      <c r="V532" s="81">
        <v>337</v>
      </c>
      <c r="W532" s="81">
        <v>294</v>
      </c>
      <c r="X532" s="81">
        <v>2168</v>
      </c>
      <c r="Y532" s="81">
        <v>4097</v>
      </c>
      <c r="Z532" s="81">
        <v>5945</v>
      </c>
      <c r="AA532" s="81">
        <v>3957</v>
      </c>
      <c r="AB532" s="81">
        <v>10000</v>
      </c>
      <c r="AC532" s="81">
        <v>0</v>
      </c>
      <c r="AD532" s="81">
        <v>0</v>
      </c>
      <c r="AE532" s="82"/>
      <c r="AF532" s="81">
        <v>10532367.549590463</v>
      </c>
      <c r="AG532" s="81">
        <v>632383.23799730279</v>
      </c>
      <c r="AH532" s="81">
        <v>2078613.1723417861</v>
      </c>
      <c r="AI532" s="81">
        <v>13090125.456559943</v>
      </c>
      <c r="AJ532" s="81">
        <v>18539380.516003642</v>
      </c>
      <c r="AK532" s="81">
        <v>0</v>
      </c>
      <c r="AL532" s="81">
        <v>0</v>
      </c>
      <c r="AM532" s="81">
        <v>1372850.5678503248</v>
      </c>
      <c r="AN532" s="81">
        <v>0</v>
      </c>
      <c r="AO532" s="81">
        <v>0</v>
      </c>
      <c r="AP532" s="82"/>
      <c r="AQ532" s="81">
        <v>80</v>
      </c>
      <c r="AR532" s="81">
        <v>48</v>
      </c>
      <c r="AS532" s="81">
        <v>0</v>
      </c>
      <c r="AT532" s="81">
        <v>0</v>
      </c>
      <c r="AU532" s="81">
        <v>0</v>
      </c>
      <c r="AV532" s="81">
        <v>0</v>
      </c>
      <c r="AW532" s="81" t="s">
        <v>564</v>
      </c>
      <c r="AX532" s="82"/>
      <c r="AY532" s="81">
        <v>406.1</v>
      </c>
      <c r="AZ532" s="81">
        <v>3138.9</v>
      </c>
      <c r="BA532" s="81">
        <v>0</v>
      </c>
      <c r="BB532" s="81">
        <v>0</v>
      </c>
      <c r="BC532" s="81">
        <v>0</v>
      </c>
      <c r="BD532" s="81">
        <v>0</v>
      </c>
      <c r="BE532" s="81" t="s">
        <v>564</v>
      </c>
      <c r="BF532" s="82"/>
      <c r="BG532" s="81">
        <v>0</v>
      </c>
      <c r="BH532" s="81">
        <v>0</v>
      </c>
      <c r="BI532" s="81">
        <v>27.204999999999998</v>
      </c>
      <c r="BJ532" s="81">
        <v>0</v>
      </c>
      <c r="BK532" s="81">
        <v>0</v>
      </c>
      <c r="BL532" s="81">
        <v>0</v>
      </c>
      <c r="BM532" s="82"/>
      <c r="BN532" s="81">
        <v>0</v>
      </c>
      <c r="BO532" s="81">
        <v>0</v>
      </c>
      <c r="BP532" s="81">
        <v>2</v>
      </c>
      <c r="BQ532" s="81">
        <v>0</v>
      </c>
      <c r="BR532" s="81">
        <v>0</v>
      </c>
      <c r="BS532" s="81">
        <v>0</v>
      </c>
      <c r="BT532"/>
      <c r="BU532" s="80">
        <v>27.204999999999998</v>
      </c>
      <c r="BV532" s="80">
        <v>0</v>
      </c>
      <c r="BW532" s="80">
        <v>0</v>
      </c>
      <c r="BX532" s="80">
        <v>0</v>
      </c>
      <c r="BY532" s="80">
        <v>0</v>
      </c>
      <c r="BZ532" s="80">
        <v>0</v>
      </c>
      <c r="CA532" s="80">
        <v>0</v>
      </c>
      <c r="CB532" s="80">
        <v>0</v>
      </c>
      <c r="CC532" s="80">
        <v>0</v>
      </c>
    </row>
    <row r="533" spans="1:81">
      <c r="A533" s="80" t="s">
        <v>2303</v>
      </c>
      <c r="B533" s="80">
        <v>318</v>
      </c>
      <c r="C533" s="80">
        <v>12</v>
      </c>
      <c r="D533" s="80">
        <v>19</v>
      </c>
      <c r="E533" s="80">
        <v>2015</v>
      </c>
      <c r="F533" s="80" t="s">
        <v>91</v>
      </c>
      <c r="G533" s="80" t="s">
        <v>2291</v>
      </c>
      <c r="H533" s="80" t="s">
        <v>2292</v>
      </c>
      <c r="I533" s="177"/>
      <c r="J533" s="81">
        <v>26.07083856896287</v>
      </c>
      <c r="K533" s="81">
        <v>0.79502725928483675</v>
      </c>
      <c r="L533" s="81">
        <v>8.1865496106039739</v>
      </c>
      <c r="M533" s="81">
        <v>12.652406751816953</v>
      </c>
      <c r="N533" s="81">
        <v>14.931466388151424</v>
      </c>
      <c r="O533" s="81">
        <v>10.127499115930423</v>
      </c>
      <c r="P533" s="81">
        <v>19.432819164751798</v>
      </c>
      <c r="Q533" s="81">
        <v>0.70964575932209595</v>
      </c>
      <c r="R533" s="81">
        <v>0</v>
      </c>
      <c r="S533" s="81">
        <v>0</v>
      </c>
      <c r="T533" s="82"/>
      <c r="U533" s="81">
        <v>833878</v>
      </c>
      <c r="V533" s="81">
        <v>337</v>
      </c>
      <c r="W533" s="81">
        <v>294</v>
      </c>
      <c r="X533" s="81">
        <v>2168</v>
      </c>
      <c r="Y533" s="81">
        <v>4061</v>
      </c>
      <c r="Z533" s="81">
        <v>5884</v>
      </c>
      <c r="AA533" s="81">
        <v>3867</v>
      </c>
      <c r="AB533" s="81">
        <v>9767</v>
      </c>
      <c r="AC533" s="81">
        <v>0</v>
      </c>
      <c r="AD533" s="81">
        <v>0</v>
      </c>
      <c r="AE533" s="82"/>
      <c r="AF533" s="81">
        <v>7352322.6955927862</v>
      </c>
      <c r="AG533" s="81">
        <v>557631.60695542954</v>
      </c>
      <c r="AH533" s="81">
        <v>1792429.4427185752</v>
      </c>
      <c r="AI533" s="81">
        <v>13926072.230196554</v>
      </c>
      <c r="AJ533" s="81">
        <v>17725507.686438516</v>
      </c>
      <c r="AK533" s="81">
        <v>0</v>
      </c>
      <c r="AL533" s="81">
        <v>0</v>
      </c>
      <c r="AM533" s="81">
        <v>1338526.3789759497</v>
      </c>
      <c r="AN533" s="81">
        <v>0</v>
      </c>
      <c r="AO533" s="81">
        <v>0</v>
      </c>
      <c r="AP533" s="82"/>
      <c r="AQ533" s="81">
        <v>92</v>
      </c>
      <c r="AR533" s="81">
        <v>93</v>
      </c>
      <c r="AS533" s="81">
        <v>0</v>
      </c>
      <c r="AT533" s="81">
        <v>0</v>
      </c>
      <c r="AU533" s="81">
        <v>0</v>
      </c>
      <c r="AV533" s="81">
        <v>0</v>
      </c>
      <c r="AW533" s="81" t="s">
        <v>564</v>
      </c>
      <c r="AX533" s="82"/>
      <c r="AY533" s="81">
        <v>460.70000000000005</v>
      </c>
      <c r="AZ533" s="81">
        <v>6169.5</v>
      </c>
      <c r="BA533" s="81">
        <v>0</v>
      </c>
      <c r="BB533" s="81">
        <v>0</v>
      </c>
      <c r="BC533" s="81">
        <v>0</v>
      </c>
      <c r="BD533" s="81">
        <v>0</v>
      </c>
      <c r="BE533" s="81" t="s">
        <v>564</v>
      </c>
      <c r="BF533" s="82"/>
      <c r="BG533" s="81">
        <v>0</v>
      </c>
      <c r="BH533" s="81">
        <v>0</v>
      </c>
      <c r="BI533" s="81">
        <v>25.271999999999998</v>
      </c>
      <c r="BJ533" s="81">
        <v>0</v>
      </c>
      <c r="BK533" s="81">
        <v>0</v>
      </c>
      <c r="BL533" s="81">
        <v>0</v>
      </c>
      <c r="BM533" s="82"/>
      <c r="BN533" s="81">
        <v>0</v>
      </c>
      <c r="BO533" s="81">
        <v>0</v>
      </c>
      <c r="BP533" s="81">
        <v>2</v>
      </c>
      <c r="BQ533" s="81">
        <v>0</v>
      </c>
      <c r="BR533" s="81">
        <v>0</v>
      </c>
      <c r="BS533" s="81">
        <v>0</v>
      </c>
      <c r="BT533"/>
      <c r="BU533" s="80">
        <v>25.271999999999998</v>
      </c>
      <c r="BV533" s="80">
        <v>0</v>
      </c>
      <c r="BW533" s="80">
        <v>0</v>
      </c>
      <c r="BX533" s="80">
        <v>0</v>
      </c>
      <c r="BY533" s="80">
        <v>0</v>
      </c>
      <c r="BZ533" s="80">
        <v>0</v>
      </c>
      <c r="CA533" s="80">
        <v>0</v>
      </c>
      <c r="CB533" s="80">
        <v>0</v>
      </c>
      <c r="CC533" s="80">
        <v>0</v>
      </c>
    </row>
    <row r="534" spans="1:81">
      <c r="A534" s="80" t="s">
        <v>2304</v>
      </c>
      <c r="B534" s="80">
        <v>319</v>
      </c>
      <c r="C534" s="80">
        <v>13</v>
      </c>
      <c r="D534" s="80">
        <v>19</v>
      </c>
      <c r="E534" s="80">
        <v>2016</v>
      </c>
      <c r="F534" s="80" t="s">
        <v>92</v>
      </c>
      <c r="G534" s="80" t="s">
        <v>2291</v>
      </c>
      <c r="H534" s="80" t="s">
        <v>2292</v>
      </c>
      <c r="I534" s="177"/>
      <c r="J534" s="81">
        <v>48.031833787449607</v>
      </c>
      <c r="K534" s="81">
        <v>0.77817067784609473</v>
      </c>
      <c r="L534" s="81">
        <v>8.453372234822405</v>
      </c>
      <c r="M534" s="81">
        <v>11.120057867889022</v>
      </c>
      <c r="N534" s="81">
        <v>14.260032759490077</v>
      </c>
      <c r="O534" s="81">
        <v>9.948406743241927</v>
      </c>
      <c r="P534" s="81">
        <v>18.983026596375229</v>
      </c>
      <c r="Q534" s="81">
        <v>0.67340575353435217</v>
      </c>
      <c r="R534" s="81">
        <v>0</v>
      </c>
      <c r="S534" s="81">
        <v>0</v>
      </c>
      <c r="T534" s="82"/>
      <c r="U534" s="81">
        <v>1449129</v>
      </c>
      <c r="V534" s="81">
        <v>337</v>
      </c>
      <c r="W534" s="81">
        <v>294</v>
      </c>
      <c r="X534" s="81">
        <v>2168</v>
      </c>
      <c r="Y534" s="81">
        <v>4021</v>
      </c>
      <c r="Z534" s="81">
        <v>5851</v>
      </c>
      <c r="AA534" s="81">
        <v>3907</v>
      </c>
      <c r="AB534" s="81">
        <v>9534</v>
      </c>
      <c r="AC534" s="81">
        <v>0</v>
      </c>
      <c r="AD534" s="81">
        <v>0</v>
      </c>
      <c r="AE534" s="82"/>
      <c r="AF534" s="81">
        <v>13321173.21205917</v>
      </c>
      <c r="AG534" s="81">
        <v>519804.64701263612</v>
      </c>
      <c r="AH534" s="81">
        <v>1688184.281947809</v>
      </c>
      <c r="AI534" s="81">
        <v>12999536.559681321</v>
      </c>
      <c r="AJ534" s="81">
        <v>17264048.42144423</v>
      </c>
      <c r="AK534" s="81">
        <v>0</v>
      </c>
      <c r="AL534" s="81">
        <v>0</v>
      </c>
      <c r="AM534" s="81">
        <v>1307609.8022591181</v>
      </c>
      <c r="AN534" s="81">
        <v>0</v>
      </c>
      <c r="AO534" s="81">
        <v>0</v>
      </c>
      <c r="AP534" s="82"/>
      <c r="AQ534" s="81">
        <v>105</v>
      </c>
      <c r="AR534" s="81">
        <v>133</v>
      </c>
      <c r="AS534" s="81">
        <v>0</v>
      </c>
      <c r="AT534" s="81">
        <v>0</v>
      </c>
      <c r="AU534" s="81">
        <v>0</v>
      </c>
      <c r="AV534" s="81">
        <v>0</v>
      </c>
      <c r="AW534" s="81" t="s">
        <v>564</v>
      </c>
      <c r="AX534" s="82"/>
      <c r="AY534" s="81">
        <v>543.70000000000005</v>
      </c>
      <c r="AZ534" s="81">
        <v>7748.3</v>
      </c>
      <c r="BA534" s="81">
        <v>0</v>
      </c>
      <c r="BB534" s="81">
        <v>0</v>
      </c>
      <c r="BC534" s="81">
        <v>0</v>
      </c>
      <c r="BD534" s="81">
        <v>0</v>
      </c>
      <c r="BE534" s="81" t="s">
        <v>564</v>
      </c>
      <c r="BF534" s="82"/>
      <c r="BG534" s="81">
        <v>0</v>
      </c>
      <c r="BH534" s="81">
        <v>0</v>
      </c>
      <c r="BI534" s="81">
        <v>25.012</v>
      </c>
      <c r="BJ534" s="81">
        <v>0</v>
      </c>
      <c r="BK534" s="81">
        <v>0</v>
      </c>
      <c r="BL534" s="81">
        <v>0</v>
      </c>
      <c r="BM534" s="82"/>
      <c r="BN534" s="81">
        <v>0</v>
      </c>
      <c r="BO534" s="81">
        <v>0</v>
      </c>
      <c r="BP534" s="81">
        <v>2</v>
      </c>
      <c r="BQ534" s="81">
        <v>0</v>
      </c>
      <c r="BR534" s="81">
        <v>0</v>
      </c>
      <c r="BS534" s="81">
        <v>0</v>
      </c>
      <c r="BT534"/>
      <c r="BU534" s="80">
        <v>25.012</v>
      </c>
      <c r="BV534" s="80">
        <v>0</v>
      </c>
      <c r="BW534" s="80">
        <v>0</v>
      </c>
      <c r="BX534" s="80">
        <v>0</v>
      </c>
      <c r="BY534" s="80">
        <v>0</v>
      </c>
      <c r="BZ534" s="80">
        <v>0</v>
      </c>
      <c r="CA534" s="80">
        <v>0</v>
      </c>
      <c r="CB534" s="80">
        <v>0</v>
      </c>
      <c r="CC534" s="80">
        <v>0</v>
      </c>
    </row>
    <row r="535" spans="1:81">
      <c r="A535" s="80" t="s">
        <v>2305</v>
      </c>
      <c r="B535" s="80">
        <v>320</v>
      </c>
      <c r="C535" s="80">
        <v>14</v>
      </c>
      <c r="D535" s="80">
        <v>19</v>
      </c>
      <c r="E535" s="80">
        <v>2017</v>
      </c>
      <c r="F535" s="80" t="s">
        <v>71</v>
      </c>
      <c r="G535" s="80" t="s">
        <v>2291</v>
      </c>
      <c r="H535" s="80" t="s">
        <v>2292</v>
      </c>
      <c r="I535" s="177"/>
      <c r="J535" s="81">
        <v>51.335846263137448</v>
      </c>
      <c r="K535" s="81">
        <v>0.78758187925164169</v>
      </c>
      <c r="L535" s="81">
        <v>8.0271264885871823</v>
      </c>
      <c r="M535" s="81">
        <v>11.028125669419527</v>
      </c>
      <c r="N535" s="81">
        <v>14.066892698175897</v>
      </c>
      <c r="O535" s="81">
        <v>9.6255079384730546</v>
      </c>
      <c r="P535" s="81">
        <v>18.587583112542085</v>
      </c>
      <c r="Q535" s="81">
        <v>0.63738174853237661</v>
      </c>
      <c r="R535" s="81">
        <v>0</v>
      </c>
      <c r="S535" s="81">
        <v>0</v>
      </c>
      <c r="T535" s="82"/>
      <c r="U535" s="81">
        <v>1621057</v>
      </c>
      <c r="V535" s="81">
        <v>337</v>
      </c>
      <c r="W535" s="81">
        <v>294</v>
      </c>
      <c r="X535" s="81">
        <v>2168</v>
      </c>
      <c r="Y535" s="81">
        <v>3994</v>
      </c>
      <c r="Z535" s="81">
        <v>5755</v>
      </c>
      <c r="AA535" s="81">
        <v>3850</v>
      </c>
      <c r="AB535" s="81">
        <v>9332</v>
      </c>
      <c r="AC535" s="81">
        <v>0</v>
      </c>
      <c r="AD535" s="81">
        <v>0</v>
      </c>
      <c r="AE535" s="82"/>
      <c r="AF535" s="81">
        <v>14477888.167621279</v>
      </c>
      <c r="AG535" s="81">
        <v>534726.23148342688</v>
      </c>
      <c r="AH535" s="81">
        <v>1993844.992038006</v>
      </c>
      <c r="AI535" s="81">
        <v>13290188.865287021</v>
      </c>
      <c r="AJ535" s="81">
        <v>17244953.336547241</v>
      </c>
      <c r="AK535" s="81">
        <v>0</v>
      </c>
      <c r="AL535" s="81">
        <v>0</v>
      </c>
      <c r="AM535" s="81">
        <v>1281907.744461104</v>
      </c>
      <c r="AN535" s="81">
        <v>0</v>
      </c>
      <c r="AO535" s="81">
        <v>0</v>
      </c>
      <c r="AP535" s="82"/>
      <c r="AQ535" s="81">
        <v>116</v>
      </c>
      <c r="AR535" s="81">
        <v>159</v>
      </c>
      <c r="AS535" s="81">
        <v>0</v>
      </c>
      <c r="AT535" s="81">
        <v>0</v>
      </c>
      <c r="AU535" s="81">
        <v>0</v>
      </c>
      <c r="AV535" s="81">
        <v>0</v>
      </c>
      <c r="AW535" s="81" t="s">
        <v>564</v>
      </c>
      <c r="AX535" s="82"/>
      <c r="AY535" s="81">
        <v>604</v>
      </c>
      <c r="AZ535" s="81">
        <v>8957.9000000000051</v>
      </c>
      <c r="BA535" s="81">
        <v>0</v>
      </c>
      <c r="BB535" s="81">
        <v>0</v>
      </c>
      <c r="BC535" s="81">
        <v>0</v>
      </c>
      <c r="BD535" s="81">
        <v>0</v>
      </c>
      <c r="BE535" s="81" t="s">
        <v>564</v>
      </c>
      <c r="BF535" s="82"/>
      <c r="BG535" s="81">
        <v>0</v>
      </c>
      <c r="BH535" s="81">
        <v>0</v>
      </c>
      <c r="BI535" s="81">
        <v>26.454999999999998</v>
      </c>
      <c r="BJ535" s="81">
        <v>0</v>
      </c>
      <c r="BK535" s="81">
        <v>0</v>
      </c>
      <c r="BL535" s="81">
        <v>0</v>
      </c>
      <c r="BM535" s="82"/>
      <c r="BN535" s="81">
        <v>0</v>
      </c>
      <c r="BO535" s="81">
        <v>0</v>
      </c>
      <c r="BP535" s="81">
        <v>2</v>
      </c>
      <c r="BQ535" s="81">
        <v>0</v>
      </c>
      <c r="BR535" s="81">
        <v>0</v>
      </c>
      <c r="BS535" s="81">
        <v>0</v>
      </c>
      <c r="BT535"/>
      <c r="BU535" s="80">
        <v>26.454999999999998</v>
      </c>
      <c r="BV535" s="80">
        <v>0</v>
      </c>
      <c r="BW535" s="80">
        <v>0</v>
      </c>
      <c r="BX535" s="80">
        <v>0</v>
      </c>
      <c r="BY535" s="80">
        <v>0</v>
      </c>
      <c r="BZ535" s="80">
        <v>0</v>
      </c>
      <c r="CA535" s="80">
        <v>0</v>
      </c>
      <c r="CB535" s="80">
        <v>0</v>
      </c>
      <c r="CC535" s="80">
        <v>0</v>
      </c>
    </row>
    <row r="536" spans="1:81">
      <c r="A536" s="80" t="s">
        <v>2306</v>
      </c>
      <c r="B536" s="80">
        <v>321</v>
      </c>
      <c r="C536" s="80">
        <v>15</v>
      </c>
      <c r="D536" s="80">
        <v>19</v>
      </c>
      <c r="E536" s="80">
        <v>2018</v>
      </c>
      <c r="F536" s="80" t="s">
        <v>93</v>
      </c>
      <c r="G536" s="80" t="s">
        <v>2291</v>
      </c>
      <c r="H536" s="80" t="s">
        <v>2292</v>
      </c>
      <c r="I536" s="177"/>
      <c r="J536" s="81">
        <v>41.081369930393407</v>
      </c>
      <c r="K536" s="81">
        <v>0.71442039364666376</v>
      </c>
      <c r="L536" s="81">
        <v>7.1470555575875307</v>
      </c>
      <c r="M536" s="81">
        <v>10.73758415656758</v>
      </c>
      <c r="N536" s="81">
        <v>13.617586850671277</v>
      </c>
      <c r="O536" s="81">
        <v>9.3297870075436879</v>
      </c>
      <c r="P536" s="81">
        <v>18.10142513273944</v>
      </c>
      <c r="Q536" s="81">
        <v>0.57694417631928818</v>
      </c>
      <c r="R536" s="81">
        <v>0</v>
      </c>
      <c r="S536" s="81">
        <v>0</v>
      </c>
      <c r="T536" s="82"/>
      <c r="U536" s="81">
        <v>1321136</v>
      </c>
      <c r="V536" s="81">
        <v>337</v>
      </c>
      <c r="W536" s="81">
        <v>294</v>
      </c>
      <c r="X536" s="81">
        <v>2168</v>
      </c>
      <c r="Y536" s="81">
        <v>3957</v>
      </c>
      <c r="Z536" s="81">
        <v>5685</v>
      </c>
      <c r="AA536" s="81">
        <v>3787</v>
      </c>
      <c r="AB536" s="81">
        <v>9103</v>
      </c>
      <c r="AC536" s="81">
        <v>0</v>
      </c>
      <c r="AD536" s="81">
        <v>0</v>
      </c>
      <c r="AE536" s="82"/>
      <c r="AF536" s="81">
        <v>12541953.98305499</v>
      </c>
      <c r="AG536" s="81">
        <v>474145.50577999128</v>
      </c>
      <c r="AH536" s="81">
        <v>1746720.1690045691</v>
      </c>
      <c r="AI536" s="81">
        <v>12756732.42557638</v>
      </c>
      <c r="AJ536" s="81">
        <v>17889107.953009751</v>
      </c>
      <c r="AK536" s="81">
        <v>0</v>
      </c>
      <c r="AL536" s="81">
        <v>0</v>
      </c>
      <c r="AM536" s="81">
        <v>1253038.0608081389</v>
      </c>
      <c r="AN536" s="81">
        <v>0</v>
      </c>
      <c r="AO536" s="81">
        <v>0</v>
      </c>
      <c r="AP536" s="82"/>
      <c r="AQ536" s="81">
        <v>130</v>
      </c>
      <c r="AR536" s="81">
        <v>188</v>
      </c>
      <c r="AS536" s="81">
        <v>0</v>
      </c>
      <c r="AT536" s="81">
        <v>0</v>
      </c>
      <c r="AU536" s="81">
        <v>0</v>
      </c>
      <c r="AV536" s="81">
        <v>0</v>
      </c>
      <c r="AW536" s="81" t="s">
        <v>564</v>
      </c>
      <c r="AX536" s="82"/>
      <c r="AY536" s="81">
        <v>671.7</v>
      </c>
      <c r="AZ536" s="81">
        <v>11177</v>
      </c>
      <c r="BA536" s="81">
        <v>0</v>
      </c>
      <c r="BB536" s="81">
        <v>0</v>
      </c>
      <c r="BC536" s="81">
        <v>0</v>
      </c>
      <c r="BD536" s="81">
        <v>0</v>
      </c>
      <c r="BE536" s="81" t="s">
        <v>564</v>
      </c>
      <c r="BF536" s="82"/>
      <c r="BG536" s="81">
        <v>0</v>
      </c>
      <c r="BH536" s="81">
        <v>0</v>
      </c>
      <c r="BI536" s="81">
        <v>22.292000000000002</v>
      </c>
      <c r="BJ536" s="81">
        <v>0</v>
      </c>
      <c r="BK536" s="81">
        <v>0</v>
      </c>
      <c r="BL536" s="81">
        <v>0</v>
      </c>
      <c r="BM536" s="82"/>
      <c r="BN536" s="81">
        <v>0</v>
      </c>
      <c r="BO536" s="81">
        <v>0</v>
      </c>
      <c r="BP536" s="81">
        <v>2</v>
      </c>
      <c r="BQ536" s="81">
        <v>0</v>
      </c>
      <c r="BR536" s="81">
        <v>0</v>
      </c>
      <c r="BS536" s="81">
        <v>0</v>
      </c>
      <c r="BT536"/>
      <c r="BU536" s="80">
        <v>22.292000000000002</v>
      </c>
      <c r="BV536" s="80">
        <v>0</v>
      </c>
      <c r="BW536" s="80">
        <v>0</v>
      </c>
      <c r="BX536" s="80">
        <v>0</v>
      </c>
      <c r="BY536" s="80">
        <v>0</v>
      </c>
      <c r="BZ536" s="80">
        <v>0</v>
      </c>
      <c r="CA536" s="80">
        <v>0</v>
      </c>
      <c r="CB536" s="80">
        <v>0</v>
      </c>
      <c r="CC536" s="80">
        <v>0</v>
      </c>
    </row>
    <row r="537" spans="1:81">
      <c r="A537" s="80" t="s">
        <v>2307</v>
      </c>
      <c r="B537" s="80">
        <v>322</v>
      </c>
      <c r="C537" s="80">
        <v>16</v>
      </c>
      <c r="D537" s="80">
        <v>19</v>
      </c>
      <c r="E537" s="80">
        <v>2019</v>
      </c>
      <c r="F537" s="80" t="s">
        <v>73</v>
      </c>
      <c r="G537" s="80" t="s">
        <v>2291</v>
      </c>
      <c r="H537" s="80" t="s">
        <v>2292</v>
      </c>
      <c r="I537" s="177"/>
      <c r="J537" s="81">
        <v>42.00037939819822</v>
      </c>
      <c r="K537" s="81">
        <v>0.63422792821751162</v>
      </c>
      <c r="L537" s="81">
        <v>7.1272819972378496</v>
      </c>
      <c r="M537" s="81">
        <v>10.259919762918042</v>
      </c>
      <c r="N537" s="81">
        <v>11.018701284825989</v>
      </c>
      <c r="O537" s="81">
        <v>8.9638750412026607</v>
      </c>
      <c r="P537" s="81">
        <v>17.54924799458346</v>
      </c>
      <c r="Q537" s="81">
        <v>0.54945506545472877</v>
      </c>
      <c r="R537" s="81">
        <v>0</v>
      </c>
      <c r="S537" s="81">
        <v>0</v>
      </c>
      <c r="T537" s="82"/>
      <c r="U537" s="81">
        <v>1373697</v>
      </c>
      <c r="V537" s="81">
        <v>337</v>
      </c>
      <c r="W537" s="81">
        <v>294</v>
      </c>
      <c r="X537" s="81">
        <v>2168</v>
      </c>
      <c r="Y537" s="81">
        <v>3931</v>
      </c>
      <c r="Z537" s="81">
        <v>5612</v>
      </c>
      <c r="AA537" s="81">
        <v>3644</v>
      </c>
      <c r="AB537" s="81">
        <v>8904</v>
      </c>
      <c r="AC537" s="81">
        <v>0</v>
      </c>
      <c r="AD537" s="81">
        <v>0</v>
      </c>
      <c r="AE537" s="82"/>
      <c r="AF537" s="81">
        <v>13541281.99527532</v>
      </c>
      <c r="AG537" s="81">
        <v>457644.51814775512</v>
      </c>
      <c r="AH537" s="81">
        <v>2034232.8946334331</v>
      </c>
      <c r="AI537" s="81">
        <v>13495240.30890408</v>
      </c>
      <c r="AJ537" s="81">
        <v>15854088.096376978</v>
      </c>
      <c r="AK537" s="81">
        <v>0</v>
      </c>
      <c r="AL537" s="81">
        <v>0</v>
      </c>
      <c r="AM537" s="81">
        <v>1212657.7707238873</v>
      </c>
      <c r="AN537" s="81">
        <v>0</v>
      </c>
      <c r="AO537" s="81">
        <v>0</v>
      </c>
      <c r="AP537" s="82"/>
      <c r="AQ537" s="81">
        <v>144</v>
      </c>
      <c r="AR537" s="81">
        <v>260</v>
      </c>
      <c r="AS537" s="81">
        <v>0</v>
      </c>
      <c r="AT537" s="81">
        <v>0</v>
      </c>
      <c r="AU537" s="81">
        <v>0</v>
      </c>
      <c r="AV537" s="81">
        <v>0</v>
      </c>
      <c r="AW537" s="81" t="s">
        <v>564</v>
      </c>
      <c r="AX537" s="82"/>
      <c r="AY537" s="81">
        <v>741.1</v>
      </c>
      <c r="AZ537" s="81">
        <v>14481</v>
      </c>
      <c r="BA537" s="81">
        <v>0</v>
      </c>
      <c r="BB537" s="81">
        <v>0</v>
      </c>
      <c r="BC537" s="81">
        <v>0</v>
      </c>
      <c r="BD537" s="81">
        <v>0</v>
      </c>
      <c r="BE537" s="81" t="s">
        <v>564</v>
      </c>
      <c r="BF537" s="82"/>
      <c r="BG537" s="81">
        <v>0</v>
      </c>
      <c r="BH537" s="81">
        <v>0</v>
      </c>
      <c r="BI537" s="81">
        <v>21.654</v>
      </c>
      <c r="BJ537" s="81">
        <v>0</v>
      </c>
      <c r="BK537" s="81">
        <v>0</v>
      </c>
      <c r="BL537" s="81">
        <v>0</v>
      </c>
      <c r="BM537" s="82"/>
      <c r="BN537" s="81">
        <v>0</v>
      </c>
      <c r="BO537" s="81">
        <v>0</v>
      </c>
      <c r="BP537" s="81">
        <v>2</v>
      </c>
      <c r="BQ537" s="81">
        <v>0</v>
      </c>
      <c r="BR537" s="81">
        <v>0</v>
      </c>
      <c r="BS537" s="81">
        <v>0</v>
      </c>
      <c r="BT537"/>
      <c r="BU537" s="80">
        <v>21.654</v>
      </c>
      <c r="BV537" s="80">
        <v>0</v>
      </c>
      <c r="BW537" s="80">
        <v>0</v>
      </c>
      <c r="BX537" s="80">
        <v>0</v>
      </c>
      <c r="BY537" s="80">
        <v>0</v>
      </c>
      <c r="BZ537" s="80">
        <v>0</v>
      </c>
      <c r="CA537" s="80">
        <v>0</v>
      </c>
      <c r="CB537" s="80">
        <v>0</v>
      </c>
      <c r="CC537" s="80">
        <v>0</v>
      </c>
    </row>
    <row r="538" spans="1:81">
      <c r="A538" s="80" t="s">
        <v>2308</v>
      </c>
      <c r="B538" s="80">
        <v>323</v>
      </c>
      <c r="C538" s="80">
        <v>17</v>
      </c>
      <c r="D538" s="80">
        <v>19</v>
      </c>
      <c r="E538" s="80">
        <v>2020</v>
      </c>
      <c r="F538" s="80" t="s">
        <v>218</v>
      </c>
      <c r="G538" s="80" t="s">
        <v>2291</v>
      </c>
      <c r="H538" s="80" t="s">
        <v>2292</v>
      </c>
      <c r="I538" s="177"/>
      <c r="J538" s="81">
        <v>41.32034012972327</v>
      </c>
      <c r="K538" s="81">
        <v>0.56725992817020165</v>
      </c>
      <c r="L538" s="81">
        <v>8.9614978072494242</v>
      </c>
      <c r="M538" s="81">
        <v>8.9559558681355469</v>
      </c>
      <c r="N538" s="81">
        <v>11.396393678709453</v>
      </c>
      <c r="O538" s="81">
        <v>7.7472659630675684</v>
      </c>
      <c r="P538" s="81">
        <v>16.347377268525896</v>
      </c>
      <c r="Q538" s="81">
        <v>0.51244891961465322</v>
      </c>
      <c r="R538" s="81">
        <v>0</v>
      </c>
      <c r="S538" s="81">
        <v>0</v>
      </c>
      <c r="T538" s="82"/>
      <c r="U538" s="81">
        <v>1424141</v>
      </c>
      <c r="V538" s="81">
        <v>296</v>
      </c>
      <c r="W538" s="81">
        <v>365</v>
      </c>
      <c r="X538" s="81">
        <v>2109</v>
      </c>
      <c r="Y538" s="81">
        <v>3904</v>
      </c>
      <c r="Z538" s="81">
        <v>5536</v>
      </c>
      <c r="AA538" s="81">
        <v>3688</v>
      </c>
      <c r="AB538" s="81">
        <v>8691</v>
      </c>
      <c r="AC538" s="81">
        <v>0</v>
      </c>
      <c r="AD538" s="81">
        <v>0</v>
      </c>
      <c r="AE538" s="82"/>
      <c r="AF538" s="81">
        <v>14920516.076548461</v>
      </c>
      <c r="AG538" s="81">
        <v>391585.34296956321</v>
      </c>
      <c r="AH538" s="81">
        <v>3143120.9227880356</v>
      </c>
      <c r="AI538" s="81">
        <v>12384912.742129106</v>
      </c>
      <c r="AJ538" s="81">
        <v>17391401.769160289</v>
      </c>
      <c r="AK538" s="81"/>
      <c r="AL538" s="81"/>
      <c r="AM538" s="81">
        <v>1134272.059023936</v>
      </c>
      <c r="AN538" s="81"/>
      <c r="AO538" s="81"/>
      <c r="AP538" s="82"/>
      <c r="AQ538" s="81">
        <v>155</v>
      </c>
      <c r="AR538" s="81">
        <v>314</v>
      </c>
      <c r="AS538" s="81">
        <v>0</v>
      </c>
      <c r="AT538" s="81">
        <v>0</v>
      </c>
      <c r="AU538" s="81">
        <v>0</v>
      </c>
      <c r="AV538" s="81">
        <v>0</v>
      </c>
      <c r="AW538" s="81">
        <v>0</v>
      </c>
      <c r="AX538" s="82"/>
      <c r="AY538" s="81">
        <v>801.69999999999982</v>
      </c>
      <c r="AZ538" s="81">
        <v>17073.700000000012</v>
      </c>
      <c r="BA538" s="81">
        <v>0</v>
      </c>
      <c r="BB538" s="81">
        <v>0</v>
      </c>
      <c r="BC538" s="81">
        <v>0</v>
      </c>
      <c r="BD538" s="81">
        <v>0</v>
      </c>
      <c r="BE538" s="81">
        <v>0</v>
      </c>
      <c r="BF538" s="82"/>
      <c r="BG538" s="81">
        <v>0</v>
      </c>
      <c r="BH538" s="81">
        <v>0</v>
      </c>
      <c r="BI538" s="81">
        <v>15.930999999999999</v>
      </c>
      <c r="BJ538" s="81">
        <v>0</v>
      </c>
      <c r="BK538" s="81">
        <v>0</v>
      </c>
      <c r="BL538" s="81">
        <v>0</v>
      </c>
      <c r="BM538" s="82"/>
      <c r="BN538" s="81">
        <v>0</v>
      </c>
      <c r="BO538" s="81">
        <v>0</v>
      </c>
      <c r="BP538" s="81">
        <v>2</v>
      </c>
      <c r="BQ538" s="81">
        <v>0</v>
      </c>
      <c r="BR538" s="81">
        <v>0</v>
      </c>
      <c r="BS538" s="81">
        <v>0</v>
      </c>
      <c r="BT538"/>
      <c r="BU538" s="80">
        <v>15.930999999999999</v>
      </c>
      <c r="BV538" s="80">
        <v>0</v>
      </c>
      <c r="BW538" s="80">
        <v>0</v>
      </c>
      <c r="BX538" s="80">
        <v>0</v>
      </c>
      <c r="BY538" s="80">
        <v>0</v>
      </c>
      <c r="BZ538" s="80">
        <v>0</v>
      </c>
      <c r="CA538" s="80">
        <v>0</v>
      </c>
      <c r="CB538" s="80">
        <v>0</v>
      </c>
      <c r="CC538" s="80">
        <v>0</v>
      </c>
    </row>
    <row r="539" spans="1:81">
      <c r="A539" s="80" t="s">
        <v>2309</v>
      </c>
      <c r="B539" s="80">
        <v>323</v>
      </c>
      <c r="C539" s="80">
        <v>18</v>
      </c>
      <c r="D539" s="80">
        <v>19</v>
      </c>
      <c r="E539" s="80">
        <v>2021</v>
      </c>
      <c r="F539" s="80" t="s">
        <v>75</v>
      </c>
      <c r="G539" s="174" t="s">
        <v>2291</v>
      </c>
      <c r="H539" s="80" t="s">
        <v>2292</v>
      </c>
      <c r="I539" s="177"/>
      <c r="J539" s="81">
        <v>47.786655079643388</v>
      </c>
      <c r="K539" s="81">
        <v>0.62213608764690187</v>
      </c>
      <c r="L539" s="81">
        <v>8.8935289381069484</v>
      </c>
      <c r="M539" s="81">
        <v>9.5910243478095971</v>
      </c>
      <c r="N539" s="81">
        <v>10.610887464888956</v>
      </c>
      <c r="O539" s="81">
        <v>7.4668345390440853</v>
      </c>
      <c r="P539" s="81">
        <v>16.663040148587736</v>
      </c>
      <c r="Q539" s="81">
        <v>0.50696292069469384</v>
      </c>
      <c r="R539" s="81">
        <v>0</v>
      </c>
      <c r="S539" s="81">
        <v>0</v>
      </c>
      <c r="T539" s="82"/>
      <c r="U539" s="81">
        <v>1749540</v>
      </c>
      <c r="V539" s="81">
        <v>296</v>
      </c>
      <c r="W539" s="81">
        <v>365</v>
      </c>
      <c r="X539" s="81">
        <v>2109</v>
      </c>
      <c r="Y539" s="81">
        <v>3869</v>
      </c>
      <c r="Z539" s="81">
        <v>5494</v>
      </c>
      <c r="AA539" s="81">
        <v>3666</v>
      </c>
      <c r="AB539" s="81">
        <v>8496</v>
      </c>
      <c r="AC539" s="81">
        <v>0</v>
      </c>
      <c r="AD539" s="81">
        <v>0</v>
      </c>
      <c r="AE539" s="82"/>
      <c r="AF539" s="81">
        <v>17073341.119208112</v>
      </c>
      <c r="AG539" s="81">
        <v>443075.02498650079</v>
      </c>
      <c r="AH539" s="81">
        <v>3197179.2169342535</v>
      </c>
      <c r="AI539" s="81">
        <v>13673996.814742601</v>
      </c>
      <c r="AJ539" s="81">
        <v>15836572.296285283</v>
      </c>
      <c r="AK539" s="81">
        <v>0</v>
      </c>
      <c r="AL539" s="81">
        <v>0</v>
      </c>
      <c r="AM539" s="81">
        <v>1115217.9908150937</v>
      </c>
      <c r="AN539" s="81">
        <v>0</v>
      </c>
      <c r="AO539" s="81">
        <v>0</v>
      </c>
      <c r="AP539" s="82"/>
      <c r="AQ539" s="81">
        <v>167</v>
      </c>
      <c r="AR539" s="81">
        <v>340</v>
      </c>
      <c r="AS539" s="81">
        <v>0</v>
      </c>
      <c r="AT539" s="81">
        <v>0</v>
      </c>
      <c r="AU539" s="81">
        <v>0</v>
      </c>
      <c r="AV539" s="81">
        <v>0</v>
      </c>
      <c r="AW539" s="81"/>
      <c r="AX539" s="82"/>
      <c r="AY539" s="81">
        <v>859.59999999999968</v>
      </c>
      <c r="AZ539" s="81">
        <v>18628.600000000009</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2310</v>
      </c>
      <c r="B540" s="80">
        <v>323</v>
      </c>
      <c r="C540" s="80">
        <v>19</v>
      </c>
      <c r="D540" s="80">
        <v>19</v>
      </c>
      <c r="E540" s="80">
        <v>2022</v>
      </c>
      <c r="F540" s="80" t="s">
        <v>568</v>
      </c>
      <c r="G540" s="174" t="s">
        <v>2291</v>
      </c>
      <c r="H540" s="80" t="s">
        <v>2292</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188</v>
      </c>
      <c r="AR540" s="81">
        <v>352</v>
      </c>
      <c r="AS540" s="81">
        <v>0</v>
      </c>
      <c r="AT540" s="81">
        <v>0</v>
      </c>
      <c r="AU540" s="81">
        <v>0</v>
      </c>
      <c r="AV540" s="81">
        <v>0</v>
      </c>
      <c r="AW540" s="81"/>
      <c r="AX540" s="82"/>
      <c r="AY540" s="81">
        <v>995.99999999999932</v>
      </c>
      <c r="AZ540" s="81">
        <v>19542.200000000012</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2311</v>
      </c>
      <c r="B541" s="80">
        <v>103</v>
      </c>
      <c r="C541" s="80">
        <v>1</v>
      </c>
      <c r="D541" s="80">
        <v>7</v>
      </c>
      <c r="E541" s="80">
        <v>1990</v>
      </c>
      <c r="F541" s="80" t="s">
        <v>562</v>
      </c>
      <c r="G541" s="80" t="s">
        <v>2312</v>
      </c>
      <c r="H541" s="80" t="s">
        <v>1715</v>
      </c>
      <c r="I541" s="177"/>
      <c r="J541" s="81">
        <v>22.832372113142007</v>
      </c>
      <c r="K541" s="81">
        <v>0.34107118611185505</v>
      </c>
      <c r="L541" s="81">
        <v>0</v>
      </c>
      <c r="M541" s="81">
        <v>3.8563611312605968</v>
      </c>
      <c r="N541" s="81">
        <v>7.2969431801918301</v>
      </c>
      <c r="O541" s="81">
        <v>6.8609768283676242</v>
      </c>
      <c r="P541" s="81">
        <v>6.2229446716879364</v>
      </c>
      <c r="Q541" s="81">
        <v>0.59433613555351872</v>
      </c>
      <c r="R541" s="81">
        <v>0</v>
      </c>
      <c r="S541" s="81">
        <v>0.7451647718143688</v>
      </c>
      <c r="T541" s="82"/>
      <c r="U541" s="81">
        <v>6412583</v>
      </c>
      <c r="V541" s="81">
        <v>144</v>
      </c>
      <c r="W541" s="81">
        <v>0</v>
      </c>
      <c r="X541" s="81">
        <v>1473</v>
      </c>
      <c r="Y541" s="81">
        <v>2666</v>
      </c>
      <c r="Z541" s="81">
        <v>2822</v>
      </c>
      <c r="AA541" s="81">
        <v>1511</v>
      </c>
      <c r="AB541" s="81">
        <v>9650</v>
      </c>
      <c r="AC541" s="81">
        <v>0</v>
      </c>
      <c r="AD541" s="81">
        <v>0.7451647718143688</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2313</v>
      </c>
      <c r="B542" s="80">
        <v>104</v>
      </c>
      <c r="C542" s="80">
        <v>2</v>
      </c>
      <c r="D542" s="80">
        <v>7</v>
      </c>
      <c r="E542" s="80">
        <v>2005</v>
      </c>
      <c r="F542" s="80" t="s">
        <v>565</v>
      </c>
      <c r="G542" s="80" t="s">
        <v>2312</v>
      </c>
      <c r="H542" s="80" t="s">
        <v>1715</v>
      </c>
      <c r="I542" s="177"/>
      <c r="J542" s="81">
        <v>40.194606378131837</v>
      </c>
      <c r="K542" s="81">
        <v>0.40667144241291509</v>
      </c>
      <c r="L542" s="81">
        <v>0</v>
      </c>
      <c r="M542" s="81">
        <v>5.1225181850746164</v>
      </c>
      <c r="N542" s="81">
        <v>9.6830930578378744</v>
      </c>
      <c r="O542" s="81">
        <v>9.5574042656569169</v>
      </c>
      <c r="P542" s="81">
        <v>6.1349694798017493</v>
      </c>
      <c r="Q542" s="81">
        <v>0.54213401622658952</v>
      </c>
      <c r="R542" s="81">
        <v>0</v>
      </c>
      <c r="S542" s="81">
        <v>0</v>
      </c>
      <c r="T542" s="82"/>
      <c r="U542" s="81">
        <v>7262759</v>
      </c>
      <c r="V542" s="81">
        <v>202</v>
      </c>
      <c r="W542" s="81">
        <v>0</v>
      </c>
      <c r="X542" s="81">
        <v>1063</v>
      </c>
      <c r="Y542" s="81">
        <v>3251</v>
      </c>
      <c r="Z542" s="81">
        <v>4549</v>
      </c>
      <c r="AA542" s="81">
        <v>1220</v>
      </c>
      <c r="AB542" s="81">
        <v>9202</v>
      </c>
      <c r="AC542" s="81">
        <v>0</v>
      </c>
      <c r="AD542" s="81">
        <v>0</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2314</v>
      </c>
      <c r="B543" s="80">
        <v>105</v>
      </c>
      <c r="C543" s="80">
        <v>3</v>
      </c>
      <c r="D543" s="80">
        <v>7</v>
      </c>
      <c r="E543" s="80">
        <v>2006</v>
      </c>
      <c r="F543" s="80" t="s">
        <v>566</v>
      </c>
      <c r="G543" s="80" t="s">
        <v>2312</v>
      </c>
      <c r="H543" s="80" t="s">
        <v>1715</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2315</v>
      </c>
      <c r="B544" s="80">
        <v>106</v>
      </c>
      <c r="C544" s="80">
        <v>4</v>
      </c>
      <c r="D544" s="80">
        <v>7</v>
      </c>
      <c r="E544" s="80">
        <v>2007</v>
      </c>
      <c r="F544" s="80" t="s">
        <v>567</v>
      </c>
      <c r="G544" s="80" t="s">
        <v>2312</v>
      </c>
      <c r="H544" s="80" t="s">
        <v>1715</v>
      </c>
      <c r="I544" s="177"/>
      <c r="J544" s="81">
        <v>32.295994460099749</v>
      </c>
      <c r="K544" s="81">
        <v>0.41062351738025016</v>
      </c>
      <c r="L544" s="81">
        <v>0</v>
      </c>
      <c r="M544" s="81">
        <v>5.3350799659200998</v>
      </c>
      <c r="N544" s="81">
        <v>9.3653536598865745</v>
      </c>
      <c r="O544" s="81">
        <v>9.1068702760690936</v>
      </c>
      <c r="P544" s="81">
        <v>6.0665236755406884</v>
      </c>
      <c r="Q544" s="81">
        <v>0.56108464996693341</v>
      </c>
      <c r="R544" s="81">
        <v>0</v>
      </c>
      <c r="S544" s="81">
        <v>0</v>
      </c>
      <c r="T544" s="82"/>
      <c r="U544" s="81">
        <v>8388503</v>
      </c>
      <c r="V544" s="81">
        <v>208</v>
      </c>
      <c r="W544" s="81">
        <v>0</v>
      </c>
      <c r="X544" s="81">
        <v>1326</v>
      </c>
      <c r="Y544" s="81">
        <v>3263</v>
      </c>
      <c r="Z544" s="81">
        <v>4506</v>
      </c>
      <c r="AA544" s="81">
        <v>1188</v>
      </c>
      <c r="AB544" s="81">
        <v>9020</v>
      </c>
      <c r="AC544" s="81">
        <v>0</v>
      </c>
      <c r="AD544" s="81">
        <v>0</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2316</v>
      </c>
      <c r="B545" s="80">
        <v>107</v>
      </c>
      <c r="C545" s="80">
        <v>5</v>
      </c>
      <c r="D545" s="80">
        <v>7</v>
      </c>
      <c r="E545" s="80">
        <v>2008</v>
      </c>
      <c r="F545" s="80" t="s">
        <v>84</v>
      </c>
      <c r="G545" s="80" t="s">
        <v>2312</v>
      </c>
      <c r="H545" s="80" t="s">
        <v>1715</v>
      </c>
      <c r="I545" s="177"/>
      <c r="J545" s="81">
        <v>30.548215385741461</v>
      </c>
      <c r="K545" s="81">
        <v>0.30311943181818402</v>
      </c>
      <c r="L545" s="81">
        <v>0</v>
      </c>
      <c r="M545" s="81">
        <v>5.8375745796028715</v>
      </c>
      <c r="N545" s="81">
        <v>9.8259424015920693</v>
      </c>
      <c r="O545" s="81">
        <v>8.8293137056009403</v>
      </c>
      <c r="P545" s="81">
        <v>5.7637704296626024</v>
      </c>
      <c r="Q545" s="81">
        <v>0.54503719518992788</v>
      </c>
      <c r="R545" s="81">
        <v>0</v>
      </c>
      <c r="S545" s="81">
        <v>0</v>
      </c>
      <c r="T545" s="82"/>
      <c r="U545" s="81">
        <v>8542606</v>
      </c>
      <c r="V545" s="81">
        <v>208</v>
      </c>
      <c r="W545" s="81">
        <v>0</v>
      </c>
      <c r="X545" s="81">
        <v>1326</v>
      </c>
      <c r="Y545" s="81">
        <v>3280</v>
      </c>
      <c r="Z545" s="81">
        <v>4522</v>
      </c>
      <c r="AA545" s="81">
        <v>1130</v>
      </c>
      <c r="AB545" s="81">
        <v>8906</v>
      </c>
      <c r="AC545" s="81">
        <v>0</v>
      </c>
      <c r="AD545" s="81">
        <v>0</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2317</v>
      </c>
      <c r="B546" s="80">
        <v>108</v>
      </c>
      <c r="C546" s="80">
        <v>6</v>
      </c>
      <c r="D546" s="80">
        <v>7</v>
      </c>
      <c r="E546" s="80">
        <v>2009</v>
      </c>
      <c r="F546" s="80" t="s">
        <v>85</v>
      </c>
      <c r="G546" s="80" t="s">
        <v>2312</v>
      </c>
      <c r="H546" s="80" t="s">
        <v>1715</v>
      </c>
      <c r="I546" s="177"/>
      <c r="J546" s="81">
        <v>24.327398317574673</v>
      </c>
      <c r="K546" s="81">
        <v>0.26966833622446645</v>
      </c>
      <c r="L546" s="81">
        <v>0</v>
      </c>
      <c r="M546" s="81">
        <v>4.6589628135433863</v>
      </c>
      <c r="N546" s="81">
        <v>8.9233487123948407</v>
      </c>
      <c r="O546" s="81">
        <v>8.8442808832960136</v>
      </c>
      <c r="P546" s="81">
        <v>5.2864381185952274</v>
      </c>
      <c r="Q546" s="81">
        <v>0.51448177082959368</v>
      </c>
      <c r="R546" s="81">
        <v>0</v>
      </c>
      <c r="S546" s="81">
        <v>0</v>
      </c>
      <c r="T546" s="82"/>
      <c r="U546" s="81">
        <v>6688771</v>
      </c>
      <c r="V546" s="81">
        <v>193</v>
      </c>
      <c r="W546" s="81">
        <v>0</v>
      </c>
      <c r="X546" s="81">
        <v>1276</v>
      </c>
      <c r="Y546" s="81">
        <v>3271</v>
      </c>
      <c r="Z546" s="81">
        <v>4471</v>
      </c>
      <c r="AA546" s="81">
        <v>1064</v>
      </c>
      <c r="AB546" s="81">
        <v>8825</v>
      </c>
      <c r="AC546" s="81">
        <v>0</v>
      </c>
      <c r="AD546" s="81">
        <v>0</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26.747000000000003</v>
      </c>
      <c r="BJ546" s="81">
        <v>0</v>
      </c>
      <c r="BK546" s="81">
        <v>0</v>
      </c>
      <c r="BL546" s="81">
        <v>0</v>
      </c>
      <c r="BM546" s="82"/>
      <c r="BN546" s="81">
        <v>0</v>
      </c>
      <c r="BO546" s="81">
        <v>0</v>
      </c>
      <c r="BP546" s="81">
        <v>4</v>
      </c>
      <c r="BQ546" s="81">
        <v>0</v>
      </c>
      <c r="BR546" s="81">
        <v>0</v>
      </c>
      <c r="BS546" s="81">
        <v>0</v>
      </c>
      <c r="BT546"/>
      <c r="BU546" s="80"/>
      <c r="BV546" s="80"/>
      <c r="BW546" s="80"/>
      <c r="BX546" s="80"/>
      <c r="BY546" s="80"/>
      <c r="BZ546" s="80"/>
      <c r="CA546" s="80"/>
      <c r="CB546" s="80"/>
      <c r="CC546" s="80"/>
    </row>
    <row r="547" spans="1:81">
      <c r="A547" s="80" t="s">
        <v>2318</v>
      </c>
      <c r="B547" s="80">
        <v>109</v>
      </c>
      <c r="C547" s="80">
        <v>7</v>
      </c>
      <c r="D547" s="80">
        <v>7</v>
      </c>
      <c r="E547" s="80">
        <v>2010</v>
      </c>
      <c r="F547" s="80" t="s">
        <v>86</v>
      </c>
      <c r="G547" s="80" t="s">
        <v>2312</v>
      </c>
      <c r="H547" s="80" t="s">
        <v>1715</v>
      </c>
      <c r="I547" s="177"/>
      <c r="J547" s="81">
        <v>29.146042073269175</v>
      </c>
      <c r="K547" s="81">
        <v>0.30107308972745322</v>
      </c>
      <c r="L547" s="81">
        <v>0</v>
      </c>
      <c r="M547" s="81">
        <v>5.0507490402098245</v>
      </c>
      <c r="N547" s="81">
        <v>8.8141681210726972</v>
      </c>
      <c r="O547" s="81">
        <v>8.6694817618016042</v>
      </c>
      <c r="P547" s="81">
        <v>5.335214337986546</v>
      </c>
      <c r="Q547" s="81">
        <v>0.53108347708421044</v>
      </c>
      <c r="R547" s="81">
        <v>0</v>
      </c>
      <c r="S547" s="81">
        <v>0</v>
      </c>
      <c r="T547" s="82"/>
      <c r="U547" s="81">
        <v>7527751</v>
      </c>
      <c r="V547" s="81">
        <v>193</v>
      </c>
      <c r="W547" s="81">
        <v>0</v>
      </c>
      <c r="X547" s="81">
        <v>1276</v>
      </c>
      <c r="Y547" s="81">
        <v>3285</v>
      </c>
      <c r="Z547" s="81">
        <v>4403</v>
      </c>
      <c r="AA547" s="81">
        <v>1047</v>
      </c>
      <c r="AB547" s="81">
        <v>8729</v>
      </c>
      <c r="AC547" s="81">
        <v>0</v>
      </c>
      <c r="AD547" s="81">
        <v>0</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26.038</v>
      </c>
      <c r="BJ547" s="81">
        <v>0</v>
      </c>
      <c r="BK547" s="81">
        <v>0</v>
      </c>
      <c r="BL547" s="81">
        <v>0</v>
      </c>
      <c r="BM547" s="82"/>
      <c r="BN547" s="81">
        <v>0</v>
      </c>
      <c r="BO547" s="81">
        <v>0</v>
      </c>
      <c r="BP547" s="81">
        <v>4</v>
      </c>
      <c r="BQ547" s="81">
        <v>0</v>
      </c>
      <c r="BR547" s="81">
        <v>0</v>
      </c>
      <c r="BS547" s="81">
        <v>0</v>
      </c>
      <c r="BT547"/>
      <c r="BU547" s="80">
        <v>26.038</v>
      </c>
      <c r="BV547" s="80">
        <v>0</v>
      </c>
      <c r="BW547" s="80">
        <v>0</v>
      </c>
      <c r="BX547" s="80">
        <v>0</v>
      </c>
      <c r="BY547" s="80">
        <v>0</v>
      </c>
      <c r="BZ547" s="80">
        <v>0</v>
      </c>
      <c r="CA547" s="80">
        <v>0</v>
      </c>
      <c r="CB547" s="80">
        <v>0</v>
      </c>
      <c r="CC547" s="80">
        <v>0</v>
      </c>
    </row>
    <row r="548" spans="1:81">
      <c r="A548" s="80" t="s">
        <v>2319</v>
      </c>
      <c r="B548" s="80">
        <v>110</v>
      </c>
      <c r="C548" s="80">
        <v>8</v>
      </c>
      <c r="D548" s="80">
        <v>7</v>
      </c>
      <c r="E548" s="80">
        <v>2011</v>
      </c>
      <c r="F548" s="80" t="s">
        <v>87</v>
      </c>
      <c r="G548" s="80" t="s">
        <v>2312</v>
      </c>
      <c r="H548" s="80" t="s">
        <v>1715</v>
      </c>
      <c r="I548" s="177"/>
      <c r="J548" s="81">
        <v>36.778376163679653</v>
      </c>
      <c r="K548" s="81">
        <v>0.43032346343012529</v>
      </c>
      <c r="L548" s="81">
        <v>0</v>
      </c>
      <c r="M548" s="81">
        <v>6.1805318136972618</v>
      </c>
      <c r="N548" s="81">
        <v>11.337442000418713</v>
      </c>
      <c r="O548" s="81">
        <v>8.5641542429210755</v>
      </c>
      <c r="P548" s="81">
        <v>5.0375297181795569</v>
      </c>
      <c r="Q548" s="81">
        <v>0.61406026299706384</v>
      </c>
      <c r="R548" s="81">
        <v>0</v>
      </c>
      <c r="S548" s="81">
        <v>0</v>
      </c>
      <c r="T548" s="82"/>
      <c r="U548" s="81">
        <v>7671833</v>
      </c>
      <c r="V548" s="81">
        <v>193</v>
      </c>
      <c r="W548" s="81">
        <v>0</v>
      </c>
      <c r="X548" s="81">
        <v>1276</v>
      </c>
      <c r="Y548" s="81">
        <v>3339</v>
      </c>
      <c r="Z548" s="81">
        <v>4444</v>
      </c>
      <c r="AA548" s="81">
        <v>1018</v>
      </c>
      <c r="AB548" s="81">
        <v>8750</v>
      </c>
      <c r="AC548" s="81">
        <v>0</v>
      </c>
      <c r="AD548" s="81">
        <v>0</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27.067</v>
      </c>
      <c r="BJ548" s="81">
        <v>0</v>
      </c>
      <c r="BK548" s="81">
        <v>0</v>
      </c>
      <c r="BL548" s="81">
        <v>0</v>
      </c>
      <c r="BM548" s="82"/>
      <c r="BN548" s="81">
        <v>0</v>
      </c>
      <c r="BO548" s="81">
        <v>0</v>
      </c>
      <c r="BP548" s="81">
        <v>4</v>
      </c>
      <c r="BQ548" s="81">
        <v>0</v>
      </c>
      <c r="BR548" s="81">
        <v>0</v>
      </c>
      <c r="BS548" s="81">
        <v>0</v>
      </c>
      <c r="BT548"/>
      <c r="BU548" s="80">
        <v>27.067</v>
      </c>
      <c r="BV548" s="80">
        <v>0</v>
      </c>
      <c r="BW548" s="80">
        <v>0</v>
      </c>
      <c r="BX548" s="80">
        <v>0</v>
      </c>
      <c r="BY548" s="80">
        <v>0</v>
      </c>
      <c r="BZ548" s="80">
        <v>0</v>
      </c>
      <c r="CA548" s="80">
        <v>0</v>
      </c>
      <c r="CB548" s="80">
        <v>0</v>
      </c>
      <c r="CC548" s="80">
        <v>0</v>
      </c>
    </row>
    <row r="549" spans="1:81">
      <c r="A549" s="80" t="s">
        <v>2320</v>
      </c>
      <c r="B549" s="80">
        <v>111</v>
      </c>
      <c r="C549" s="80">
        <v>9</v>
      </c>
      <c r="D549" s="80">
        <v>7</v>
      </c>
      <c r="E549" s="80">
        <v>2012</v>
      </c>
      <c r="F549" s="80" t="s">
        <v>88</v>
      </c>
      <c r="G549" s="80" t="s">
        <v>2312</v>
      </c>
      <c r="H549" s="80" t="s">
        <v>1715</v>
      </c>
      <c r="I549" s="177"/>
      <c r="J549" s="81">
        <v>37.167735383575739</v>
      </c>
      <c r="K549" s="81">
        <v>0.41863910194974585</v>
      </c>
      <c r="L549" s="81">
        <v>0</v>
      </c>
      <c r="M549" s="81">
        <v>6.3398696184071115</v>
      </c>
      <c r="N549" s="81">
        <v>13.377554295561579</v>
      </c>
      <c r="O549" s="81">
        <v>8.5101450052093384</v>
      </c>
      <c r="P549" s="81">
        <v>4.9218696142379921</v>
      </c>
      <c r="Q549" s="81">
        <v>0.67570146955893395</v>
      </c>
      <c r="R549" s="81">
        <v>0</v>
      </c>
      <c r="S549" s="81">
        <v>0</v>
      </c>
      <c r="T549" s="82"/>
      <c r="U549" s="81">
        <v>7764688</v>
      </c>
      <c r="V549" s="81">
        <v>193</v>
      </c>
      <c r="W549" s="81">
        <v>0</v>
      </c>
      <c r="X549" s="81">
        <v>1276</v>
      </c>
      <c r="Y549" s="81">
        <v>3475</v>
      </c>
      <c r="Z549" s="81">
        <v>4451</v>
      </c>
      <c r="AA549" s="81">
        <v>989</v>
      </c>
      <c r="AB549" s="81">
        <v>8862</v>
      </c>
      <c r="AC549" s="81">
        <v>0</v>
      </c>
      <c r="AD549" s="81">
        <v>0</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35.107999999999997</v>
      </c>
      <c r="BJ549" s="81">
        <v>0</v>
      </c>
      <c r="BK549" s="81">
        <v>0</v>
      </c>
      <c r="BL549" s="81">
        <v>0</v>
      </c>
      <c r="BM549" s="82"/>
      <c r="BN549" s="81">
        <v>0</v>
      </c>
      <c r="BO549" s="81">
        <v>0</v>
      </c>
      <c r="BP549" s="81">
        <v>4</v>
      </c>
      <c r="BQ549" s="81">
        <v>0</v>
      </c>
      <c r="BR549" s="81">
        <v>0</v>
      </c>
      <c r="BS549" s="81">
        <v>0</v>
      </c>
      <c r="BT549"/>
      <c r="BU549" s="80">
        <v>35.107999999999997</v>
      </c>
      <c r="BV549" s="80">
        <v>0</v>
      </c>
      <c r="BW549" s="80">
        <v>0</v>
      </c>
      <c r="BX549" s="80">
        <v>0</v>
      </c>
      <c r="BY549" s="80">
        <v>0</v>
      </c>
      <c r="BZ549" s="80">
        <v>0</v>
      </c>
      <c r="CA549" s="80">
        <v>0</v>
      </c>
      <c r="CB549" s="80">
        <v>0</v>
      </c>
      <c r="CC549" s="80">
        <v>0</v>
      </c>
    </row>
    <row r="550" spans="1:81">
      <c r="A550" s="80" t="s">
        <v>2321</v>
      </c>
      <c r="B550" s="80">
        <v>112</v>
      </c>
      <c r="C550" s="80">
        <v>10</v>
      </c>
      <c r="D550" s="80">
        <v>7</v>
      </c>
      <c r="E550" s="80">
        <v>2013</v>
      </c>
      <c r="F550" s="80" t="s">
        <v>89</v>
      </c>
      <c r="G550" s="80" t="s">
        <v>2312</v>
      </c>
      <c r="H550" s="80" t="s">
        <v>1715</v>
      </c>
      <c r="I550" s="177"/>
      <c r="J550" s="81">
        <v>38.189452066140255</v>
      </c>
      <c r="K550" s="81">
        <v>0.3454082685790556</v>
      </c>
      <c r="L550" s="81">
        <v>0</v>
      </c>
      <c r="M550" s="81">
        <v>6.4982893552860448</v>
      </c>
      <c r="N550" s="81">
        <v>13.770013635500842</v>
      </c>
      <c r="O550" s="81">
        <v>8.2324437676901727</v>
      </c>
      <c r="P550" s="81">
        <v>5.0053544175328994</v>
      </c>
      <c r="Q550" s="81">
        <v>0.68135354727636954</v>
      </c>
      <c r="R550" s="81">
        <v>0</v>
      </c>
      <c r="S550" s="81">
        <v>0</v>
      </c>
      <c r="T550" s="82"/>
      <c r="U550" s="81">
        <v>7937882</v>
      </c>
      <c r="V550" s="81">
        <v>193</v>
      </c>
      <c r="W550" s="81">
        <v>0</v>
      </c>
      <c r="X550" s="81">
        <v>1276</v>
      </c>
      <c r="Y550" s="81">
        <v>3476</v>
      </c>
      <c r="Z550" s="81">
        <v>4498</v>
      </c>
      <c r="AA550" s="81">
        <v>1002</v>
      </c>
      <c r="AB550" s="81">
        <v>8808</v>
      </c>
      <c r="AC550" s="81">
        <v>0</v>
      </c>
      <c r="AD550" s="81">
        <v>0</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23.829000000000001</v>
      </c>
      <c r="BJ550" s="81">
        <v>0</v>
      </c>
      <c r="BK550" s="81">
        <v>0</v>
      </c>
      <c r="BL550" s="81">
        <v>0</v>
      </c>
      <c r="BM550" s="82"/>
      <c r="BN550" s="81">
        <v>0</v>
      </c>
      <c r="BO550" s="81">
        <v>0</v>
      </c>
      <c r="BP550" s="81">
        <v>3</v>
      </c>
      <c r="BQ550" s="81">
        <v>0</v>
      </c>
      <c r="BR550" s="81">
        <v>0</v>
      </c>
      <c r="BS550" s="81">
        <v>0</v>
      </c>
      <c r="BT550"/>
      <c r="BU550" s="80">
        <v>23.829000000000001</v>
      </c>
      <c r="BV550" s="80">
        <v>0</v>
      </c>
      <c r="BW550" s="80">
        <v>0</v>
      </c>
      <c r="BX550" s="80">
        <v>0</v>
      </c>
      <c r="BY550" s="80">
        <v>0</v>
      </c>
      <c r="BZ550" s="80">
        <v>0</v>
      </c>
      <c r="CA550" s="80">
        <v>0</v>
      </c>
      <c r="CB550" s="80">
        <v>0</v>
      </c>
      <c r="CC550" s="80">
        <v>0</v>
      </c>
    </row>
    <row r="551" spans="1:81">
      <c r="A551" s="80" t="s">
        <v>2322</v>
      </c>
      <c r="B551" s="80">
        <v>113</v>
      </c>
      <c r="C551" s="80">
        <v>11</v>
      </c>
      <c r="D551" s="80">
        <v>7</v>
      </c>
      <c r="E551" s="80">
        <v>2014</v>
      </c>
      <c r="F551" s="80" t="s">
        <v>90</v>
      </c>
      <c r="G551" s="80" t="s">
        <v>2312</v>
      </c>
      <c r="H551" s="80" t="s">
        <v>1715</v>
      </c>
      <c r="I551" s="177"/>
      <c r="J551" s="81">
        <v>34.593664834236719</v>
      </c>
      <c r="K551" s="81">
        <v>0.33173879191714023</v>
      </c>
      <c r="L551" s="81">
        <v>0</v>
      </c>
      <c r="M551" s="81">
        <v>6.8897196005358694</v>
      </c>
      <c r="N551" s="81">
        <v>13.673953118799879</v>
      </c>
      <c r="O551" s="81">
        <v>7.849535084519462</v>
      </c>
      <c r="P551" s="81">
        <v>5.0715584506625877</v>
      </c>
      <c r="Q551" s="81">
        <v>0.65113026871583568</v>
      </c>
      <c r="R551" s="81">
        <v>0</v>
      </c>
      <c r="S551" s="81">
        <v>0</v>
      </c>
      <c r="T551" s="82"/>
      <c r="U551" s="81">
        <v>8003314</v>
      </c>
      <c r="V551" s="81">
        <v>156</v>
      </c>
      <c r="W551" s="81">
        <v>0</v>
      </c>
      <c r="X551" s="81">
        <v>1352</v>
      </c>
      <c r="Y551" s="81">
        <v>3522</v>
      </c>
      <c r="Z551" s="81">
        <v>4517</v>
      </c>
      <c r="AA551" s="81">
        <v>1010</v>
      </c>
      <c r="AB551" s="81">
        <v>8773</v>
      </c>
      <c r="AC551" s="81">
        <v>0</v>
      </c>
      <c r="AD551" s="81">
        <v>0</v>
      </c>
      <c r="AE551" s="82"/>
      <c r="AF551" s="81">
        <v>46863281.325497724</v>
      </c>
      <c r="AG551" s="81">
        <v>271826.9907802922</v>
      </c>
      <c r="AH551" s="81">
        <v>0</v>
      </c>
      <c r="AI551" s="81">
        <v>8939974.5329915769</v>
      </c>
      <c r="AJ551" s="81">
        <v>19482987.327476904</v>
      </c>
      <c r="AK551" s="81">
        <v>0</v>
      </c>
      <c r="AL551" s="81">
        <v>0</v>
      </c>
      <c r="AM551" s="81">
        <v>1204401.8031750899</v>
      </c>
      <c r="AN551" s="81">
        <v>0</v>
      </c>
      <c r="AO551" s="81">
        <v>0</v>
      </c>
      <c r="AP551" s="82"/>
      <c r="AQ551" s="81">
        <v>213</v>
      </c>
      <c r="AR551" s="81">
        <v>31</v>
      </c>
      <c r="AS551" s="81">
        <v>0</v>
      </c>
      <c r="AT551" s="81">
        <v>0</v>
      </c>
      <c r="AU551" s="81">
        <v>0</v>
      </c>
      <c r="AV551" s="81">
        <v>0</v>
      </c>
      <c r="AW551" s="81" t="s">
        <v>564</v>
      </c>
      <c r="AX551" s="82"/>
      <c r="AY551" s="81">
        <v>902.3</v>
      </c>
      <c r="AZ551" s="81">
        <v>2011.7</v>
      </c>
      <c r="BA551" s="81">
        <v>0</v>
      </c>
      <c r="BB551" s="81">
        <v>0</v>
      </c>
      <c r="BC551" s="81">
        <v>0</v>
      </c>
      <c r="BD551" s="81">
        <v>0</v>
      </c>
      <c r="BE551" s="81" t="s">
        <v>564</v>
      </c>
      <c r="BF551" s="82"/>
      <c r="BG551" s="81">
        <v>0</v>
      </c>
      <c r="BH551" s="81">
        <v>0</v>
      </c>
      <c r="BI551" s="81">
        <v>23.661000000000001</v>
      </c>
      <c r="BJ551" s="81">
        <v>0</v>
      </c>
      <c r="BK551" s="81">
        <v>0</v>
      </c>
      <c r="BL551" s="81">
        <v>0</v>
      </c>
      <c r="BM551" s="82"/>
      <c r="BN551" s="81">
        <v>0</v>
      </c>
      <c r="BO551" s="81">
        <v>0</v>
      </c>
      <c r="BP551" s="81">
        <v>3</v>
      </c>
      <c r="BQ551" s="81">
        <v>0</v>
      </c>
      <c r="BR551" s="81">
        <v>0</v>
      </c>
      <c r="BS551" s="81">
        <v>0</v>
      </c>
      <c r="BT551"/>
      <c r="BU551" s="80">
        <v>23.661000000000001</v>
      </c>
      <c r="BV551" s="80">
        <v>0</v>
      </c>
      <c r="BW551" s="80">
        <v>0</v>
      </c>
      <c r="BX551" s="80">
        <v>0</v>
      </c>
      <c r="BY551" s="80">
        <v>0</v>
      </c>
      <c r="BZ551" s="80">
        <v>0</v>
      </c>
      <c r="CA551" s="80">
        <v>0</v>
      </c>
      <c r="CB551" s="80">
        <v>0</v>
      </c>
      <c r="CC551" s="80">
        <v>0</v>
      </c>
    </row>
    <row r="552" spans="1:81">
      <c r="A552" s="80" t="s">
        <v>2323</v>
      </c>
      <c r="B552" s="80">
        <v>114</v>
      </c>
      <c r="C552" s="80">
        <v>12</v>
      </c>
      <c r="D552" s="80">
        <v>7</v>
      </c>
      <c r="E552" s="80">
        <v>2015</v>
      </c>
      <c r="F552" s="80" t="s">
        <v>91</v>
      </c>
      <c r="G552" s="80" t="s">
        <v>2312</v>
      </c>
      <c r="H552" s="80" t="s">
        <v>1715</v>
      </c>
      <c r="I552" s="177"/>
      <c r="J552" s="81">
        <v>36.497809010690943</v>
      </c>
      <c r="K552" s="81">
        <v>0.34638751080817454</v>
      </c>
      <c r="L552" s="81">
        <v>0</v>
      </c>
      <c r="M552" s="81">
        <v>7.1344777152536754</v>
      </c>
      <c r="N552" s="81">
        <v>12.686099450205944</v>
      </c>
      <c r="O552" s="81">
        <v>7.8641304317957346</v>
      </c>
      <c r="P552" s="81">
        <v>5.0453970626870452</v>
      </c>
      <c r="Q552" s="81">
        <v>0.63473588137993553</v>
      </c>
      <c r="R552" s="81">
        <v>0</v>
      </c>
      <c r="S552" s="81">
        <v>0</v>
      </c>
      <c r="T552" s="82"/>
      <c r="U552" s="81">
        <v>7801932</v>
      </c>
      <c r="V552" s="81">
        <v>156</v>
      </c>
      <c r="W552" s="81">
        <v>0</v>
      </c>
      <c r="X552" s="81">
        <v>1352</v>
      </c>
      <c r="Y552" s="81">
        <v>3557</v>
      </c>
      <c r="Z552" s="81">
        <v>4569</v>
      </c>
      <c r="AA552" s="81">
        <v>1004</v>
      </c>
      <c r="AB552" s="81">
        <v>8736</v>
      </c>
      <c r="AC552" s="81">
        <v>0</v>
      </c>
      <c r="AD552" s="81">
        <v>0</v>
      </c>
      <c r="AE552" s="82"/>
      <c r="AF552" s="81">
        <v>48402336.44711104</v>
      </c>
      <c r="AG552" s="81">
        <v>256220.56251875468</v>
      </c>
      <c r="AH552" s="81">
        <v>0</v>
      </c>
      <c r="AI552" s="81">
        <v>8729200.6071229335</v>
      </c>
      <c r="AJ552" s="81">
        <v>18787476.859437544</v>
      </c>
      <c r="AK552" s="81">
        <v>0</v>
      </c>
      <c r="AL552" s="81">
        <v>0</v>
      </c>
      <c r="AM552" s="81">
        <v>1197232.1538582877</v>
      </c>
      <c r="AN552" s="81">
        <v>0</v>
      </c>
      <c r="AO552" s="81">
        <v>0</v>
      </c>
      <c r="AP552" s="82"/>
      <c r="AQ552" s="81">
        <v>243</v>
      </c>
      <c r="AR552" s="81">
        <v>45</v>
      </c>
      <c r="AS552" s="81">
        <v>0</v>
      </c>
      <c r="AT552" s="81">
        <v>0</v>
      </c>
      <c r="AU552" s="81">
        <v>0</v>
      </c>
      <c r="AV552" s="81">
        <v>0</v>
      </c>
      <c r="AW552" s="81" t="s">
        <v>564</v>
      </c>
      <c r="AX552" s="82"/>
      <c r="AY552" s="81">
        <v>1045.3</v>
      </c>
      <c r="AZ552" s="81">
        <v>2474.5</v>
      </c>
      <c r="BA552" s="81">
        <v>0</v>
      </c>
      <c r="BB552" s="81">
        <v>0</v>
      </c>
      <c r="BC552" s="81">
        <v>0</v>
      </c>
      <c r="BD552" s="81">
        <v>0</v>
      </c>
      <c r="BE552" s="81" t="s">
        <v>564</v>
      </c>
      <c r="BF552" s="82"/>
      <c r="BG552" s="81">
        <v>0</v>
      </c>
      <c r="BH552" s="81">
        <v>0</v>
      </c>
      <c r="BI552" s="81">
        <v>38.045999999999999</v>
      </c>
      <c r="BJ552" s="81">
        <v>0</v>
      </c>
      <c r="BK552" s="81">
        <v>0</v>
      </c>
      <c r="BL552" s="81">
        <v>0</v>
      </c>
      <c r="BM552" s="82"/>
      <c r="BN552" s="81">
        <v>0</v>
      </c>
      <c r="BO552" s="81">
        <v>0</v>
      </c>
      <c r="BP552" s="81">
        <v>4</v>
      </c>
      <c r="BQ552" s="81">
        <v>0</v>
      </c>
      <c r="BR552" s="81">
        <v>0</v>
      </c>
      <c r="BS552" s="81">
        <v>0</v>
      </c>
      <c r="BT552"/>
      <c r="BU552" s="80">
        <v>38.045999999999999</v>
      </c>
      <c r="BV552" s="80">
        <v>0</v>
      </c>
      <c r="BW552" s="80">
        <v>0</v>
      </c>
      <c r="BX552" s="80">
        <v>0</v>
      </c>
      <c r="BY552" s="80">
        <v>0</v>
      </c>
      <c r="BZ552" s="80">
        <v>0</v>
      </c>
      <c r="CA552" s="80">
        <v>0</v>
      </c>
      <c r="CB552" s="80">
        <v>0</v>
      </c>
      <c r="CC552" s="80">
        <v>0</v>
      </c>
    </row>
    <row r="553" spans="1:81">
      <c r="A553" s="80" t="s">
        <v>2324</v>
      </c>
      <c r="B553" s="80">
        <v>115</v>
      </c>
      <c r="C553" s="80">
        <v>13</v>
      </c>
      <c r="D553" s="80">
        <v>7</v>
      </c>
      <c r="E553" s="80">
        <v>2016</v>
      </c>
      <c r="F553" s="80" t="s">
        <v>92</v>
      </c>
      <c r="G553" s="80" t="s">
        <v>2312</v>
      </c>
      <c r="H553" s="80" t="s">
        <v>1715</v>
      </c>
      <c r="I553" s="177"/>
      <c r="J553" s="81">
        <v>32.285637067282629</v>
      </c>
      <c r="K553" s="81">
        <v>0.34317800391423925</v>
      </c>
      <c r="L553" s="81">
        <v>0</v>
      </c>
      <c r="M553" s="81">
        <v>6.2618225543228387</v>
      </c>
      <c r="N553" s="81">
        <v>13.165336398101383</v>
      </c>
      <c r="O553" s="81">
        <v>7.7788345326152477</v>
      </c>
      <c r="P553" s="81">
        <v>4.8830155437310223</v>
      </c>
      <c r="Q553" s="81">
        <v>0.61365105797214725</v>
      </c>
      <c r="R553" s="81">
        <v>0</v>
      </c>
      <c r="S553" s="81">
        <v>0</v>
      </c>
      <c r="T553" s="82"/>
      <c r="U553" s="81">
        <v>7308319</v>
      </c>
      <c r="V553" s="81">
        <v>156</v>
      </c>
      <c r="W553" s="81">
        <v>0</v>
      </c>
      <c r="X553" s="81">
        <v>1352</v>
      </c>
      <c r="Y553" s="81">
        <v>3584</v>
      </c>
      <c r="Z553" s="81">
        <v>4575</v>
      </c>
      <c r="AA553" s="81">
        <v>1005</v>
      </c>
      <c r="AB553" s="81">
        <v>8688</v>
      </c>
      <c r="AC553" s="81">
        <v>0</v>
      </c>
      <c r="AD553" s="81">
        <v>0</v>
      </c>
      <c r="AE553" s="82"/>
      <c r="AF553" s="81">
        <v>44928955.514497429</v>
      </c>
      <c r="AG553" s="81">
        <v>244078.1512237787</v>
      </c>
      <c r="AH553" s="81">
        <v>0</v>
      </c>
      <c r="AI553" s="81">
        <v>9265700.5468869023</v>
      </c>
      <c r="AJ553" s="81">
        <v>18603976.27368281</v>
      </c>
      <c r="AK553" s="81">
        <v>0</v>
      </c>
      <c r="AL553" s="81">
        <v>0</v>
      </c>
      <c r="AM553" s="81">
        <v>1191578.976507995</v>
      </c>
      <c r="AN553" s="81">
        <v>0</v>
      </c>
      <c r="AO553" s="81">
        <v>0</v>
      </c>
      <c r="AP553" s="82"/>
      <c r="AQ553" s="81">
        <v>259</v>
      </c>
      <c r="AR553" s="81">
        <v>61</v>
      </c>
      <c r="AS553" s="81">
        <v>0</v>
      </c>
      <c r="AT553" s="81">
        <v>0</v>
      </c>
      <c r="AU553" s="81">
        <v>0</v>
      </c>
      <c r="AV553" s="81">
        <v>0</v>
      </c>
      <c r="AW553" s="81" t="s">
        <v>564</v>
      </c>
      <c r="AX553" s="82"/>
      <c r="AY553" s="81">
        <v>1115.8</v>
      </c>
      <c r="AZ553" s="81">
        <v>2922.6</v>
      </c>
      <c r="BA553" s="81">
        <v>0</v>
      </c>
      <c r="BB553" s="81">
        <v>0</v>
      </c>
      <c r="BC553" s="81">
        <v>0</v>
      </c>
      <c r="BD553" s="81">
        <v>0</v>
      </c>
      <c r="BE553" s="81" t="s">
        <v>564</v>
      </c>
      <c r="BF553" s="82"/>
      <c r="BG553" s="81">
        <v>0</v>
      </c>
      <c r="BH553" s="81">
        <v>0</v>
      </c>
      <c r="BI553" s="81">
        <v>34.793999999999997</v>
      </c>
      <c r="BJ553" s="81">
        <v>0</v>
      </c>
      <c r="BK553" s="81">
        <v>0</v>
      </c>
      <c r="BL553" s="81">
        <v>0</v>
      </c>
      <c r="BM553" s="82"/>
      <c r="BN553" s="81">
        <v>0</v>
      </c>
      <c r="BO553" s="81">
        <v>0</v>
      </c>
      <c r="BP553" s="81">
        <v>4</v>
      </c>
      <c r="BQ553" s="81">
        <v>0</v>
      </c>
      <c r="BR553" s="81">
        <v>0</v>
      </c>
      <c r="BS553" s="81">
        <v>0</v>
      </c>
      <c r="BT553"/>
      <c r="BU553" s="80">
        <v>34.793999999999997</v>
      </c>
      <c r="BV553" s="80">
        <v>0</v>
      </c>
      <c r="BW553" s="80">
        <v>0</v>
      </c>
      <c r="BX553" s="80">
        <v>0</v>
      </c>
      <c r="BY553" s="80">
        <v>0</v>
      </c>
      <c r="BZ553" s="80">
        <v>0</v>
      </c>
      <c r="CA553" s="80">
        <v>0</v>
      </c>
      <c r="CB553" s="80">
        <v>0</v>
      </c>
      <c r="CC553" s="80">
        <v>0</v>
      </c>
    </row>
    <row r="554" spans="1:81">
      <c r="A554" s="80" t="s">
        <v>2325</v>
      </c>
      <c r="B554" s="80">
        <v>116</v>
      </c>
      <c r="C554" s="80">
        <v>14</v>
      </c>
      <c r="D554" s="80">
        <v>7</v>
      </c>
      <c r="E554" s="80">
        <v>2017</v>
      </c>
      <c r="F554" s="80" t="s">
        <v>71</v>
      </c>
      <c r="G554" s="80" t="s">
        <v>2312</v>
      </c>
      <c r="H554" s="80" t="s">
        <v>1715</v>
      </c>
      <c r="I554" s="177"/>
      <c r="J554" s="81">
        <v>27.273846635288418</v>
      </c>
      <c r="K554" s="81">
        <v>0.33828122395875454</v>
      </c>
      <c r="L554" s="81">
        <v>0</v>
      </c>
      <c r="M554" s="81">
        <v>5.6355229320556495</v>
      </c>
      <c r="N554" s="81">
        <v>11.537749164649881</v>
      </c>
      <c r="O554" s="81">
        <v>7.7121141797218522</v>
      </c>
      <c r="P554" s="81">
        <v>4.8810510459168954</v>
      </c>
      <c r="Q554" s="81">
        <v>0.59148370577479437</v>
      </c>
      <c r="R554" s="81">
        <v>0</v>
      </c>
      <c r="S554" s="81">
        <v>0</v>
      </c>
      <c r="T554" s="82"/>
      <c r="U554" s="81">
        <v>7875571.0000000009</v>
      </c>
      <c r="V554" s="81">
        <v>156</v>
      </c>
      <c r="W554" s="81">
        <v>0</v>
      </c>
      <c r="X554" s="81">
        <v>1352</v>
      </c>
      <c r="Y554" s="81">
        <v>3601</v>
      </c>
      <c r="Z554" s="81">
        <v>4611</v>
      </c>
      <c r="AA554" s="81">
        <v>1011</v>
      </c>
      <c r="AB554" s="81">
        <v>8660</v>
      </c>
      <c r="AC554" s="81">
        <v>0</v>
      </c>
      <c r="AD554" s="81">
        <v>0</v>
      </c>
      <c r="AE554" s="82"/>
      <c r="AF554" s="81">
        <v>42348901.644958682</v>
      </c>
      <c r="AG554" s="81">
        <v>251102.63169197491</v>
      </c>
      <c r="AH554" s="81">
        <v>0</v>
      </c>
      <c r="AI554" s="81">
        <v>9725865.1190323532</v>
      </c>
      <c r="AJ554" s="81">
        <v>18948648.548861619</v>
      </c>
      <c r="AK554" s="81">
        <v>0</v>
      </c>
      <c r="AL554" s="81">
        <v>0</v>
      </c>
      <c r="AM554" s="81">
        <v>1189597.1996392161</v>
      </c>
      <c r="AN554" s="81">
        <v>0</v>
      </c>
      <c r="AO554" s="81">
        <v>0</v>
      </c>
      <c r="AP554" s="82"/>
      <c r="AQ554" s="81">
        <v>268</v>
      </c>
      <c r="AR554" s="81">
        <v>69</v>
      </c>
      <c r="AS554" s="81">
        <v>0</v>
      </c>
      <c r="AT554" s="81">
        <v>0</v>
      </c>
      <c r="AU554" s="81">
        <v>0</v>
      </c>
      <c r="AV554" s="81">
        <v>0</v>
      </c>
      <c r="AW554" s="81" t="s">
        <v>564</v>
      </c>
      <c r="AX554" s="82"/>
      <c r="AY554" s="81">
        <v>1156.0999999999999</v>
      </c>
      <c r="AZ554" s="81">
        <v>3086.3</v>
      </c>
      <c r="BA554" s="81">
        <v>0</v>
      </c>
      <c r="BB554" s="81">
        <v>0</v>
      </c>
      <c r="BC554" s="81">
        <v>0</v>
      </c>
      <c r="BD554" s="81">
        <v>0</v>
      </c>
      <c r="BE554" s="81" t="s">
        <v>564</v>
      </c>
      <c r="BF554" s="82"/>
      <c r="BG554" s="81">
        <v>0</v>
      </c>
      <c r="BH554" s="81">
        <v>0</v>
      </c>
      <c r="BI554" s="81">
        <v>35.618000000000002</v>
      </c>
      <c r="BJ554" s="81">
        <v>0</v>
      </c>
      <c r="BK554" s="81">
        <v>0</v>
      </c>
      <c r="BL554" s="81">
        <v>0</v>
      </c>
      <c r="BM554" s="82"/>
      <c r="BN554" s="81">
        <v>0</v>
      </c>
      <c r="BO554" s="81">
        <v>0</v>
      </c>
      <c r="BP554" s="81">
        <v>4</v>
      </c>
      <c r="BQ554" s="81">
        <v>0</v>
      </c>
      <c r="BR554" s="81">
        <v>0</v>
      </c>
      <c r="BS554" s="81">
        <v>0</v>
      </c>
      <c r="BT554"/>
      <c r="BU554" s="80">
        <v>35.618000000000002</v>
      </c>
      <c r="BV554" s="80">
        <v>0</v>
      </c>
      <c r="BW554" s="80">
        <v>0</v>
      </c>
      <c r="BX554" s="80">
        <v>0</v>
      </c>
      <c r="BY554" s="80">
        <v>0</v>
      </c>
      <c r="BZ554" s="80">
        <v>0</v>
      </c>
      <c r="CA554" s="80">
        <v>0</v>
      </c>
      <c r="CB554" s="80">
        <v>0</v>
      </c>
      <c r="CC554" s="80">
        <v>0</v>
      </c>
    </row>
    <row r="555" spans="1:81">
      <c r="A555" s="80" t="s">
        <v>2326</v>
      </c>
      <c r="B555" s="80">
        <v>117</v>
      </c>
      <c r="C555" s="80">
        <v>15</v>
      </c>
      <c r="D555" s="80">
        <v>7</v>
      </c>
      <c r="E555" s="80">
        <v>2018</v>
      </c>
      <c r="F555" s="80" t="s">
        <v>93</v>
      </c>
      <c r="G555" s="80" t="s">
        <v>2312</v>
      </c>
      <c r="H555" s="80" t="s">
        <v>1715</v>
      </c>
      <c r="I555" s="177"/>
      <c r="J555" s="81">
        <v>24.997482937176311</v>
      </c>
      <c r="K555" s="81">
        <v>0.30184226999871788</v>
      </c>
      <c r="L555" s="81">
        <v>0</v>
      </c>
      <c r="M555" s="81">
        <v>4.9907404206202131</v>
      </c>
      <c r="N555" s="81">
        <v>8.9829332841578555</v>
      </c>
      <c r="O555" s="81">
        <v>7.6049662256741328</v>
      </c>
      <c r="P555" s="81">
        <v>4.7655455128970745</v>
      </c>
      <c r="Q555" s="81">
        <v>0.54658536488822818</v>
      </c>
      <c r="R555" s="81">
        <v>0</v>
      </c>
      <c r="S555" s="81">
        <v>0</v>
      </c>
      <c r="T555" s="82"/>
      <c r="U555" s="81">
        <v>8383389.9999999991</v>
      </c>
      <c r="V555" s="81">
        <v>156</v>
      </c>
      <c r="W555" s="81">
        <v>0</v>
      </c>
      <c r="X555" s="81">
        <v>1352</v>
      </c>
      <c r="Y555" s="81">
        <v>3633</v>
      </c>
      <c r="Z555" s="81">
        <v>4634</v>
      </c>
      <c r="AA555" s="81">
        <v>997</v>
      </c>
      <c r="AB555" s="81">
        <v>8624</v>
      </c>
      <c r="AC555" s="81">
        <v>0</v>
      </c>
      <c r="AD555" s="81">
        <v>0</v>
      </c>
      <c r="AE555" s="82"/>
      <c r="AF555" s="81">
        <v>43928582.777966671</v>
      </c>
      <c r="AG555" s="81">
        <v>220501.35163435619</v>
      </c>
      <c r="AH555" s="81">
        <v>0</v>
      </c>
      <c r="AI555" s="81">
        <v>9559068.0762844477</v>
      </c>
      <c r="AJ555" s="81">
        <v>17071105.069940761</v>
      </c>
      <c r="AK555" s="81">
        <v>0</v>
      </c>
      <c r="AL555" s="81">
        <v>0</v>
      </c>
      <c r="AM555" s="81">
        <v>1187103.17877726</v>
      </c>
      <c r="AN555" s="81">
        <v>0</v>
      </c>
      <c r="AO555" s="81">
        <v>0</v>
      </c>
      <c r="AP555" s="82"/>
      <c r="AQ555" s="81">
        <v>279</v>
      </c>
      <c r="AR555" s="81">
        <v>77</v>
      </c>
      <c r="AS555" s="81">
        <v>0</v>
      </c>
      <c r="AT555" s="81">
        <v>0</v>
      </c>
      <c r="AU555" s="81">
        <v>0</v>
      </c>
      <c r="AV555" s="81">
        <v>0</v>
      </c>
      <c r="AW555" s="81" t="s">
        <v>564</v>
      </c>
      <c r="AX555" s="82"/>
      <c r="AY555" s="81">
        <v>1216.4000000000001</v>
      </c>
      <c r="AZ555" s="81">
        <v>3250</v>
      </c>
      <c r="BA555" s="81">
        <v>0</v>
      </c>
      <c r="BB555" s="81">
        <v>0</v>
      </c>
      <c r="BC555" s="81">
        <v>0</v>
      </c>
      <c r="BD555" s="81">
        <v>0</v>
      </c>
      <c r="BE555" s="81" t="s">
        <v>564</v>
      </c>
      <c r="BF555" s="82"/>
      <c r="BG555" s="81">
        <v>0</v>
      </c>
      <c r="BH555" s="81">
        <v>0</v>
      </c>
      <c r="BI555" s="81">
        <v>29.286000000000001</v>
      </c>
      <c r="BJ555" s="81">
        <v>0</v>
      </c>
      <c r="BK555" s="81">
        <v>0</v>
      </c>
      <c r="BL555" s="81">
        <v>0</v>
      </c>
      <c r="BM555" s="82"/>
      <c r="BN555" s="81">
        <v>0</v>
      </c>
      <c r="BO555" s="81">
        <v>0</v>
      </c>
      <c r="BP555" s="81">
        <v>4</v>
      </c>
      <c r="BQ555" s="81">
        <v>0</v>
      </c>
      <c r="BR555" s="81">
        <v>0</v>
      </c>
      <c r="BS555" s="81">
        <v>0</v>
      </c>
      <c r="BT555"/>
      <c r="BU555" s="80">
        <v>29.286000000000001</v>
      </c>
      <c r="BV555" s="80">
        <v>0</v>
      </c>
      <c r="BW555" s="80">
        <v>0</v>
      </c>
      <c r="BX555" s="80">
        <v>0</v>
      </c>
      <c r="BY555" s="80">
        <v>0</v>
      </c>
      <c r="BZ555" s="80">
        <v>0</v>
      </c>
      <c r="CA555" s="80">
        <v>0</v>
      </c>
      <c r="CB555" s="80">
        <v>0</v>
      </c>
      <c r="CC555" s="80">
        <v>0</v>
      </c>
    </row>
    <row r="556" spans="1:81">
      <c r="A556" s="80" t="s">
        <v>2327</v>
      </c>
      <c r="B556" s="80">
        <v>118</v>
      </c>
      <c r="C556" s="80">
        <v>16</v>
      </c>
      <c r="D556" s="80">
        <v>7</v>
      </c>
      <c r="E556" s="80">
        <v>2019</v>
      </c>
      <c r="F556" s="80" t="s">
        <v>73</v>
      </c>
      <c r="G556" s="80" t="s">
        <v>2312</v>
      </c>
      <c r="H556" s="80" t="s">
        <v>1715</v>
      </c>
      <c r="I556" s="177"/>
      <c r="J556" s="81">
        <v>23.200484790561841</v>
      </c>
      <c r="K556" s="81">
        <v>0.28010854586116291</v>
      </c>
      <c r="L556" s="81">
        <v>0</v>
      </c>
      <c r="M556" s="81">
        <v>4.4477148752927524</v>
      </c>
      <c r="N556" s="81">
        <v>9.5247661249473428</v>
      </c>
      <c r="O556" s="81">
        <v>7.3522303661182891</v>
      </c>
      <c r="P556" s="81">
        <v>4.5558695397573974</v>
      </c>
      <c r="Q556" s="81">
        <v>0.52853578567158055</v>
      </c>
      <c r="R556" s="81">
        <v>0</v>
      </c>
      <c r="S556" s="81">
        <v>0</v>
      </c>
      <c r="T556" s="82"/>
      <c r="U556" s="81">
        <v>8180904</v>
      </c>
      <c r="V556" s="81">
        <v>156</v>
      </c>
      <c r="W556" s="81">
        <v>0</v>
      </c>
      <c r="X556" s="81">
        <v>1352</v>
      </c>
      <c r="Y556" s="81">
        <v>3655</v>
      </c>
      <c r="Z556" s="81">
        <v>4603</v>
      </c>
      <c r="AA556" s="81">
        <v>946</v>
      </c>
      <c r="AB556" s="81">
        <v>8565</v>
      </c>
      <c r="AC556" s="81">
        <v>0</v>
      </c>
      <c r="AD556" s="81">
        <v>0</v>
      </c>
      <c r="AE556" s="82"/>
      <c r="AF556" s="81">
        <v>42839365.797125787</v>
      </c>
      <c r="AG556" s="81">
        <v>215136.91328206891</v>
      </c>
      <c r="AH556" s="81">
        <v>0</v>
      </c>
      <c r="AI556" s="81">
        <v>8892286.247235436</v>
      </c>
      <c r="AJ556" s="81">
        <v>18556303.204904199</v>
      </c>
      <c r="AK556" s="81">
        <v>0</v>
      </c>
      <c r="AL556" s="81">
        <v>0</v>
      </c>
      <c r="AM556" s="81">
        <v>1166488.522714521</v>
      </c>
      <c r="AN556" s="81">
        <v>0</v>
      </c>
      <c r="AO556" s="81">
        <v>0</v>
      </c>
      <c r="AP556" s="82"/>
      <c r="AQ556" s="81">
        <v>288</v>
      </c>
      <c r="AR556" s="81">
        <v>83</v>
      </c>
      <c r="AS556" s="81">
        <v>0</v>
      </c>
      <c r="AT556" s="81">
        <v>0</v>
      </c>
      <c r="AU556" s="81">
        <v>0</v>
      </c>
      <c r="AV556" s="81">
        <v>0</v>
      </c>
      <c r="AW556" s="81" t="s">
        <v>564</v>
      </c>
      <c r="AX556" s="82"/>
      <c r="AY556" s="81">
        <v>1266.8</v>
      </c>
      <c r="AZ556" s="81">
        <v>3441.900000000001</v>
      </c>
      <c r="BA556" s="81">
        <v>0</v>
      </c>
      <c r="BB556" s="81">
        <v>0</v>
      </c>
      <c r="BC556" s="81">
        <v>0</v>
      </c>
      <c r="BD556" s="81">
        <v>0</v>
      </c>
      <c r="BE556" s="81" t="s">
        <v>564</v>
      </c>
      <c r="BF556" s="82"/>
      <c r="BG556" s="81">
        <v>0</v>
      </c>
      <c r="BH556" s="81">
        <v>0</v>
      </c>
      <c r="BI556" s="81">
        <v>23.265999999999998</v>
      </c>
      <c r="BJ556" s="81">
        <v>0</v>
      </c>
      <c r="BK556" s="81">
        <v>0</v>
      </c>
      <c r="BL556" s="81">
        <v>0</v>
      </c>
      <c r="BM556" s="82"/>
      <c r="BN556" s="81">
        <v>0</v>
      </c>
      <c r="BO556" s="81">
        <v>0</v>
      </c>
      <c r="BP556" s="81">
        <v>4</v>
      </c>
      <c r="BQ556" s="81">
        <v>0</v>
      </c>
      <c r="BR556" s="81">
        <v>0</v>
      </c>
      <c r="BS556" s="81">
        <v>0</v>
      </c>
      <c r="BT556"/>
      <c r="BU556" s="80">
        <v>23.265999999999998</v>
      </c>
      <c r="BV556" s="80">
        <v>0</v>
      </c>
      <c r="BW556" s="80">
        <v>0</v>
      </c>
      <c r="BX556" s="80">
        <v>0</v>
      </c>
      <c r="BY556" s="80">
        <v>0</v>
      </c>
      <c r="BZ556" s="80">
        <v>0</v>
      </c>
      <c r="CA556" s="80">
        <v>0</v>
      </c>
      <c r="CB556" s="80">
        <v>0</v>
      </c>
      <c r="CC556" s="80">
        <v>0</v>
      </c>
    </row>
    <row r="557" spans="1:81">
      <c r="A557" s="80" t="s">
        <v>2328</v>
      </c>
      <c r="B557" s="80">
        <v>119</v>
      </c>
      <c r="C557" s="80">
        <v>17</v>
      </c>
      <c r="D557" s="80">
        <v>7</v>
      </c>
      <c r="E557" s="80">
        <v>2020</v>
      </c>
      <c r="F557" s="80" t="s">
        <v>218</v>
      </c>
      <c r="G557" s="80" t="s">
        <v>2312</v>
      </c>
      <c r="H557" s="80" t="s">
        <v>1715</v>
      </c>
      <c r="I557" s="177"/>
      <c r="J557" s="81">
        <v>36.871968324718793</v>
      </c>
      <c r="K557" s="81">
        <v>0.3654532783314306</v>
      </c>
      <c r="L557" s="81">
        <v>0.61928449182686662</v>
      </c>
      <c r="M557" s="81">
        <v>4.1810623546866532</v>
      </c>
      <c r="N557" s="81">
        <v>8.6047245754804997</v>
      </c>
      <c r="O557" s="81">
        <v>6.4024100037995169</v>
      </c>
      <c r="P557" s="81">
        <v>4.246417414112746</v>
      </c>
      <c r="Q557" s="81">
        <v>0.49894635344369986</v>
      </c>
      <c r="R557" s="81">
        <v>0</v>
      </c>
      <c r="S557" s="81">
        <v>0</v>
      </c>
      <c r="T557" s="82"/>
      <c r="U557" s="81">
        <v>10155051</v>
      </c>
      <c r="V557" s="81">
        <v>175</v>
      </c>
      <c r="W557" s="81">
        <v>24</v>
      </c>
      <c r="X557" s="81">
        <v>1431</v>
      </c>
      <c r="Y557" s="81">
        <v>3634</v>
      </c>
      <c r="Z557" s="81">
        <v>4575</v>
      </c>
      <c r="AA557" s="81">
        <v>958</v>
      </c>
      <c r="AB557" s="81">
        <v>8462</v>
      </c>
      <c r="AC557" s="81">
        <v>0</v>
      </c>
      <c r="AD557" s="81">
        <v>0</v>
      </c>
      <c r="AE557" s="82"/>
      <c r="AF557" s="81">
        <v>63191209.370400362</v>
      </c>
      <c r="AG557" s="81">
        <v>258015.17558298231</v>
      </c>
      <c r="AH557" s="81">
        <v>172070.83251282427</v>
      </c>
      <c r="AI557" s="81">
        <v>8060236.824790474</v>
      </c>
      <c r="AJ557" s="81">
        <v>15775062.466426445</v>
      </c>
      <c r="AK557" s="81"/>
      <c r="AL557" s="81"/>
      <c r="AM557" s="81">
        <v>1104385.0147808706</v>
      </c>
      <c r="AN557" s="81"/>
      <c r="AO557" s="81"/>
      <c r="AP557" s="82"/>
      <c r="AQ557" s="81">
        <v>309</v>
      </c>
      <c r="AR557" s="81">
        <v>83</v>
      </c>
      <c r="AS557" s="81">
        <v>0</v>
      </c>
      <c r="AT557" s="81">
        <v>0</v>
      </c>
      <c r="AU557" s="81">
        <v>0</v>
      </c>
      <c r="AV557" s="81">
        <v>0</v>
      </c>
      <c r="AW557" s="81">
        <v>0</v>
      </c>
      <c r="AX557" s="82"/>
      <c r="AY557" s="81">
        <v>1351</v>
      </c>
      <c r="AZ557" s="81">
        <v>3441.900000000001</v>
      </c>
      <c r="BA557" s="81">
        <v>0</v>
      </c>
      <c r="BB557" s="81">
        <v>0</v>
      </c>
      <c r="BC557" s="81">
        <v>0</v>
      </c>
      <c r="BD557" s="81">
        <v>0</v>
      </c>
      <c r="BE557" s="81">
        <v>0</v>
      </c>
      <c r="BF557" s="82"/>
      <c r="BG557" s="81">
        <v>0</v>
      </c>
      <c r="BH557" s="81">
        <v>0</v>
      </c>
      <c r="BI557" s="81">
        <v>21.899000000000001</v>
      </c>
      <c r="BJ557" s="81">
        <v>0</v>
      </c>
      <c r="BK557" s="81">
        <v>0</v>
      </c>
      <c r="BL557" s="81">
        <v>0</v>
      </c>
      <c r="BM557" s="82"/>
      <c r="BN557" s="81">
        <v>0</v>
      </c>
      <c r="BO557" s="81">
        <v>0</v>
      </c>
      <c r="BP557" s="81">
        <v>3</v>
      </c>
      <c r="BQ557" s="81">
        <v>0</v>
      </c>
      <c r="BR557" s="81">
        <v>0</v>
      </c>
      <c r="BS557" s="81">
        <v>0</v>
      </c>
      <c r="BT557"/>
      <c r="BU557" s="80">
        <v>21.899000000000001</v>
      </c>
      <c r="BV557" s="80">
        <v>0</v>
      </c>
      <c r="BW557" s="80">
        <v>0</v>
      </c>
      <c r="BX557" s="80">
        <v>0</v>
      </c>
      <c r="BY557" s="80">
        <v>0</v>
      </c>
      <c r="BZ557" s="80">
        <v>0</v>
      </c>
      <c r="CA557" s="80">
        <v>0</v>
      </c>
      <c r="CB557" s="80">
        <v>0</v>
      </c>
      <c r="CC557" s="80">
        <v>0</v>
      </c>
    </row>
    <row r="558" spans="1:81">
      <c r="A558" s="80" t="s">
        <v>2329</v>
      </c>
      <c r="B558" s="80">
        <v>119</v>
      </c>
      <c r="C558" s="80">
        <v>18</v>
      </c>
      <c r="D558" s="80">
        <v>7</v>
      </c>
      <c r="E558" s="80">
        <v>2021</v>
      </c>
      <c r="F558" s="80" t="s">
        <v>75</v>
      </c>
      <c r="G558" s="174" t="s">
        <v>2312</v>
      </c>
      <c r="H558" s="80" t="s">
        <v>1715</v>
      </c>
      <c r="I558" s="177"/>
      <c r="J558" s="81">
        <v>32.740543961973778</v>
      </c>
      <c r="K558" s="81">
        <v>0.38340679482980955</v>
      </c>
      <c r="L558" s="81">
        <v>0.69163219995536895</v>
      </c>
      <c r="M558" s="81">
        <v>4.1872243612150752</v>
      </c>
      <c r="N558" s="81">
        <v>8.3282450650852304</v>
      </c>
      <c r="O558" s="81">
        <v>6.1050274389126384</v>
      </c>
      <c r="P558" s="81">
        <v>4.3498443595740488</v>
      </c>
      <c r="Q558" s="81">
        <v>0.49944440280303531</v>
      </c>
      <c r="R558" s="81">
        <v>0</v>
      </c>
      <c r="S558" s="81">
        <v>0</v>
      </c>
      <c r="T558" s="82"/>
      <c r="U558" s="81">
        <v>11852621</v>
      </c>
      <c r="V558" s="81">
        <v>175</v>
      </c>
      <c r="W558" s="81">
        <v>24</v>
      </c>
      <c r="X558" s="81">
        <v>1431</v>
      </c>
      <c r="Y558" s="81">
        <v>3626</v>
      </c>
      <c r="Z558" s="81">
        <v>4492</v>
      </c>
      <c r="AA558" s="81">
        <v>957</v>
      </c>
      <c r="AB558" s="81">
        <v>8370</v>
      </c>
      <c r="AC558" s="81">
        <v>0</v>
      </c>
      <c r="AD558" s="81">
        <v>0</v>
      </c>
      <c r="AE558" s="82"/>
      <c r="AF558" s="81">
        <v>68807766.895382792</v>
      </c>
      <c r="AG558" s="81">
        <v>280729.33109708666</v>
      </c>
      <c r="AH558" s="81">
        <v>185585.557601979</v>
      </c>
      <c r="AI558" s="81">
        <v>9280521.9868592527</v>
      </c>
      <c r="AJ558" s="81">
        <v>16617036.942240695</v>
      </c>
      <c r="AK558" s="81">
        <v>0</v>
      </c>
      <c r="AL558" s="81">
        <v>0</v>
      </c>
      <c r="AM558" s="81">
        <v>1098678.7409513104</v>
      </c>
      <c r="AN558" s="81">
        <v>0</v>
      </c>
      <c r="AO558" s="81">
        <v>0</v>
      </c>
      <c r="AP558" s="82"/>
      <c r="AQ558" s="81">
        <v>313</v>
      </c>
      <c r="AR558" s="81">
        <v>83</v>
      </c>
      <c r="AS558" s="81">
        <v>0</v>
      </c>
      <c r="AT558" s="81">
        <v>0</v>
      </c>
      <c r="AU558" s="81">
        <v>0</v>
      </c>
      <c r="AV558" s="81">
        <v>0</v>
      </c>
      <c r="AW558" s="81"/>
      <c r="AX558" s="82"/>
      <c r="AY558" s="81">
        <v>1374.7</v>
      </c>
      <c r="AZ558" s="81">
        <v>3441.900000000001</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2330</v>
      </c>
      <c r="B559" s="80">
        <v>119</v>
      </c>
      <c r="C559" s="80">
        <v>19</v>
      </c>
      <c r="D559" s="80">
        <v>7</v>
      </c>
      <c r="E559" s="80">
        <v>2022</v>
      </c>
      <c r="F559" s="80" t="s">
        <v>568</v>
      </c>
      <c r="G559" s="174" t="s">
        <v>2312</v>
      </c>
      <c r="H559" s="80" t="s">
        <v>1715</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324</v>
      </c>
      <c r="AR559" s="81">
        <v>84</v>
      </c>
      <c r="AS559" s="81">
        <v>0</v>
      </c>
      <c r="AT559" s="81">
        <v>0</v>
      </c>
      <c r="AU559" s="81">
        <v>0</v>
      </c>
      <c r="AV559" s="81">
        <v>0</v>
      </c>
      <c r="AW559" s="81"/>
      <c r="AX559" s="82"/>
      <c r="AY559" s="81">
        <v>1441.2000000000003</v>
      </c>
      <c r="AZ559" s="81">
        <v>3491.4000000000005</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2379</v>
      </c>
      <c r="B560" s="80">
        <v>511</v>
      </c>
      <c r="C560" s="80">
        <v>1</v>
      </c>
      <c r="D560" s="80">
        <v>31</v>
      </c>
      <c r="E560" s="80">
        <v>1990</v>
      </c>
      <c r="F560" s="80" t="s">
        <v>562</v>
      </c>
      <c r="G560" s="80" t="s">
        <v>2380</v>
      </c>
      <c r="H560" s="80" t="s">
        <v>2381</v>
      </c>
      <c r="I560" s="177"/>
      <c r="J560" s="81">
        <v>6347.1756013695394</v>
      </c>
      <c r="K560" s="81">
        <v>873.02607323857308</v>
      </c>
      <c r="L560" s="81">
        <v>561.32538079249218</v>
      </c>
      <c r="M560" s="81">
        <v>1801.2421632882504</v>
      </c>
      <c r="N560" s="81">
        <v>2756.026028398559</v>
      </c>
      <c r="O560" s="81">
        <v>1694.8995387362077</v>
      </c>
      <c r="P560" s="81">
        <v>2459.8423062023526</v>
      </c>
      <c r="Q560" s="81">
        <v>152.40767847942317</v>
      </c>
      <c r="R560" s="81">
        <v>390.47509344712711</v>
      </c>
      <c r="S560" s="81">
        <v>183.29080999999996</v>
      </c>
      <c r="T560" s="82"/>
      <c r="U560" s="81">
        <v>483564334</v>
      </c>
      <c r="V560" s="81">
        <v>154387</v>
      </c>
      <c r="W560" s="81">
        <v>6097</v>
      </c>
      <c r="X560" s="81">
        <v>724072</v>
      </c>
      <c r="Y560" s="81">
        <v>707779</v>
      </c>
      <c r="Z560" s="81">
        <v>697132</v>
      </c>
      <c r="AA560" s="81">
        <v>597277</v>
      </c>
      <c r="AB560" s="81">
        <v>2474583</v>
      </c>
      <c r="AC560" s="81">
        <v>67630989</v>
      </c>
      <c r="AD560" s="81">
        <v>183.29080999999994</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2382</v>
      </c>
      <c r="B561" s="80">
        <v>512</v>
      </c>
      <c r="C561" s="80">
        <v>2</v>
      </c>
      <c r="D561" s="80">
        <v>31</v>
      </c>
      <c r="E561" s="80">
        <v>2005</v>
      </c>
      <c r="F561" s="80" t="s">
        <v>565</v>
      </c>
      <c r="G561" s="80" t="s">
        <v>2380</v>
      </c>
      <c r="H561" s="80" t="s">
        <v>2381</v>
      </c>
      <c r="I561" s="177"/>
      <c r="J561" s="81">
        <v>7504.8647865279581</v>
      </c>
      <c r="K561" s="81">
        <v>629.10499138369619</v>
      </c>
      <c r="L561" s="81">
        <v>758.91868019510423</v>
      </c>
      <c r="M561" s="81">
        <v>3820.8885779143243</v>
      </c>
      <c r="N561" s="81">
        <v>4166.0858028512621</v>
      </c>
      <c r="O561" s="81">
        <v>2742.1703450099126</v>
      </c>
      <c r="P561" s="81">
        <v>2255.4511279600015</v>
      </c>
      <c r="Q561" s="81">
        <v>143.66268638950731</v>
      </c>
      <c r="R561" s="81">
        <v>535.87954119548749</v>
      </c>
      <c r="S561" s="81">
        <v>253.38657113065796</v>
      </c>
      <c r="T561" s="82"/>
      <c r="U561" s="81">
        <v>463778516</v>
      </c>
      <c r="V561" s="81">
        <v>129753</v>
      </c>
      <c r="W561" s="81">
        <v>8938</v>
      </c>
      <c r="X561" s="81">
        <v>643676</v>
      </c>
      <c r="Y561" s="81">
        <v>824873</v>
      </c>
      <c r="Z561" s="81">
        <v>1305180</v>
      </c>
      <c r="AA561" s="81">
        <v>448519</v>
      </c>
      <c r="AB561" s="81">
        <v>2438482</v>
      </c>
      <c r="AC561" s="81">
        <v>94759201</v>
      </c>
      <c r="AD561" s="81">
        <v>253.38657113065796</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2383</v>
      </c>
      <c r="B562" s="80">
        <v>513</v>
      </c>
      <c r="C562" s="80">
        <v>3</v>
      </c>
      <c r="D562" s="80">
        <v>31</v>
      </c>
      <c r="E562" s="80">
        <v>2006</v>
      </c>
      <c r="F562" s="80" t="s">
        <v>566</v>
      </c>
      <c r="G562" s="80" t="s">
        <v>2380</v>
      </c>
      <c r="H562" s="80" t="s">
        <v>2381</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2384</v>
      </c>
      <c r="B563" s="80">
        <v>514</v>
      </c>
      <c r="C563" s="80">
        <v>4</v>
      </c>
      <c r="D563" s="80">
        <v>31</v>
      </c>
      <c r="E563" s="80">
        <v>2007</v>
      </c>
      <c r="F563" s="80" t="s">
        <v>567</v>
      </c>
      <c r="G563" s="80" t="s">
        <v>2380</v>
      </c>
      <c r="H563" s="80" t="s">
        <v>2381</v>
      </c>
      <c r="I563" s="177"/>
      <c r="J563" s="81">
        <v>6827.1207596484901</v>
      </c>
      <c r="K563" s="81">
        <v>416.36952416479016</v>
      </c>
      <c r="L563" s="81">
        <v>654.12829915209568</v>
      </c>
      <c r="M563" s="81">
        <v>3648.1583388657118</v>
      </c>
      <c r="N563" s="81">
        <v>3825.6405946837244</v>
      </c>
      <c r="O563" s="81">
        <v>2681.700453983824</v>
      </c>
      <c r="P563" s="81">
        <v>2226.6490879883104</v>
      </c>
      <c r="Q563" s="81">
        <v>150.10588160633671</v>
      </c>
      <c r="R563" s="81">
        <v>306.71293322179048</v>
      </c>
      <c r="S563" s="81">
        <v>270.16337110410313</v>
      </c>
      <c r="T563" s="82"/>
      <c r="U563" s="81">
        <v>520924410</v>
      </c>
      <c r="V563" s="81">
        <v>125506</v>
      </c>
      <c r="W563" s="81">
        <v>9639</v>
      </c>
      <c r="X563" s="81">
        <v>774162</v>
      </c>
      <c r="Y563" s="81">
        <v>837457</v>
      </c>
      <c r="Z563" s="81">
        <v>1326882</v>
      </c>
      <c r="AA563" s="81">
        <v>436042</v>
      </c>
      <c r="AB563" s="81">
        <v>2413103</v>
      </c>
      <c r="AC563" s="81">
        <v>55791997</v>
      </c>
      <c r="AD563" s="81">
        <v>270.16337110410313</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2385</v>
      </c>
      <c r="B564" s="80">
        <v>515</v>
      </c>
      <c r="C564" s="80">
        <v>5</v>
      </c>
      <c r="D564" s="80">
        <v>31</v>
      </c>
      <c r="E564" s="80">
        <v>2008</v>
      </c>
      <c r="F564" s="80" t="s">
        <v>84</v>
      </c>
      <c r="G564" s="80" t="s">
        <v>2380</v>
      </c>
      <c r="H564" s="80" t="s">
        <v>2381</v>
      </c>
      <c r="I564" s="177"/>
      <c r="J564" s="81">
        <v>6273.7645918083854</v>
      </c>
      <c r="K564" s="81">
        <v>398.10467784036501</v>
      </c>
      <c r="L564" s="81">
        <v>583.52882769777227</v>
      </c>
      <c r="M564" s="81">
        <v>3749.2724060111018</v>
      </c>
      <c r="N564" s="81">
        <v>3737.5365387895449</v>
      </c>
      <c r="O564" s="81">
        <v>2608.5115882260025</v>
      </c>
      <c r="P564" s="81">
        <v>2172.0896381228431</v>
      </c>
      <c r="Q564" s="81">
        <v>146.98764546583814</v>
      </c>
      <c r="R564" s="81">
        <v>269.57168899916968</v>
      </c>
      <c r="S564" s="81">
        <v>258.84861956761995</v>
      </c>
      <c r="T564" s="82"/>
      <c r="U564" s="81">
        <v>519538972</v>
      </c>
      <c r="V564" s="81">
        <v>125506</v>
      </c>
      <c r="W564" s="81">
        <v>9639</v>
      </c>
      <c r="X564" s="81">
        <v>774162</v>
      </c>
      <c r="Y564" s="81">
        <v>843516</v>
      </c>
      <c r="Z564" s="81">
        <v>1335969</v>
      </c>
      <c r="AA564" s="81">
        <v>425843</v>
      </c>
      <c r="AB564" s="81">
        <v>2401803</v>
      </c>
      <c r="AC564" s="81">
        <v>50918383</v>
      </c>
      <c r="AD564" s="81">
        <v>258.84861956761995</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2386</v>
      </c>
      <c r="B565" s="80">
        <v>516</v>
      </c>
      <c r="C565" s="80">
        <v>6</v>
      </c>
      <c r="D565" s="80">
        <v>31</v>
      </c>
      <c r="E565" s="80">
        <v>2009</v>
      </c>
      <c r="F565" s="80" t="s">
        <v>85</v>
      </c>
      <c r="G565" s="80" t="s">
        <v>2380</v>
      </c>
      <c r="H565" s="80" t="s">
        <v>2381</v>
      </c>
      <c r="I565" s="177"/>
      <c r="J565" s="81">
        <v>5990.3532429010147</v>
      </c>
      <c r="K565" s="81">
        <v>316.97306112006476</v>
      </c>
      <c r="L565" s="81">
        <v>673.76814549603205</v>
      </c>
      <c r="M565" s="81">
        <v>3848.0117768356317</v>
      </c>
      <c r="N565" s="81">
        <v>3786.7265871018903</v>
      </c>
      <c r="O565" s="81">
        <v>2661.5944470489085</v>
      </c>
      <c r="P565" s="81">
        <v>2067.3103171540715</v>
      </c>
      <c r="Q565" s="81">
        <v>139.3963435574735</v>
      </c>
      <c r="R565" s="81">
        <v>263.13792128949837</v>
      </c>
      <c r="S565" s="81">
        <v>223.43211837745457</v>
      </c>
      <c r="T565" s="82"/>
      <c r="U565" s="81">
        <v>414479495</v>
      </c>
      <c r="V565" s="81">
        <v>119389</v>
      </c>
      <c r="W565" s="81">
        <v>16162</v>
      </c>
      <c r="X565" s="81">
        <v>821565</v>
      </c>
      <c r="Y565" s="81">
        <v>849247</v>
      </c>
      <c r="Z565" s="81">
        <v>1345501</v>
      </c>
      <c r="AA565" s="81">
        <v>416087</v>
      </c>
      <c r="AB565" s="81">
        <v>2391091</v>
      </c>
      <c r="AC565" s="81">
        <v>48489390</v>
      </c>
      <c r="AD565" s="81">
        <v>223.43211837745457</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95.3</v>
      </c>
      <c r="BH565" s="81">
        <v>355.89400000000001</v>
      </c>
      <c r="BI565" s="81">
        <v>6447.1519999999982</v>
      </c>
      <c r="BJ565" s="81">
        <v>398.42200000000003</v>
      </c>
      <c r="BK565" s="81">
        <v>472.25578000000007</v>
      </c>
      <c r="BL565" s="81">
        <v>0</v>
      </c>
      <c r="BM565" s="82"/>
      <c r="BN565" s="81">
        <v>9</v>
      </c>
      <c r="BO565" s="81">
        <v>7</v>
      </c>
      <c r="BP565" s="81">
        <v>153</v>
      </c>
      <c r="BQ565" s="81">
        <v>13</v>
      </c>
      <c r="BR565" s="81">
        <v>66</v>
      </c>
      <c r="BS565" s="81">
        <v>0</v>
      </c>
      <c r="BT565"/>
      <c r="BU565" s="80"/>
      <c r="BV565" s="80"/>
      <c r="BW565" s="80"/>
      <c r="BX565" s="80"/>
      <c r="BY565" s="80"/>
      <c r="BZ565" s="80"/>
      <c r="CA565" s="80"/>
      <c r="CB565" s="80"/>
      <c r="CC565" s="80"/>
    </row>
    <row r="566" spans="1:81">
      <c r="A566" s="80" t="s">
        <v>2387</v>
      </c>
      <c r="B566" s="80">
        <v>517</v>
      </c>
      <c r="C566" s="80">
        <v>7</v>
      </c>
      <c r="D566" s="80">
        <v>31</v>
      </c>
      <c r="E566" s="80">
        <v>2010</v>
      </c>
      <c r="F566" s="80" t="s">
        <v>86</v>
      </c>
      <c r="G566" s="80" t="s">
        <v>2380</v>
      </c>
      <c r="H566" s="80" t="s">
        <v>2381</v>
      </c>
      <c r="I566" s="177"/>
      <c r="J566" s="81">
        <v>5901.8658489816207</v>
      </c>
      <c r="K566" s="81">
        <v>382.92548450066533</v>
      </c>
      <c r="L566" s="81">
        <v>637.65907992000427</v>
      </c>
      <c r="M566" s="81">
        <v>3753.2870190218591</v>
      </c>
      <c r="N566" s="81">
        <v>3836.0608813535309</v>
      </c>
      <c r="O566" s="81">
        <v>2663.104127293187</v>
      </c>
      <c r="P566" s="81">
        <v>2082.3081679660781</v>
      </c>
      <c r="Q566" s="81">
        <v>144.73244618080025</v>
      </c>
      <c r="R566" s="81">
        <v>264.66558757918705</v>
      </c>
      <c r="S566" s="81">
        <v>210.44342093716435</v>
      </c>
      <c r="T566" s="82"/>
      <c r="U566" s="81">
        <v>432804388</v>
      </c>
      <c r="V566" s="81">
        <v>119389</v>
      </c>
      <c r="W566" s="81">
        <v>16162</v>
      </c>
      <c r="X566" s="81">
        <v>821565</v>
      </c>
      <c r="Y566" s="81">
        <v>854420</v>
      </c>
      <c r="Z566" s="81">
        <v>1352520</v>
      </c>
      <c r="AA566" s="81">
        <v>408639</v>
      </c>
      <c r="AB566" s="81">
        <v>2378853</v>
      </c>
      <c r="AC566" s="81">
        <v>46218172</v>
      </c>
      <c r="AD566" s="81">
        <v>210.44342093716438</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112.57899999999999</v>
      </c>
      <c r="BH566" s="81">
        <v>319.36</v>
      </c>
      <c r="BI566" s="81">
        <v>6679.71</v>
      </c>
      <c r="BJ566" s="81">
        <v>410.75700000000001</v>
      </c>
      <c r="BK566" s="81">
        <v>496.32900000000001</v>
      </c>
      <c r="BL566" s="81">
        <v>0</v>
      </c>
      <c r="BM566" s="82"/>
      <c r="BN566" s="81">
        <v>10</v>
      </c>
      <c r="BO566" s="81">
        <v>8</v>
      </c>
      <c r="BP566" s="81">
        <v>166</v>
      </c>
      <c r="BQ566" s="81">
        <v>13</v>
      </c>
      <c r="BR566" s="81">
        <v>66</v>
      </c>
      <c r="BS566" s="81">
        <v>0</v>
      </c>
      <c r="BT566"/>
      <c r="BU566" s="80">
        <v>5926.1909999999998</v>
      </c>
      <c r="BV566" s="80">
        <v>1798.904</v>
      </c>
      <c r="BW566" s="80">
        <v>174.381</v>
      </c>
      <c r="BX566" s="80">
        <v>12.74</v>
      </c>
      <c r="BY566" s="80">
        <v>55.786000000000001</v>
      </c>
      <c r="BZ566" s="80">
        <v>0</v>
      </c>
      <c r="CA566" s="80">
        <v>34.744</v>
      </c>
      <c r="CB566" s="80">
        <v>15.989000000000001</v>
      </c>
      <c r="CC566" s="80">
        <v>0</v>
      </c>
    </row>
    <row r="567" spans="1:81">
      <c r="A567" s="80" t="s">
        <v>2388</v>
      </c>
      <c r="B567" s="80">
        <v>518</v>
      </c>
      <c r="C567" s="80">
        <v>8</v>
      </c>
      <c r="D567" s="80">
        <v>31</v>
      </c>
      <c r="E567" s="80">
        <v>2011</v>
      </c>
      <c r="F567" s="80" t="s">
        <v>87</v>
      </c>
      <c r="G567" s="80" t="s">
        <v>2380</v>
      </c>
      <c r="H567" s="80" t="s">
        <v>2381</v>
      </c>
      <c r="I567" s="177"/>
      <c r="J567" s="81">
        <v>6853.8341955636088</v>
      </c>
      <c r="K567" s="81">
        <v>503.14689649459768</v>
      </c>
      <c r="L567" s="81">
        <v>644.06706932356803</v>
      </c>
      <c r="M567" s="81">
        <v>4381.2812604017099</v>
      </c>
      <c r="N567" s="81">
        <v>4182.4060780413683</v>
      </c>
      <c r="O567" s="81">
        <v>2634.9786619563843</v>
      </c>
      <c r="P567" s="81">
        <v>2005.38713746646</v>
      </c>
      <c r="Q567" s="81">
        <v>165.94589117843122</v>
      </c>
      <c r="R567" s="81">
        <v>272.54751984567355</v>
      </c>
      <c r="S567" s="81">
        <v>218.49164786136606</v>
      </c>
      <c r="T567" s="82"/>
      <c r="U567" s="81">
        <v>434136630</v>
      </c>
      <c r="V567" s="81">
        <v>119389</v>
      </c>
      <c r="W567" s="81">
        <v>16162</v>
      </c>
      <c r="X567" s="81">
        <v>821565</v>
      </c>
      <c r="Y567" s="81">
        <v>859516</v>
      </c>
      <c r="Z567" s="81">
        <v>1367309</v>
      </c>
      <c r="AA567" s="81">
        <v>405255</v>
      </c>
      <c r="AB567" s="81">
        <v>2364632</v>
      </c>
      <c r="AC567" s="81">
        <v>47515867</v>
      </c>
      <c r="AD567" s="81">
        <v>218.49164786136603</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114.021</v>
      </c>
      <c r="BH567" s="81">
        <v>335.55099999999999</v>
      </c>
      <c r="BI567" s="81">
        <v>6807.87</v>
      </c>
      <c r="BJ567" s="81">
        <v>471.286</v>
      </c>
      <c r="BK567" s="81">
        <v>467.577</v>
      </c>
      <c r="BL567" s="81">
        <v>0</v>
      </c>
      <c r="BM567" s="82"/>
      <c r="BN567" s="81">
        <v>11</v>
      </c>
      <c r="BO567" s="81">
        <v>7</v>
      </c>
      <c r="BP567" s="81">
        <v>170</v>
      </c>
      <c r="BQ567" s="81">
        <v>14</v>
      </c>
      <c r="BR567" s="81">
        <v>71</v>
      </c>
      <c r="BS567" s="81">
        <v>0</v>
      </c>
      <c r="BT567"/>
      <c r="BU567" s="80">
        <v>5825.2219999999998</v>
      </c>
      <c r="BV567" s="80">
        <v>2080.0160000000001</v>
      </c>
      <c r="BW567" s="80">
        <v>187.005</v>
      </c>
      <c r="BX567" s="80">
        <v>4.7699999999999996</v>
      </c>
      <c r="BY567" s="80">
        <v>70.981999999999999</v>
      </c>
      <c r="BZ567" s="80">
        <v>0</v>
      </c>
      <c r="CA567" s="80">
        <v>19.885000000000002</v>
      </c>
      <c r="CB567" s="80">
        <v>8.4250000000000007</v>
      </c>
      <c r="CC567" s="80">
        <v>0</v>
      </c>
    </row>
    <row r="568" spans="1:81">
      <c r="A568" s="80" t="s">
        <v>2389</v>
      </c>
      <c r="B568" s="80">
        <v>519</v>
      </c>
      <c r="C568" s="80">
        <v>9</v>
      </c>
      <c r="D568" s="80">
        <v>31</v>
      </c>
      <c r="E568" s="80">
        <v>2012</v>
      </c>
      <c r="F568" s="80" t="s">
        <v>88</v>
      </c>
      <c r="G568" s="80" t="s">
        <v>2380</v>
      </c>
      <c r="H568" s="80" t="s">
        <v>2381</v>
      </c>
      <c r="I568" s="177"/>
      <c r="J568" s="81">
        <v>6958.5314258904673</v>
      </c>
      <c r="K568" s="81">
        <v>506.23036257673442</v>
      </c>
      <c r="L568" s="81">
        <v>703.18688561376132</v>
      </c>
      <c r="M568" s="81">
        <v>4616.6637854488481</v>
      </c>
      <c r="N568" s="81">
        <v>4801.5600132636018</v>
      </c>
      <c r="O568" s="81">
        <v>2642.5176098101115</v>
      </c>
      <c r="P568" s="81">
        <v>1986.8676912618705</v>
      </c>
      <c r="Q568" s="81">
        <v>180.02945587046881</v>
      </c>
      <c r="R568" s="81">
        <v>271.30854687762411</v>
      </c>
      <c r="S568" s="81">
        <v>242.05639115684957</v>
      </c>
      <c r="T568" s="82"/>
      <c r="U568" s="81">
        <v>436645065</v>
      </c>
      <c r="V568" s="81">
        <v>119389</v>
      </c>
      <c r="W568" s="81">
        <v>16162</v>
      </c>
      <c r="X568" s="81">
        <v>821565</v>
      </c>
      <c r="Y568" s="81">
        <v>869721</v>
      </c>
      <c r="Z568" s="81">
        <v>1382097</v>
      </c>
      <c r="AA568" s="81">
        <v>399241</v>
      </c>
      <c r="AB568" s="81">
        <v>2361133</v>
      </c>
      <c r="AC568" s="81">
        <v>46074760</v>
      </c>
      <c r="AD568" s="81">
        <v>242.05639115684954</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127.619</v>
      </c>
      <c r="BH568" s="81">
        <v>363.22500000000002</v>
      </c>
      <c r="BI568" s="81">
        <v>7048.8310000000001</v>
      </c>
      <c r="BJ568" s="81">
        <v>860.44600000000003</v>
      </c>
      <c r="BK568" s="81">
        <v>576.14299999999992</v>
      </c>
      <c r="BL568" s="81">
        <v>0</v>
      </c>
      <c r="BM568" s="82"/>
      <c r="BN568" s="81">
        <v>12</v>
      </c>
      <c r="BO568" s="81">
        <v>7</v>
      </c>
      <c r="BP568" s="81">
        <v>172</v>
      </c>
      <c r="BQ568" s="81">
        <v>14</v>
      </c>
      <c r="BR568" s="81">
        <v>73</v>
      </c>
      <c r="BS568" s="81">
        <v>0</v>
      </c>
      <c r="BT568"/>
      <c r="BU568" s="80">
        <v>6643.2529999999997</v>
      </c>
      <c r="BV568" s="80">
        <v>2046.172</v>
      </c>
      <c r="BW568" s="80">
        <v>176.74700000000001</v>
      </c>
      <c r="BX568" s="80">
        <v>7.4240000000000004</v>
      </c>
      <c r="BY568" s="80">
        <v>71.070999999999998</v>
      </c>
      <c r="BZ568" s="80">
        <v>0</v>
      </c>
      <c r="CA568" s="80">
        <v>20.498999999999999</v>
      </c>
      <c r="CB568" s="80">
        <v>11.098000000000001</v>
      </c>
      <c r="CC568" s="80">
        <v>0</v>
      </c>
    </row>
    <row r="569" spans="1:81">
      <c r="A569" s="80" t="s">
        <v>2390</v>
      </c>
      <c r="B569" s="80">
        <v>520</v>
      </c>
      <c r="C569" s="80">
        <v>10</v>
      </c>
      <c r="D569" s="80">
        <v>31</v>
      </c>
      <c r="E569" s="80">
        <v>2013</v>
      </c>
      <c r="F569" s="80" t="s">
        <v>89</v>
      </c>
      <c r="G569" s="80" t="s">
        <v>2380</v>
      </c>
      <c r="H569" s="80" t="s">
        <v>2381</v>
      </c>
      <c r="I569" s="177"/>
      <c r="J569" s="81">
        <v>7016.5777712594727</v>
      </c>
      <c r="K569" s="81">
        <v>436.04879100757847</v>
      </c>
      <c r="L569" s="81">
        <v>691.05766139852255</v>
      </c>
      <c r="M569" s="81">
        <v>4594.8842737675459</v>
      </c>
      <c r="N569" s="81">
        <v>4838.1803922928593</v>
      </c>
      <c r="O569" s="81">
        <v>2560.452903591422</v>
      </c>
      <c r="P569" s="81">
        <v>1973.3135231572892</v>
      </c>
      <c r="Q569" s="81">
        <v>182.163986215009</v>
      </c>
      <c r="R569" s="81">
        <v>283.08799956473717</v>
      </c>
      <c r="S569" s="81">
        <v>220.47279442900705</v>
      </c>
      <c r="T569" s="82"/>
      <c r="U569" s="81">
        <v>440506520</v>
      </c>
      <c r="V569" s="81">
        <v>119389</v>
      </c>
      <c r="W569" s="81">
        <v>16162</v>
      </c>
      <c r="X569" s="81">
        <v>821565</v>
      </c>
      <c r="Y569" s="81">
        <v>874981</v>
      </c>
      <c r="Z569" s="81">
        <v>1398967</v>
      </c>
      <c r="AA569" s="81">
        <v>395029</v>
      </c>
      <c r="AB569" s="81">
        <v>2354872</v>
      </c>
      <c r="AC569" s="81">
        <v>46928010</v>
      </c>
      <c r="AD569" s="81">
        <v>220.47279442900705</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130.43700000000001</v>
      </c>
      <c r="BH569" s="81">
        <v>359.20600000000002</v>
      </c>
      <c r="BI569" s="81">
        <v>7290.2049999999999</v>
      </c>
      <c r="BJ569" s="81">
        <v>932.46900000000005</v>
      </c>
      <c r="BK569" s="81">
        <v>570.60600000000011</v>
      </c>
      <c r="BL569" s="81">
        <v>0</v>
      </c>
      <c r="BM569" s="82"/>
      <c r="BN569" s="81">
        <v>11</v>
      </c>
      <c r="BO569" s="81">
        <v>8</v>
      </c>
      <c r="BP569" s="81">
        <v>177</v>
      </c>
      <c r="BQ569" s="81">
        <v>14</v>
      </c>
      <c r="BR569" s="81">
        <v>72</v>
      </c>
      <c r="BS569" s="81">
        <v>0</v>
      </c>
      <c r="BT569"/>
      <c r="BU569" s="80">
        <v>6893.9949999999999</v>
      </c>
      <c r="BV569" s="80">
        <v>2101.9430000000002</v>
      </c>
      <c r="BW569" s="80">
        <v>188.27099999999999</v>
      </c>
      <c r="BX569" s="80">
        <v>8.9339999999999993</v>
      </c>
      <c r="BY569" s="80">
        <v>60.375</v>
      </c>
      <c r="BZ569" s="80">
        <v>0</v>
      </c>
      <c r="CA569" s="80">
        <v>19.765999999999998</v>
      </c>
      <c r="CB569" s="80">
        <v>9.6389999999999993</v>
      </c>
      <c r="CC569" s="80">
        <v>0</v>
      </c>
    </row>
    <row r="570" spans="1:81">
      <c r="A570" s="80" t="s">
        <v>2391</v>
      </c>
      <c r="B570" s="80">
        <v>521</v>
      </c>
      <c r="C570" s="80">
        <v>11</v>
      </c>
      <c r="D570" s="80">
        <v>31</v>
      </c>
      <c r="E570" s="80">
        <v>2014</v>
      </c>
      <c r="F570" s="80" t="s">
        <v>90</v>
      </c>
      <c r="G570" s="80" t="s">
        <v>2380</v>
      </c>
      <c r="H570" s="80" t="s">
        <v>2381</v>
      </c>
      <c r="I570" s="177"/>
      <c r="J570" s="81">
        <v>6532.2661485804038</v>
      </c>
      <c r="K570" s="81">
        <v>411.69034938172507</v>
      </c>
      <c r="L570" s="81">
        <v>476.88891136119133</v>
      </c>
      <c r="M570" s="81">
        <v>4357.4779824772113</v>
      </c>
      <c r="N570" s="81">
        <v>4226.8763448048794</v>
      </c>
      <c r="O570" s="81">
        <v>2448.6761111589976</v>
      </c>
      <c r="P570" s="81">
        <v>1955.1410175254346</v>
      </c>
      <c r="Q570" s="81">
        <v>173.48765942884251</v>
      </c>
      <c r="R570" s="81">
        <v>274.21509609388795</v>
      </c>
      <c r="S570" s="81">
        <v>217.3615177775927</v>
      </c>
      <c r="T570" s="82"/>
      <c r="U570" s="81">
        <v>464262422</v>
      </c>
      <c r="V570" s="81">
        <v>104152</v>
      </c>
      <c r="W570" s="81">
        <v>15220</v>
      </c>
      <c r="X570" s="81">
        <v>804996</v>
      </c>
      <c r="Y570" s="81">
        <v>880005</v>
      </c>
      <c r="Z570" s="81">
        <v>1409086</v>
      </c>
      <c r="AA570" s="81">
        <v>389366</v>
      </c>
      <c r="AB570" s="81">
        <v>2337485</v>
      </c>
      <c r="AC570" s="81">
        <v>45600067</v>
      </c>
      <c r="AD570" s="81">
        <v>217.3615177775927</v>
      </c>
      <c r="AE570" s="82"/>
      <c r="AF570" s="81">
        <v>5484472914.7565842</v>
      </c>
      <c r="AG570" s="81">
        <v>291361369.91675913</v>
      </c>
      <c r="AH570" s="81">
        <v>118412630.19737832</v>
      </c>
      <c r="AI570" s="81">
        <v>4774282927.9649811</v>
      </c>
      <c r="AJ570" s="81">
        <v>4945420430.6865559</v>
      </c>
      <c r="AK570" s="81">
        <v>0</v>
      </c>
      <c r="AL570" s="81">
        <v>0</v>
      </c>
      <c r="AM570" s="81">
        <v>320901760.95916164</v>
      </c>
      <c r="AN570" s="81">
        <v>0</v>
      </c>
      <c r="AO570" s="81">
        <v>0</v>
      </c>
      <c r="AP570" s="82"/>
      <c r="AQ570" s="81">
        <v>12456</v>
      </c>
      <c r="AR570" s="81">
        <v>1450</v>
      </c>
      <c r="AS570" s="81">
        <v>11</v>
      </c>
      <c r="AT570" s="81">
        <v>8</v>
      </c>
      <c r="AU570" s="81">
        <v>0</v>
      </c>
      <c r="AV570" s="81">
        <v>6</v>
      </c>
      <c r="AW570" s="81" t="s">
        <v>564</v>
      </c>
      <c r="AX570" s="82"/>
      <c r="AY570" s="81">
        <v>50612.7</v>
      </c>
      <c r="AZ570" s="81">
        <v>100540.50000000001</v>
      </c>
      <c r="BA570" s="81">
        <v>28275</v>
      </c>
      <c r="BB570" s="81">
        <v>33309.9</v>
      </c>
      <c r="BC570" s="81">
        <v>0</v>
      </c>
      <c r="BD570" s="81">
        <v>8218.5</v>
      </c>
      <c r="BE570" s="81" t="s">
        <v>564</v>
      </c>
      <c r="BF570" s="82"/>
      <c r="BG570" s="81">
        <v>111.098</v>
      </c>
      <c r="BH570" s="81">
        <v>336.96100000000001</v>
      </c>
      <c r="BI570" s="81">
        <v>7121.8649999999998</v>
      </c>
      <c r="BJ570" s="81">
        <v>847.12699999999995</v>
      </c>
      <c r="BK570" s="81">
        <v>547.28300000000013</v>
      </c>
      <c r="BL570" s="81">
        <v>0</v>
      </c>
      <c r="BM570" s="82"/>
      <c r="BN570" s="81">
        <v>11</v>
      </c>
      <c r="BO570" s="81">
        <v>9</v>
      </c>
      <c r="BP570" s="81">
        <v>180</v>
      </c>
      <c r="BQ570" s="81">
        <v>15</v>
      </c>
      <c r="BR570" s="81">
        <v>71</v>
      </c>
      <c r="BS570" s="81">
        <v>0</v>
      </c>
      <c r="BT570"/>
      <c r="BU570" s="80">
        <v>6597.8689999999997</v>
      </c>
      <c r="BV570" s="80">
        <v>2066.7600000000002</v>
      </c>
      <c r="BW570" s="80">
        <v>207.93700000000001</v>
      </c>
      <c r="BX570" s="80">
        <v>7.2510000000000003</v>
      </c>
      <c r="BY570" s="80">
        <v>57.655000000000001</v>
      </c>
      <c r="BZ570" s="80">
        <v>0</v>
      </c>
      <c r="CA570" s="80">
        <v>18.641999999999999</v>
      </c>
      <c r="CB570" s="80">
        <v>8.2200000000000006</v>
      </c>
      <c r="CC570" s="80">
        <v>0</v>
      </c>
    </row>
    <row r="571" spans="1:81">
      <c r="A571" s="80" t="s">
        <v>2392</v>
      </c>
      <c r="B571" s="80">
        <v>522</v>
      </c>
      <c r="C571" s="80">
        <v>12</v>
      </c>
      <c r="D571" s="80">
        <v>31</v>
      </c>
      <c r="E571" s="80">
        <v>2015</v>
      </c>
      <c r="F571" s="80" t="s">
        <v>91</v>
      </c>
      <c r="G571" s="80" t="s">
        <v>2380</v>
      </c>
      <c r="H571" s="80" t="s">
        <v>2381</v>
      </c>
      <c r="I571" s="177"/>
      <c r="J571" s="81">
        <v>6047.3568518612619</v>
      </c>
      <c r="K571" s="81">
        <v>416.19027789045344</v>
      </c>
      <c r="L571" s="81">
        <v>506.66759532515243</v>
      </c>
      <c r="M571" s="81">
        <v>3643.8997011608694</v>
      </c>
      <c r="N571" s="81">
        <v>3974.1873601855409</v>
      </c>
      <c r="O571" s="81">
        <v>2434.7599111005284</v>
      </c>
      <c r="P571" s="81">
        <v>1927.0502107854597</v>
      </c>
      <c r="Q571" s="81">
        <v>168.52433825875343</v>
      </c>
      <c r="R571" s="81">
        <v>309.40009524574418</v>
      </c>
      <c r="S571" s="81">
        <v>228.9604386094025</v>
      </c>
      <c r="T571" s="82"/>
      <c r="U571" s="81">
        <v>477916847</v>
      </c>
      <c r="V571" s="81">
        <v>104152</v>
      </c>
      <c r="W571" s="81">
        <v>15220</v>
      </c>
      <c r="X571" s="81">
        <v>804996</v>
      </c>
      <c r="Y571" s="81">
        <v>885719</v>
      </c>
      <c r="Z571" s="81">
        <v>1414577</v>
      </c>
      <c r="AA571" s="81">
        <v>383470</v>
      </c>
      <c r="AB571" s="81">
        <v>2319435</v>
      </c>
      <c r="AC571" s="81">
        <v>53001101</v>
      </c>
      <c r="AD571" s="81">
        <v>228.96043860940253</v>
      </c>
      <c r="AE571" s="82"/>
      <c r="AF571" s="81">
        <v>5192571026.5313711</v>
      </c>
      <c r="AG571" s="81">
        <v>280426960.0642097</v>
      </c>
      <c r="AH571" s="81">
        <v>103033200.98931472</v>
      </c>
      <c r="AI571" s="81">
        <v>4848857900.4378185</v>
      </c>
      <c r="AJ571" s="81">
        <v>4738163422.1338606</v>
      </c>
      <c r="AK571" s="81">
        <v>0</v>
      </c>
      <c r="AL571" s="81">
        <v>0</v>
      </c>
      <c r="AM571" s="81">
        <v>317868837.0861147</v>
      </c>
      <c r="AN571" s="81">
        <v>0</v>
      </c>
      <c r="AO571" s="81">
        <v>0</v>
      </c>
      <c r="AP571" s="82"/>
      <c r="AQ571" s="81">
        <v>13789</v>
      </c>
      <c r="AR571" s="81">
        <v>2018</v>
      </c>
      <c r="AS571" s="81">
        <v>19</v>
      </c>
      <c r="AT571" s="81">
        <v>11</v>
      </c>
      <c r="AU571" s="81">
        <v>0</v>
      </c>
      <c r="AV571" s="81">
        <v>6</v>
      </c>
      <c r="AW571" s="81" t="s">
        <v>564</v>
      </c>
      <c r="AX571" s="82"/>
      <c r="AY571" s="81">
        <v>57287.799999999981</v>
      </c>
      <c r="AZ571" s="81">
        <v>159423.99999999997</v>
      </c>
      <c r="BA571" s="81">
        <v>28382.1</v>
      </c>
      <c r="BB571" s="81">
        <v>33896.9</v>
      </c>
      <c r="BC571" s="81">
        <v>0</v>
      </c>
      <c r="BD571" s="81">
        <v>8218.5</v>
      </c>
      <c r="BE571" s="81" t="s">
        <v>564</v>
      </c>
      <c r="BF571" s="82"/>
      <c r="BG571" s="81">
        <v>113.46299999999999</v>
      </c>
      <c r="BH571" s="81">
        <v>352.61700000000002</v>
      </c>
      <c r="BI571" s="81">
        <v>6686.0439999999999</v>
      </c>
      <c r="BJ571" s="81">
        <v>828.42899999999997</v>
      </c>
      <c r="BK571" s="81">
        <v>611.10599999999999</v>
      </c>
      <c r="BL571" s="81">
        <v>0</v>
      </c>
      <c r="BM571" s="82"/>
      <c r="BN571" s="81">
        <v>11</v>
      </c>
      <c r="BO571" s="81">
        <v>8</v>
      </c>
      <c r="BP571" s="81">
        <v>178</v>
      </c>
      <c r="BQ571" s="81">
        <v>15</v>
      </c>
      <c r="BR571" s="81">
        <v>75</v>
      </c>
      <c r="BS571" s="81">
        <v>0</v>
      </c>
      <c r="BT571"/>
      <c r="BU571" s="80">
        <v>6344.2330000000002</v>
      </c>
      <c r="BV571" s="80">
        <v>1945.454</v>
      </c>
      <c r="BW571" s="80">
        <v>202.006</v>
      </c>
      <c r="BX571" s="80">
        <v>4.6520000000000001</v>
      </c>
      <c r="BY571" s="80">
        <v>65.555999999999997</v>
      </c>
      <c r="BZ571" s="80">
        <v>3.3450000000000002</v>
      </c>
      <c r="CA571" s="80">
        <v>20.523</v>
      </c>
      <c r="CB571" s="80">
        <v>5.89</v>
      </c>
      <c r="CC571" s="80">
        <v>0</v>
      </c>
    </row>
    <row r="572" spans="1:81">
      <c r="A572" s="80" t="s">
        <v>2393</v>
      </c>
      <c r="B572" s="80">
        <v>523</v>
      </c>
      <c r="C572" s="80">
        <v>13</v>
      </c>
      <c r="D572" s="80">
        <v>31</v>
      </c>
      <c r="E572" s="80">
        <v>2016</v>
      </c>
      <c r="F572" s="80" t="s">
        <v>92</v>
      </c>
      <c r="G572" s="80" t="s">
        <v>2380</v>
      </c>
      <c r="H572" s="80" t="s">
        <v>2381</v>
      </c>
      <c r="I572" s="177"/>
      <c r="J572" s="81">
        <v>6089.1098718298126</v>
      </c>
      <c r="K572" s="81">
        <v>354.94296718040823</v>
      </c>
      <c r="L572" s="81">
        <v>652.10067069321792</v>
      </c>
      <c r="M572" s="81">
        <v>3543.9579593679573</v>
      </c>
      <c r="N572" s="81">
        <v>3742.9261984561449</v>
      </c>
      <c r="O572" s="81">
        <v>2418.1293529546265</v>
      </c>
      <c r="P572" s="81">
        <v>1912.091712486387</v>
      </c>
      <c r="Q572" s="81">
        <v>162.51885741971071</v>
      </c>
      <c r="R572" s="81">
        <v>319.79648083867119</v>
      </c>
      <c r="S572" s="81">
        <v>211.47808142163757</v>
      </c>
      <c r="T572" s="82"/>
      <c r="U572" s="81">
        <v>469345139</v>
      </c>
      <c r="V572" s="81">
        <v>104152</v>
      </c>
      <c r="W572" s="81">
        <v>15220</v>
      </c>
      <c r="X572" s="81">
        <v>804996</v>
      </c>
      <c r="Y572" s="81">
        <v>890293</v>
      </c>
      <c r="Z572" s="81">
        <v>1422185</v>
      </c>
      <c r="AA572" s="81">
        <v>393538</v>
      </c>
      <c r="AB572" s="81">
        <v>2300923</v>
      </c>
      <c r="AC572" s="81">
        <v>54618091.016966671</v>
      </c>
      <c r="AD572" s="81">
        <v>211.4780814216376</v>
      </c>
      <c r="AE572" s="82"/>
      <c r="AF572" s="81">
        <v>5258679371.1621151</v>
      </c>
      <c r="AG572" s="81">
        <v>228751958.50197169</v>
      </c>
      <c r="AH572" s="81">
        <v>102709142.2072558</v>
      </c>
      <c r="AI572" s="81">
        <v>4968832526.9658079</v>
      </c>
      <c r="AJ572" s="81">
        <v>4405852975.993639</v>
      </c>
      <c r="AK572" s="81"/>
      <c r="AL572" s="81"/>
      <c r="AM572" s="81">
        <v>315576827.04462522</v>
      </c>
      <c r="AN572" s="81"/>
      <c r="AO572" s="81"/>
      <c r="AP572" s="82"/>
      <c r="AQ572" s="81">
        <v>15049</v>
      </c>
      <c r="AR572" s="81">
        <v>2261</v>
      </c>
      <c r="AS572" s="81">
        <v>21</v>
      </c>
      <c r="AT572" s="81">
        <v>14</v>
      </c>
      <c r="AU572" s="81">
        <v>0</v>
      </c>
      <c r="AV572" s="81">
        <v>8</v>
      </c>
      <c r="AW572" s="81" t="s">
        <v>564</v>
      </c>
      <c r="AX572" s="82"/>
      <c r="AY572" s="81">
        <v>63855.8</v>
      </c>
      <c r="AZ572" s="81">
        <v>183849.4</v>
      </c>
      <c r="BA572" s="81">
        <v>27708.2</v>
      </c>
      <c r="BB572" s="81">
        <v>35009.300000000003</v>
      </c>
      <c r="BC572" s="81">
        <v>0</v>
      </c>
      <c r="BD572" s="81">
        <v>14017.5</v>
      </c>
      <c r="BE572" s="81" t="s">
        <v>564</v>
      </c>
      <c r="BF572" s="82"/>
      <c r="BG572" s="81">
        <v>113.614</v>
      </c>
      <c r="BH572" s="81">
        <v>378.73700000000002</v>
      </c>
      <c r="BI572" s="81">
        <v>6325.0569999999998</v>
      </c>
      <c r="BJ572" s="81">
        <v>848.42700000000002</v>
      </c>
      <c r="BK572" s="81">
        <v>557.67899999999997</v>
      </c>
      <c r="BL572" s="81">
        <v>0</v>
      </c>
      <c r="BM572" s="82"/>
      <c r="BN572" s="81">
        <v>11</v>
      </c>
      <c r="BO572" s="81">
        <v>9</v>
      </c>
      <c r="BP572" s="81">
        <v>180</v>
      </c>
      <c r="BQ572" s="81">
        <v>18</v>
      </c>
      <c r="BR572" s="81">
        <v>75</v>
      </c>
      <c r="BS572" s="81">
        <v>0</v>
      </c>
      <c r="BT572"/>
      <c r="BU572" s="80">
        <v>6077.9759999999997</v>
      </c>
      <c r="BV572" s="80">
        <v>1992.693</v>
      </c>
      <c r="BW572" s="80">
        <v>110.901</v>
      </c>
      <c r="BX572" s="80">
        <v>6.7329999999999997</v>
      </c>
      <c r="BY572" s="80">
        <v>11.202</v>
      </c>
      <c r="BZ572" s="80">
        <v>0</v>
      </c>
      <c r="CA572" s="80">
        <v>19.408000000000001</v>
      </c>
      <c r="CB572" s="80">
        <v>4.601</v>
      </c>
      <c r="CC572" s="80">
        <v>0</v>
      </c>
    </row>
    <row r="573" spans="1:81">
      <c r="A573" s="80" t="s">
        <v>2394</v>
      </c>
      <c r="B573" s="80">
        <v>524</v>
      </c>
      <c r="C573" s="80">
        <v>14</v>
      </c>
      <c r="D573" s="80">
        <v>31</v>
      </c>
      <c r="E573" s="80">
        <v>2017</v>
      </c>
      <c r="F573" s="80" t="s">
        <v>71</v>
      </c>
      <c r="G573" s="80" t="s">
        <v>2380</v>
      </c>
      <c r="H573" s="80" t="s">
        <v>2381</v>
      </c>
      <c r="I573" s="177"/>
      <c r="J573" s="81">
        <v>5911.469475822717</v>
      </c>
      <c r="K573" s="81">
        <v>363.14119303276539</v>
      </c>
      <c r="L573" s="81">
        <v>587.46302697071008</v>
      </c>
      <c r="M573" s="81">
        <v>3414.8071123326013</v>
      </c>
      <c r="N573" s="81">
        <v>3990.0692157683134</v>
      </c>
      <c r="O573" s="81">
        <v>2388.1997439101274</v>
      </c>
      <c r="P573" s="81">
        <v>1879.4508778049503</v>
      </c>
      <c r="Q573" s="81">
        <v>155.81367836382057</v>
      </c>
      <c r="R573" s="81">
        <v>271.02376305598597</v>
      </c>
      <c r="S573" s="81">
        <v>238.03261729840875</v>
      </c>
      <c r="T573" s="82"/>
      <c r="U573" s="81">
        <v>486582702</v>
      </c>
      <c r="V573" s="81">
        <v>104152</v>
      </c>
      <c r="W573" s="81">
        <v>15220</v>
      </c>
      <c r="X573" s="81">
        <v>804996</v>
      </c>
      <c r="Y573" s="81">
        <v>895463</v>
      </c>
      <c r="Z573" s="81">
        <v>1427882</v>
      </c>
      <c r="AA573" s="81">
        <v>389286</v>
      </c>
      <c r="AB573" s="81">
        <v>2281291</v>
      </c>
      <c r="AC573" s="81">
        <v>47206644.999999993</v>
      </c>
      <c r="AD573" s="81">
        <v>238.03261729840881</v>
      </c>
      <c r="AE573" s="82"/>
      <c r="AF573" s="81">
        <v>5281188669.7103271</v>
      </c>
      <c r="AG573" s="81">
        <v>260419217.83788499</v>
      </c>
      <c r="AH573" s="81">
        <v>124361982.2031347</v>
      </c>
      <c r="AI573" s="81">
        <v>5107854098.5131788</v>
      </c>
      <c r="AJ573" s="81">
        <v>4686935737.1049166</v>
      </c>
      <c r="AK573" s="81"/>
      <c r="AL573" s="81"/>
      <c r="AM573" s="81">
        <v>313373832.00486672</v>
      </c>
      <c r="AN573" s="81"/>
      <c r="AO573" s="81"/>
      <c r="AP573" s="82"/>
      <c r="AQ573" s="81">
        <v>16123</v>
      </c>
      <c r="AR573" s="81">
        <v>2465</v>
      </c>
      <c r="AS573" s="81">
        <v>20</v>
      </c>
      <c r="AT573" s="81">
        <v>15</v>
      </c>
      <c r="AU573" s="81">
        <v>0</v>
      </c>
      <c r="AV573" s="81">
        <v>10</v>
      </c>
      <c r="AW573" s="81" t="s">
        <v>564</v>
      </c>
      <c r="AX573" s="82"/>
      <c r="AY573" s="81">
        <v>69458.10000000002</v>
      </c>
      <c r="AZ573" s="81">
        <v>197417.7</v>
      </c>
      <c r="BA573" s="81">
        <v>27688.400000000001</v>
      </c>
      <c r="BB573" s="81">
        <v>35193.300000000003</v>
      </c>
      <c r="BC573" s="81">
        <v>0</v>
      </c>
      <c r="BD573" s="81">
        <v>23412.5</v>
      </c>
      <c r="BE573" s="81" t="s">
        <v>564</v>
      </c>
      <c r="BF573" s="82"/>
      <c r="BG573" s="81">
        <v>108.86499999999999</v>
      </c>
      <c r="BH573" s="81">
        <v>416.68599999999998</v>
      </c>
      <c r="BI573" s="81">
        <v>6939.8950000000004</v>
      </c>
      <c r="BJ573" s="81">
        <v>877.31299999999999</v>
      </c>
      <c r="BK573" s="81">
        <v>547.65499999999997</v>
      </c>
      <c r="BL573" s="81">
        <v>0</v>
      </c>
      <c r="BM573" s="82"/>
      <c r="BN573" s="81">
        <v>9</v>
      </c>
      <c r="BO573" s="81">
        <v>8</v>
      </c>
      <c r="BP573" s="81">
        <v>179</v>
      </c>
      <c r="BQ573" s="81">
        <v>18</v>
      </c>
      <c r="BR573" s="81">
        <v>75</v>
      </c>
      <c r="BS573" s="81">
        <v>0</v>
      </c>
      <c r="BT573"/>
      <c r="BU573" s="80">
        <v>6441.4319999999998</v>
      </c>
      <c r="BV573" s="80">
        <v>2169.3719999999998</v>
      </c>
      <c r="BW573" s="80">
        <v>164.18299999999999</v>
      </c>
      <c r="BX573" s="80">
        <v>12.782</v>
      </c>
      <c r="BY573" s="80">
        <v>61.265999999999998</v>
      </c>
      <c r="BZ573" s="80">
        <v>0</v>
      </c>
      <c r="CA573" s="80">
        <v>29.31</v>
      </c>
      <c r="CB573" s="80">
        <v>12.069000000000001</v>
      </c>
      <c r="CC573" s="80">
        <v>0</v>
      </c>
    </row>
    <row r="574" spans="1:81">
      <c r="A574" s="80" t="s">
        <v>2395</v>
      </c>
      <c r="B574" s="80">
        <v>525</v>
      </c>
      <c r="C574" s="80">
        <v>15</v>
      </c>
      <c r="D574" s="80">
        <v>31</v>
      </c>
      <c r="E574" s="80">
        <v>2018</v>
      </c>
      <c r="F574" s="80" t="s">
        <v>93</v>
      </c>
      <c r="G574" s="80" t="s">
        <v>2380</v>
      </c>
      <c r="H574" s="80" t="s">
        <v>2381</v>
      </c>
      <c r="I574" s="177"/>
      <c r="J574" s="81">
        <v>6140.6963751315234</v>
      </c>
      <c r="K574" s="81">
        <v>332.52150729070348</v>
      </c>
      <c r="L574" s="81">
        <v>547.3669174004973</v>
      </c>
      <c r="M574" s="81">
        <v>3332.1831614880862</v>
      </c>
      <c r="N574" s="81">
        <v>3756.4752017031064</v>
      </c>
      <c r="O574" s="81">
        <v>2346.1977255598381</v>
      </c>
      <c r="P574" s="81">
        <v>1851.4741803251191</v>
      </c>
      <c r="Q574" s="81">
        <v>143.194020658657</v>
      </c>
      <c r="R574" s="81">
        <v>266.62156913435319</v>
      </c>
      <c r="S574" s="81">
        <v>245.31119614082172</v>
      </c>
      <c r="T574" s="82"/>
      <c r="U574" s="81">
        <v>506744750</v>
      </c>
      <c r="V574" s="81">
        <v>104152</v>
      </c>
      <c r="W574" s="81">
        <v>15220</v>
      </c>
      <c r="X574" s="81">
        <v>804996</v>
      </c>
      <c r="Y574" s="81">
        <v>899853</v>
      </c>
      <c r="Z574" s="81">
        <v>1429629</v>
      </c>
      <c r="AA574" s="81">
        <v>387347</v>
      </c>
      <c r="AB574" s="81">
        <v>2259309</v>
      </c>
      <c r="AC574" s="81">
        <v>46257871</v>
      </c>
      <c r="AD574" s="81">
        <v>245.31119614082169</v>
      </c>
      <c r="AE574" s="82"/>
      <c r="AF574" s="81">
        <v>5478257324.3508606</v>
      </c>
      <c r="AG574" s="81">
        <v>228370707.45971611</v>
      </c>
      <c r="AH574" s="81">
        <v>117596003.5900383</v>
      </c>
      <c r="AI574" s="81">
        <v>4829739154.5298204</v>
      </c>
      <c r="AJ574" s="81">
        <v>4795192013.8429728</v>
      </c>
      <c r="AK574" s="81"/>
      <c r="AL574" s="81"/>
      <c r="AM574" s="81">
        <v>310996393.29082471</v>
      </c>
      <c r="AN574" s="81"/>
      <c r="AO574" s="81"/>
      <c r="AP574" s="82"/>
      <c r="AQ574" s="81">
        <v>17321</v>
      </c>
      <c r="AR574" s="81">
        <v>2676</v>
      </c>
      <c r="AS574" s="81">
        <v>20</v>
      </c>
      <c r="AT574" s="81">
        <v>15</v>
      </c>
      <c r="AU574" s="81">
        <v>0</v>
      </c>
      <c r="AV574" s="81">
        <v>10</v>
      </c>
      <c r="AW574" s="81" t="s">
        <v>564</v>
      </c>
      <c r="AX574" s="82"/>
      <c r="AY574" s="81">
        <v>75737.799999999988</v>
      </c>
      <c r="AZ574" s="81">
        <v>249825.7</v>
      </c>
      <c r="BA574" s="81">
        <v>27690</v>
      </c>
      <c r="BB574" s="81">
        <v>35193.9</v>
      </c>
      <c r="BC574" s="81">
        <v>0</v>
      </c>
      <c r="BD574" s="81">
        <v>23412.5</v>
      </c>
      <c r="BE574" s="81" t="s">
        <v>564</v>
      </c>
      <c r="BF574" s="82"/>
      <c r="BG574" s="81">
        <v>102.752</v>
      </c>
      <c r="BH574" s="81">
        <v>417.74700000000001</v>
      </c>
      <c r="BI574" s="81">
        <v>6665.558</v>
      </c>
      <c r="BJ574" s="81">
        <v>860.32100000000003</v>
      </c>
      <c r="BK574" s="81">
        <v>524.65600000000006</v>
      </c>
      <c r="BL574" s="81">
        <v>0</v>
      </c>
      <c r="BM574" s="82"/>
      <c r="BN574" s="81">
        <v>10</v>
      </c>
      <c r="BO574" s="81">
        <v>8</v>
      </c>
      <c r="BP574" s="81">
        <v>179</v>
      </c>
      <c r="BQ574" s="81">
        <v>19</v>
      </c>
      <c r="BR574" s="81">
        <v>71</v>
      </c>
      <c r="BS574" s="81">
        <v>0</v>
      </c>
      <c r="BT574"/>
      <c r="BU574" s="80">
        <v>6227.05</v>
      </c>
      <c r="BV574" s="80">
        <v>2012.8309999999999</v>
      </c>
      <c r="BW574" s="80">
        <v>185.328</v>
      </c>
      <c r="BX574" s="80">
        <v>45.13</v>
      </c>
      <c r="BY574" s="80">
        <v>60.04</v>
      </c>
      <c r="BZ574" s="80">
        <v>4.1260000000000003</v>
      </c>
      <c r="CA574" s="80">
        <v>26.652000000000001</v>
      </c>
      <c r="CB574" s="80">
        <v>9.8770000000000007</v>
      </c>
      <c r="CC574" s="80">
        <v>0</v>
      </c>
    </row>
    <row r="575" spans="1:81">
      <c r="A575" s="80" t="s">
        <v>2396</v>
      </c>
      <c r="B575" s="80">
        <v>526</v>
      </c>
      <c r="C575" s="80">
        <v>16</v>
      </c>
      <c r="D575" s="80">
        <v>31</v>
      </c>
      <c r="E575" s="80">
        <v>2019</v>
      </c>
      <c r="F575" s="80" t="s">
        <v>73</v>
      </c>
      <c r="G575" s="80" t="s">
        <v>2380</v>
      </c>
      <c r="H575" s="80" t="s">
        <v>2381</v>
      </c>
      <c r="I575" s="177"/>
      <c r="J575" s="81">
        <v>5654.7753233903431</v>
      </c>
      <c r="K575" s="81">
        <v>374.55419641016709</v>
      </c>
      <c r="L575" s="81">
        <v>552.51449239548458</v>
      </c>
      <c r="M575" s="81">
        <v>3380.684053936156</v>
      </c>
      <c r="N575" s="81">
        <v>3634.6900082140814</v>
      </c>
      <c r="O575" s="81">
        <v>2281.9179521095243</v>
      </c>
      <c r="P575" s="81">
        <v>1771.7131305530547</v>
      </c>
      <c r="Q575" s="81">
        <v>137.98344603206681</v>
      </c>
      <c r="R575" s="81">
        <v>272.82484434860959</v>
      </c>
      <c r="S575" s="81">
        <v>241.9432146720448</v>
      </c>
      <c r="T575" s="82"/>
      <c r="U575" s="81">
        <v>495889882</v>
      </c>
      <c r="V575" s="81">
        <v>104152</v>
      </c>
      <c r="W575" s="81">
        <v>15220</v>
      </c>
      <c r="X575" s="81">
        <v>804996</v>
      </c>
      <c r="Y575" s="81">
        <v>903798</v>
      </c>
      <c r="Z575" s="81">
        <v>1428637</v>
      </c>
      <c r="AA575" s="81">
        <v>367886</v>
      </c>
      <c r="AB575" s="81">
        <v>2236042</v>
      </c>
      <c r="AC575" s="81">
        <v>48109393</v>
      </c>
      <c r="AD575" s="81">
        <v>241.9432146720448</v>
      </c>
      <c r="AE575" s="82"/>
      <c r="AF575" s="81">
        <v>4934417403.8217649</v>
      </c>
      <c r="AG575" s="81">
        <v>222535742.87878498</v>
      </c>
      <c r="AH575" s="81">
        <v>124371766.0943646</v>
      </c>
      <c r="AI575" s="81">
        <v>4987824792.436574</v>
      </c>
      <c r="AJ575" s="81">
        <v>4463285721.0883846</v>
      </c>
      <c r="AK575" s="81">
        <v>0</v>
      </c>
      <c r="AL575" s="81">
        <v>0</v>
      </c>
      <c r="AM575" s="81">
        <v>304532087.48483634</v>
      </c>
      <c r="AN575" s="81">
        <v>0</v>
      </c>
      <c r="AO575" s="81">
        <v>0</v>
      </c>
      <c r="AP575" s="82"/>
      <c r="AQ575" s="81">
        <v>18430</v>
      </c>
      <c r="AR575" s="81">
        <v>2889</v>
      </c>
      <c r="AS575" s="81">
        <v>21</v>
      </c>
      <c r="AT575" s="81">
        <v>19</v>
      </c>
      <c r="AU575" s="81">
        <v>0</v>
      </c>
      <c r="AV575" s="81">
        <v>11</v>
      </c>
      <c r="AW575" s="81" t="s">
        <v>564</v>
      </c>
      <c r="AX575" s="82"/>
      <c r="AY575" s="81">
        <v>81353.800000000017</v>
      </c>
      <c r="AZ575" s="81">
        <v>258738.49999999991</v>
      </c>
      <c r="BA575" s="81">
        <v>27502.400000000001</v>
      </c>
      <c r="BB575" s="81">
        <v>63540.4</v>
      </c>
      <c r="BC575" s="81">
        <v>0</v>
      </c>
      <c r="BD575" s="81">
        <v>24552.5</v>
      </c>
      <c r="BE575" s="81" t="s">
        <v>564</v>
      </c>
      <c r="BF575" s="82"/>
      <c r="BG575" s="81">
        <v>85.844999999999999</v>
      </c>
      <c r="BH575" s="81">
        <v>409.66300000000001</v>
      </c>
      <c r="BI575" s="81">
        <v>6615.4009999999998</v>
      </c>
      <c r="BJ575" s="81">
        <v>950.57799999999997</v>
      </c>
      <c r="BK575" s="81">
        <v>521.97566000000006</v>
      </c>
      <c r="BL575" s="81">
        <v>0</v>
      </c>
      <c r="BM575" s="82"/>
      <c r="BN575" s="81">
        <v>7</v>
      </c>
      <c r="BO575" s="81">
        <v>10</v>
      </c>
      <c r="BP575" s="81">
        <v>182</v>
      </c>
      <c r="BQ575" s="81">
        <v>18</v>
      </c>
      <c r="BR575" s="81">
        <v>70</v>
      </c>
      <c r="BS575" s="81">
        <v>0</v>
      </c>
      <c r="BT575"/>
      <c r="BU575" s="80">
        <v>6264.5990000000002</v>
      </c>
      <c r="BV575" s="80">
        <v>1991.598</v>
      </c>
      <c r="BW575" s="80">
        <v>203.01300000000001</v>
      </c>
      <c r="BX575" s="80">
        <v>27.42</v>
      </c>
      <c r="BY575" s="80">
        <v>60.699660000000002</v>
      </c>
      <c r="BZ575" s="80">
        <v>0</v>
      </c>
      <c r="CA575" s="80">
        <v>20.805</v>
      </c>
      <c r="CB575" s="80">
        <v>15.327999999999999</v>
      </c>
      <c r="CC575" s="80">
        <v>0</v>
      </c>
    </row>
    <row r="576" spans="1:81">
      <c r="A576" s="80" t="s">
        <v>2397</v>
      </c>
      <c r="B576" s="80">
        <v>527</v>
      </c>
      <c r="C576" s="80">
        <v>17</v>
      </c>
      <c r="D576" s="80">
        <v>31</v>
      </c>
      <c r="E576" s="80">
        <v>2020</v>
      </c>
      <c r="F576" s="80" t="s">
        <v>218</v>
      </c>
      <c r="G576" s="80" t="s">
        <v>2380</v>
      </c>
      <c r="H576" s="80" t="s">
        <v>2381</v>
      </c>
      <c r="I576" s="177"/>
      <c r="J576" s="81">
        <v>5124.673837141213</v>
      </c>
      <c r="K576" s="81">
        <v>379.38717705930139</v>
      </c>
      <c r="L576" s="81">
        <v>632.53779890149679</v>
      </c>
      <c r="M576" s="81">
        <v>2897.8641925264806</v>
      </c>
      <c r="N576" s="81">
        <v>3410.8743722487366</v>
      </c>
      <c r="O576" s="81">
        <v>1998.9373607272553</v>
      </c>
      <c r="P576" s="81">
        <v>1690.9118895760246</v>
      </c>
      <c r="Q576" s="81">
        <v>130.50631153789573</v>
      </c>
      <c r="R576" s="81">
        <v>264.14316807666785</v>
      </c>
      <c r="S576" s="81">
        <v>240.92067680467198</v>
      </c>
      <c r="T576" s="82"/>
      <c r="U576" s="81">
        <v>475325135</v>
      </c>
      <c r="V576" s="81">
        <v>95442</v>
      </c>
      <c r="W576" s="81">
        <v>18413</v>
      </c>
      <c r="X576" s="81">
        <v>780526</v>
      </c>
      <c r="Y576" s="81">
        <v>907659</v>
      </c>
      <c r="Z576" s="81">
        <v>1428390</v>
      </c>
      <c r="AA576" s="81">
        <v>381473</v>
      </c>
      <c r="AB576" s="81">
        <v>2213353</v>
      </c>
      <c r="AC576" s="81">
        <v>46821479.999999993</v>
      </c>
      <c r="AD576" s="81">
        <v>240.92067680467198</v>
      </c>
      <c r="AE576" s="82"/>
      <c r="AF576" s="81">
        <v>4591575080.0914354</v>
      </c>
      <c r="AG576" s="81">
        <v>215444238.7849215</v>
      </c>
      <c r="AH576" s="81">
        <v>146164155.3795208</v>
      </c>
      <c r="AI576" s="81">
        <v>4539996828.163661</v>
      </c>
      <c r="AJ576" s="81">
        <v>4298361779.4577761</v>
      </c>
      <c r="AK576" s="81">
        <v>0</v>
      </c>
      <c r="AL576" s="81">
        <v>0</v>
      </c>
      <c r="AM576" s="81">
        <v>288867157.36472285</v>
      </c>
      <c r="AN576" s="81">
        <v>0</v>
      </c>
      <c r="AO576" s="81">
        <v>0</v>
      </c>
      <c r="AP576" s="82"/>
      <c r="AQ576" s="81">
        <v>19440</v>
      </c>
      <c r="AR576" s="81">
        <v>2997</v>
      </c>
      <c r="AS576" s="81">
        <v>22</v>
      </c>
      <c r="AT576" s="81">
        <v>22</v>
      </c>
      <c r="AU576" s="81">
        <v>0</v>
      </c>
      <c r="AV576" s="81">
        <v>12</v>
      </c>
      <c r="AW576" s="81">
        <v>22</v>
      </c>
      <c r="AX576" s="82"/>
      <c r="AY576" s="81">
        <v>86709.900000000154</v>
      </c>
      <c r="AZ576" s="81">
        <v>264852.19999999972</v>
      </c>
      <c r="BA576" s="81">
        <v>27512.3</v>
      </c>
      <c r="BB576" s="81">
        <v>75890.399999999994</v>
      </c>
      <c r="BC576" s="81">
        <v>0</v>
      </c>
      <c r="BD576" s="81">
        <v>24602.400000000001</v>
      </c>
      <c r="BE576" s="81">
        <v>27512.3</v>
      </c>
      <c r="BF576" s="82"/>
      <c r="BG576" s="81">
        <v>98.16</v>
      </c>
      <c r="BH576" s="81">
        <v>373.03699999999998</v>
      </c>
      <c r="BI576" s="81">
        <v>6125.7179999999998</v>
      </c>
      <c r="BJ576" s="81">
        <v>1057.529</v>
      </c>
      <c r="BK576" s="81">
        <v>506.05</v>
      </c>
      <c r="BL576" s="81">
        <v>0</v>
      </c>
      <c r="BM576" s="82"/>
      <c r="BN576" s="81">
        <v>9</v>
      </c>
      <c r="BO576" s="81">
        <v>7</v>
      </c>
      <c r="BP576" s="81">
        <v>180</v>
      </c>
      <c r="BQ576" s="81">
        <v>17</v>
      </c>
      <c r="BR576" s="81">
        <v>65</v>
      </c>
      <c r="BS576" s="81">
        <v>0</v>
      </c>
      <c r="BT576"/>
      <c r="BU576" s="80">
        <v>6021.1549999999997</v>
      </c>
      <c r="BV576" s="80">
        <v>1858.423</v>
      </c>
      <c r="BW576" s="80">
        <v>182.345</v>
      </c>
      <c r="BX576" s="80">
        <v>35.415999999999997</v>
      </c>
      <c r="BY576" s="80">
        <v>53.418729999999996</v>
      </c>
      <c r="BZ576" s="80">
        <v>0</v>
      </c>
      <c r="CA576" s="80">
        <v>10.029999999999999</v>
      </c>
      <c r="CB576" s="80">
        <v>0</v>
      </c>
      <c r="CC576" s="80">
        <v>0</v>
      </c>
    </row>
    <row r="577" spans="1:81">
      <c r="A577" s="80" t="s">
        <v>2398</v>
      </c>
      <c r="B577" s="80">
        <v>527</v>
      </c>
      <c r="C577" s="80">
        <v>18</v>
      </c>
      <c r="D577" s="80">
        <v>31</v>
      </c>
      <c r="E577" s="80">
        <v>2021</v>
      </c>
      <c r="F577" s="80" t="s">
        <v>75</v>
      </c>
      <c r="G577" s="174" t="s">
        <v>2380</v>
      </c>
      <c r="H577" s="80" t="s">
        <v>2381</v>
      </c>
      <c r="I577" s="177"/>
      <c r="J577" s="81">
        <v>5312.3738371615264</v>
      </c>
      <c r="K577" s="81">
        <v>311.25004626402915</v>
      </c>
      <c r="L577" s="81">
        <v>460.73587614405233</v>
      </c>
      <c r="M577" s="81">
        <v>3220.1936488413921</v>
      </c>
      <c r="N577" s="81">
        <v>3021.0261671850567</v>
      </c>
      <c r="O577" s="81">
        <v>1935.7530701910396</v>
      </c>
      <c r="P577" s="81">
        <v>1724.92918993692</v>
      </c>
      <c r="Q577" s="81">
        <v>130.58764549079527</v>
      </c>
      <c r="R577" s="81">
        <v>245.67770094865281</v>
      </c>
      <c r="S577" s="81">
        <v>234.57782509155757</v>
      </c>
      <c r="T577" s="82"/>
      <c r="U577" s="81">
        <v>511936621</v>
      </c>
      <c r="V577" s="81">
        <v>95442</v>
      </c>
      <c r="W577" s="81">
        <v>18413</v>
      </c>
      <c r="X577" s="81">
        <v>780526</v>
      </c>
      <c r="Y577" s="81">
        <v>910832</v>
      </c>
      <c r="Z577" s="81">
        <v>1424302</v>
      </c>
      <c r="AA577" s="81">
        <v>379498</v>
      </c>
      <c r="AB577" s="81">
        <v>2188469</v>
      </c>
      <c r="AC577" s="81">
        <v>42209818</v>
      </c>
      <c r="AD577" s="81">
        <v>234.57782509155757</v>
      </c>
      <c r="AE577" s="82"/>
      <c r="AF577" s="81">
        <v>4605841986.2135973</v>
      </c>
      <c r="AG577" s="81">
        <v>215529995.1134513</v>
      </c>
      <c r="AH577" s="81">
        <v>99682474.744567931</v>
      </c>
      <c r="AI577" s="81">
        <v>4975642514.3266163</v>
      </c>
      <c r="AJ577" s="81">
        <v>3556936326.3526931</v>
      </c>
      <c r="AK577" s="81">
        <v>0</v>
      </c>
      <c r="AL577" s="81">
        <v>0</v>
      </c>
      <c r="AM577" s="81">
        <v>287266949.28685451</v>
      </c>
      <c r="AN577" s="81">
        <v>0</v>
      </c>
      <c r="AO577" s="81">
        <v>0</v>
      </c>
      <c r="AP577" s="82"/>
      <c r="AQ577" s="81">
        <v>20441</v>
      </c>
      <c r="AR577" s="81">
        <v>3091</v>
      </c>
      <c r="AS577" s="81">
        <v>21</v>
      </c>
      <c r="AT577" s="81">
        <v>24</v>
      </c>
      <c r="AU577" s="81">
        <v>0</v>
      </c>
      <c r="AV577" s="81">
        <v>12</v>
      </c>
      <c r="AW577" s="81"/>
      <c r="AX577" s="82"/>
      <c r="AY577" s="81">
        <v>92297.200000001496</v>
      </c>
      <c r="AZ577" s="81">
        <v>333284.90000000183</v>
      </c>
      <c r="BA577" s="81">
        <v>27508.799999999999</v>
      </c>
      <c r="BB577" s="81">
        <v>81699.399999999994</v>
      </c>
      <c r="BC577" s="81">
        <v>0</v>
      </c>
      <c r="BD577" s="81">
        <v>24602.400000000001</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2399</v>
      </c>
      <c r="B578" s="80">
        <v>527</v>
      </c>
      <c r="C578" s="80">
        <v>19</v>
      </c>
      <c r="D578" s="80">
        <v>31</v>
      </c>
      <c r="E578" s="80">
        <v>2022</v>
      </c>
      <c r="F578" s="80" t="s">
        <v>568</v>
      </c>
      <c r="G578" s="174" t="s">
        <v>2380</v>
      </c>
      <c r="H578" s="80" t="s">
        <v>2381</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21658</v>
      </c>
      <c r="AR578" s="81">
        <v>3194</v>
      </c>
      <c r="AS578" s="81">
        <v>22</v>
      </c>
      <c r="AT578" s="81">
        <v>29</v>
      </c>
      <c r="AU578" s="81">
        <v>0</v>
      </c>
      <c r="AV578" s="81">
        <v>13</v>
      </c>
      <c r="AW578" s="81"/>
      <c r="AX578" s="82"/>
      <c r="AY578" s="81">
        <v>99122.600000001665</v>
      </c>
      <c r="AZ578" s="81">
        <v>365313.90000000154</v>
      </c>
      <c r="BA578" s="81">
        <v>27528.6</v>
      </c>
      <c r="BB578" s="81">
        <v>123958.39999999999</v>
      </c>
      <c r="BC578" s="81">
        <v>0</v>
      </c>
      <c r="BD578" s="81">
        <v>24652.3</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1736</v>
      </c>
      <c r="B9" s="80">
        <v>1</v>
      </c>
      <c r="C9" s="80">
        <v>1</v>
      </c>
      <c r="D9" s="80">
        <v>1</v>
      </c>
      <c r="E9" s="80">
        <v>1990</v>
      </c>
      <c r="F9" s="80" t="s">
        <v>562</v>
      </c>
      <c r="G9" s="182" t="s">
        <v>1737</v>
      </c>
      <c r="H9" s="80" t="s">
        <v>1738</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1739</v>
      </c>
      <c r="B10" s="80">
        <v>2</v>
      </c>
      <c r="C10" s="80">
        <v>2</v>
      </c>
      <c r="D10" s="80">
        <v>1</v>
      </c>
      <c r="E10" s="80">
        <v>2005</v>
      </c>
      <c r="F10" s="80" t="s">
        <v>565</v>
      </c>
      <c r="G10" s="182" t="s">
        <v>1737</v>
      </c>
      <c r="H10" s="80" t="s">
        <v>1738</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1740</v>
      </c>
      <c r="B11" s="80">
        <v>3</v>
      </c>
      <c r="C11" s="80">
        <v>3</v>
      </c>
      <c r="D11" s="80">
        <v>1</v>
      </c>
      <c r="E11" s="80">
        <v>2006</v>
      </c>
      <c r="F11" s="80" t="s">
        <v>566</v>
      </c>
      <c r="G11" s="182" t="s">
        <v>1737</v>
      </c>
      <c r="H11" s="80" t="s">
        <v>1738</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1741</v>
      </c>
      <c r="B12" s="80">
        <v>4</v>
      </c>
      <c r="C12" s="80">
        <v>4</v>
      </c>
      <c r="D12" s="80">
        <v>1</v>
      </c>
      <c r="E12" s="80">
        <v>2007</v>
      </c>
      <c r="F12" s="80" t="s">
        <v>567</v>
      </c>
      <c r="G12" s="182" t="s">
        <v>1737</v>
      </c>
      <c r="H12" s="80" t="s">
        <v>1738</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1742</v>
      </c>
      <c r="B13" s="80">
        <v>5</v>
      </c>
      <c r="C13" s="80">
        <v>5</v>
      </c>
      <c r="D13" s="80">
        <v>1</v>
      </c>
      <c r="E13" s="80">
        <v>2008</v>
      </c>
      <c r="F13" s="80" t="s">
        <v>84</v>
      </c>
      <c r="G13" s="182" t="s">
        <v>1737</v>
      </c>
      <c r="H13" s="80" t="s">
        <v>1738</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1743</v>
      </c>
      <c r="B14" s="80">
        <v>6</v>
      </c>
      <c r="C14" s="80">
        <v>6</v>
      </c>
      <c r="D14" s="80">
        <v>1</v>
      </c>
      <c r="E14" s="80">
        <v>2009</v>
      </c>
      <c r="F14" s="80" t="s">
        <v>85</v>
      </c>
      <c r="G14" s="182" t="s">
        <v>1737</v>
      </c>
      <c r="H14" s="80" t="s">
        <v>1738</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4.43</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4.43</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4.43</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4.43</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1</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1</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1</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1</v>
      </c>
      <c r="SB14" s="81">
        <v>0</v>
      </c>
      <c r="SC14" s="81">
        <v>0</v>
      </c>
      <c r="SD14" s="81">
        <v>0</v>
      </c>
      <c r="SE14" s="81">
        <v>0</v>
      </c>
      <c r="SF14" s="81">
        <v>0</v>
      </c>
      <c r="SG14" s="81">
        <v>0</v>
      </c>
      <c r="SH14" s="81">
        <v>0</v>
      </c>
    </row>
    <row r="15" spans="1:503">
      <c r="A15" s="18" t="s">
        <v>1744</v>
      </c>
      <c r="B15" s="80">
        <v>7</v>
      </c>
      <c r="C15" s="80">
        <v>7</v>
      </c>
      <c r="D15" s="80">
        <v>1</v>
      </c>
      <c r="E15" s="80">
        <v>2010</v>
      </c>
      <c r="F15" s="80" t="s">
        <v>86</v>
      </c>
      <c r="G15" s="182" t="s">
        <v>1737</v>
      </c>
      <c r="H15" s="80" t="s">
        <v>1738</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4.6849999999999996</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4.6849999999999996</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4.6849999999999996</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4.6849999999999996</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1</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1</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1</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1</v>
      </c>
      <c r="SB15" s="81">
        <v>0</v>
      </c>
      <c r="SC15" s="81">
        <v>0</v>
      </c>
      <c r="SD15" s="81">
        <v>0</v>
      </c>
      <c r="SE15" s="81">
        <v>0</v>
      </c>
      <c r="SF15" s="81">
        <v>0</v>
      </c>
      <c r="SG15" s="81">
        <v>0</v>
      </c>
      <c r="SH15" s="81">
        <v>0</v>
      </c>
    </row>
    <row r="16" spans="1:503">
      <c r="A16" s="18" t="s">
        <v>1745</v>
      </c>
      <c r="B16" s="80">
        <v>8</v>
      </c>
      <c r="C16" s="80">
        <v>8</v>
      </c>
      <c r="D16" s="80">
        <v>1</v>
      </c>
      <c r="E16" s="80">
        <v>2011</v>
      </c>
      <c r="F16" s="80" t="s">
        <v>87</v>
      </c>
      <c r="G16" s="182" t="s">
        <v>1737</v>
      </c>
      <c r="H16" s="80" t="s">
        <v>1738</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1746</v>
      </c>
      <c r="B17" s="80">
        <v>9</v>
      </c>
      <c r="C17" s="80">
        <v>9</v>
      </c>
      <c r="D17" s="80">
        <v>1</v>
      </c>
      <c r="E17" s="80">
        <v>2012</v>
      </c>
      <c r="F17" s="80" t="s">
        <v>88</v>
      </c>
      <c r="G17" s="182" t="s">
        <v>1737</v>
      </c>
      <c r="H17" s="80" t="s">
        <v>1738</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4.6580000000000004</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4.6580000000000004</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4.6580000000000004</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4.6580000000000004</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1</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1</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1</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1</v>
      </c>
      <c r="SB17" s="81">
        <v>0</v>
      </c>
      <c r="SC17" s="81">
        <v>0</v>
      </c>
      <c r="SD17" s="81">
        <v>0</v>
      </c>
      <c r="SE17" s="81">
        <v>0</v>
      </c>
      <c r="SF17" s="81">
        <v>0</v>
      </c>
      <c r="SG17" s="81">
        <v>0</v>
      </c>
      <c r="SH17" s="81">
        <v>0</v>
      </c>
    </row>
    <row r="18" spans="1:502">
      <c r="A18" s="18" t="s">
        <v>1747</v>
      </c>
      <c r="B18" s="80">
        <v>10</v>
      </c>
      <c r="C18" s="80">
        <v>10</v>
      </c>
      <c r="D18" s="80">
        <v>1</v>
      </c>
      <c r="E18" s="80">
        <v>2013</v>
      </c>
      <c r="F18" s="80" t="s">
        <v>89</v>
      </c>
      <c r="G18" s="182" t="s">
        <v>1737</v>
      </c>
      <c r="H18" s="80" t="s">
        <v>1738</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4.9450000000000003</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4.9450000000000003</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4.9450000000000003</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4.9450000000000003</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1</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1</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1</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1</v>
      </c>
      <c r="SB18" s="81">
        <v>0</v>
      </c>
      <c r="SC18" s="81">
        <v>0</v>
      </c>
      <c r="SD18" s="81">
        <v>0</v>
      </c>
      <c r="SE18" s="81">
        <v>0</v>
      </c>
      <c r="SF18" s="81">
        <v>0</v>
      </c>
      <c r="SG18" s="81">
        <v>0</v>
      </c>
      <c r="SH18" s="81">
        <v>0</v>
      </c>
    </row>
    <row r="19" spans="1:502">
      <c r="A19" s="18" t="s">
        <v>1748</v>
      </c>
      <c r="B19" s="80">
        <v>11</v>
      </c>
      <c r="C19" s="80">
        <v>11</v>
      </c>
      <c r="D19" s="80">
        <v>1</v>
      </c>
      <c r="E19" s="80">
        <v>2014</v>
      </c>
      <c r="F19" s="80" t="s">
        <v>90</v>
      </c>
      <c r="G19" s="182" t="s">
        <v>1737</v>
      </c>
      <c r="H19" s="80" t="s">
        <v>1738</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5.0990000000000002</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5.0990000000000002</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5.0990000000000002</v>
      </c>
      <c r="HT19" s="83">
        <v>0</v>
      </c>
      <c r="HU19" s="83">
        <v>0</v>
      </c>
      <c r="HV19" s="83">
        <v>0</v>
      </c>
      <c r="HW19" s="83">
        <v>0</v>
      </c>
      <c r="HX19" s="83">
        <v>0</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5.0990000000000002</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1</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1</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1</v>
      </c>
      <c r="RG19" s="81">
        <v>0</v>
      </c>
      <c r="RH19" s="81">
        <v>0</v>
      </c>
      <c r="RI19" s="81">
        <v>0</v>
      </c>
      <c r="RJ19" s="81">
        <v>0</v>
      </c>
      <c r="RK19" s="81">
        <v>0</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1</v>
      </c>
      <c r="SB19" s="81">
        <v>0</v>
      </c>
      <c r="SC19" s="81">
        <v>0</v>
      </c>
      <c r="SD19" s="81">
        <v>0</v>
      </c>
      <c r="SE19" s="81">
        <v>0</v>
      </c>
      <c r="SF19" s="81">
        <v>0</v>
      </c>
      <c r="SG19" s="81">
        <v>0</v>
      </c>
      <c r="SH19" s="81">
        <v>0</v>
      </c>
    </row>
    <row r="20" spans="1:502">
      <c r="A20" s="18" t="s">
        <v>1749</v>
      </c>
      <c r="B20" s="80">
        <v>12</v>
      </c>
      <c r="C20" s="80">
        <v>12</v>
      </c>
      <c r="D20" s="80">
        <v>1</v>
      </c>
      <c r="E20" s="80">
        <v>2015</v>
      </c>
      <c r="F20" s="80" t="s">
        <v>91</v>
      </c>
      <c r="G20" s="182" t="s">
        <v>1737</v>
      </c>
      <c r="H20" s="80" t="s">
        <v>1738</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4.9649999999999999</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4.9649999999999999</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4.9649999999999999</v>
      </c>
      <c r="HT20" s="83">
        <v>0</v>
      </c>
      <c r="HU20" s="83">
        <v>0</v>
      </c>
      <c r="HV20" s="83">
        <v>0</v>
      </c>
      <c r="HW20" s="83">
        <v>0</v>
      </c>
      <c r="HX20" s="83">
        <v>0</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4.9649999999999999</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1</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1</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1</v>
      </c>
      <c r="RG20" s="81">
        <v>0</v>
      </c>
      <c r="RH20" s="81">
        <v>0</v>
      </c>
      <c r="RI20" s="81">
        <v>0</v>
      </c>
      <c r="RJ20" s="81">
        <v>0</v>
      </c>
      <c r="RK20" s="81">
        <v>0</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1</v>
      </c>
      <c r="SB20" s="81">
        <v>0</v>
      </c>
      <c r="SC20" s="81">
        <v>0</v>
      </c>
      <c r="SD20" s="81">
        <v>0</v>
      </c>
      <c r="SE20" s="81">
        <v>0</v>
      </c>
      <c r="SF20" s="81">
        <v>0</v>
      </c>
      <c r="SG20" s="81">
        <v>0</v>
      </c>
      <c r="SH20" s="81">
        <v>0</v>
      </c>
    </row>
    <row r="21" spans="1:502">
      <c r="A21" s="18" t="s">
        <v>1750</v>
      </c>
      <c r="B21" s="80">
        <v>13</v>
      </c>
      <c r="C21" s="80">
        <v>13</v>
      </c>
      <c r="D21" s="80">
        <v>1</v>
      </c>
      <c r="E21" s="80">
        <v>2016</v>
      </c>
      <c r="F21" s="80" t="s">
        <v>92</v>
      </c>
      <c r="G21" s="182" t="s">
        <v>1737</v>
      </c>
      <c r="H21" s="80" t="s">
        <v>1738</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5</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5</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0</v>
      </c>
      <c r="HL21" s="83">
        <v>0</v>
      </c>
      <c r="HM21" s="83">
        <v>0</v>
      </c>
      <c r="HN21" s="83">
        <v>0</v>
      </c>
      <c r="HO21" s="83">
        <v>0</v>
      </c>
      <c r="HP21" s="83">
        <v>0</v>
      </c>
      <c r="HQ21" s="83">
        <v>0</v>
      </c>
      <c r="HR21" s="83">
        <v>0</v>
      </c>
      <c r="HS21" s="83">
        <v>5</v>
      </c>
      <c r="HT21" s="83">
        <v>0</v>
      </c>
      <c r="HU21" s="83">
        <v>0</v>
      </c>
      <c r="HV21" s="83">
        <v>0</v>
      </c>
      <c r="HW21" s="83">
        <v>0</v>
      </c>
      <c r="HX21" s="83">
        <v>0</v>
      </c>
      <c r="HY21" s="83">
        <v>0</v>
      </c>
      <c r="HZ21" s="83">
        <v>0</v>
      </c>
      <c r="IA21" s="83">
        <v>0</v>
      </c>
      <c r="IB21" s="83">
        <v>0</v>
      </c>
      <c r="IC21" s="83">
        <v>0</v>
      </c>
      <c r="ID21" s="83">
        <v>0</v>
      </c>
      <c r="IE21" s="83">
        <v>0</v>
      </c>
      <c r="IF21" s="83">
        <v>0</v>
      </c>
      <c r="IG21" s="83">
        <v>0</v>
      </c>
      <c r="IH21" s="83">
        <v>0</v>
      </c>
      <c r="II21" s="83">
        <v>0</v>
      </c>
      <c r="IJ21" s="83">
        <v>0</v>
      </c>
      <c r="IK21" s="83">
        <v>0</v>
      </c>
      <c r="IL21" s="83">
        <v>0</v>
      </c>
      <c r="IM21" s="83">
        <v>0</v>
      </c>
      <c r="IN21" s="83">
        <v>5</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1</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1</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0</v>
      </c>
      <c r="QY21" s="81">
        <v>0</v>
      </c>
      <c r="QZ21" s="81">
        <v>0</v>
      </c>
      <c r="RA21" s="81">
        <v>0</v>
      </c>
      <c r="RB21" s="81">
        <v>0</v>
      </c>
      <c r="RC21" s="81">
        <v>0</v>
      </c>
      <c r="RD21" s="81">
        <v>0</v>
      </c>
      <c r="RE21" s="81">
        <v>0</v>
      </c>
      <c r="RF21" s="81">
        <v>1</v>
      </c>
      <c r="RG21" s="81">
        <v>0</v>
      </c>
      <c r="RH21" s="81">
        <v>0</v>
      </c>
      <c r="RI21" s="81">
        <v>0</v>
      </c>
      <c r="RJ21" s="81">
        <v>0</v>
      </c>
      <c r="RK21" s="81">
        <v>0</v>
      </c>
      <c r="RL21" s="81">
        <v>0</v>
      </c>
      <c r="RM21" s="81">
        <v>0</v>
      </c>
      <c r="RN21" s="81">
        <v>0</v>
      </c>
      <c r="RO21" s="81">
        <v>0</v>
      </c>
      <c r="RP21" s="81">
        <v>0</v>
      </c>
      <c r="RQ21" s="81">
        <v>0</v>
      </c>
      <c r="RR21" s="81">
        <v>0</v>
      </c>
      <c r="RS21" s="81">
        <v>0</v>
      </c>
      <c r="RT21" s="81">
        <v>0</v>
      </c>
      <c r="RU21" s="81">
        <v>0</v>
      </c>
      <c r="RV21" s="81">
        <v>0</v>
      </c>
      <c r="RW21" s="81">
        <v>0</v>
      </c>
      <c r="RX21" s="81">
        <v>0</v>
      </c>
      <c r="RY21" s="81">
        <v>0</v>
      </c>
      <c r="RZ21" s="81">
        <v>0</v>
      </c>
      <c r="SA21" s="81">
        <v>1</v>
      </c>
      <c r="SB21" s="81">
        <v>0</v>
      </c>
      <c r="SC21" s="81">
        <v>0</v>
      </c>
      <c r="SD21" s="81">
        <v>0</v>
      </c>
      <c r="SE21" s="81">
        <v>0</v>
      </c>
      <c r="SF21" s="81">
        <v>0</v>
      </c>
      <c r="SG21" s="81">
        <v>0</v>
      </c>
      <c r="SH21" s="81">
        <v>0</v>
      </c>
    </row>
    <row r="22" spans="1:502">
      <c r="A22" s="18" t="s">
        <v>1751</v>
      </c>
      <c r="B22" s="80">
        <v>14</v>
      </c>
      <c r="C22" s="80">
        <v>14</v>
      </c>
      <c r="D22" s="80">
        <v>1</v>
      </c>
      <c r="E22" s="80">
        <v>2017</v>
      </c>
      <c r="F22" s="80" t="s">
        <v>71</v>
      </c>
      <c r="G22" s="182" t="s">
        <v>1737</v>
      </c>
      <c r="H22" s="80" t="s">
        <v>1738</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4.8559999999999999</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4.8559999999999999</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0</v>
      </c>
      <c r="HL22" s="83">
        <v>0</v>
      </c>
      <c r="HM22" s="83">
        <v>0</v>
      </c>
      <c r="HN22" s="83">
        <v>0</v>
      </c>
      <c r="HO22" s="83">
        <v>0</v>
      </c>
      <c r="HP22" s="83">
        <v>0</v>
      </c>
      <c r="HQ22" s="83">
        <v>0</v>
      </c>
      <c r="HR22" s="83">
        <v>0</v>
      </c>
      <c r="HS22" s="83">
        <v>4.8559999999999999</v>
      </c>
      <c r="HT22" s="83">
        <v>0</v>
      </c>
      <c r="HU22" s="83">
        <v>0</v>
      </c>
      <c r="HV22" s="83">
        <v>0</v>
      </c>
      <c r="HW22" s="83">
        <v>0</v>
      </c>
      <c r="HX22" s="83">
        <v>0</v>
      </c>
      <c r="HY22" s="83">
        <v>0</v>
      </c>
      <c r="HZ22" s="83">
        <v>0</v>
      </c>
      <c r="IA22" s="83">
        <v>0</v>
      </c>
      <c r="IB22" s="83">
        <v>0</v>
      </c>
      <c r="IC22" s="83">
        <v>0</v>
      </c>
      <c r="ID22" s="83">
        <v>0</v>
      </c>
      <c r="IE22" s="83">
        <v>0</v>
      </c>
      <c r="IF22" s="83">
        <v>0</v>
      </c>
      <c r="IG22" s="83">
        <v>0</v>
      </c>
      <c r="IH22" s="83">
        <v>0</v>
      </c>
      <c r="II22" s="83">
        <v>0</v>
      </c>
      <c r="IJ22" s="83">
        <v>0</v>
      </c>
      <c r="IK22" s="83">
        <v>0</v>
      </c>
      <c r="IL22" s="83">
        <v>0</v>
      </c>
      <c r="IM22" s="83">
        <v>0</v>
      </c>
      <c r="IN22" s="83">
        <v>4.8559999999999999</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1</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1</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0</v>
      </c>
      <c r="QY22" s="81">
        <v>0</v>
      </c>
      <c r="QZ22" s="81">
        <v>0</v>
      </c>
      <c r="RA22" s="81">
        <v>0</v>
      </c>
      <c r="RB22" s="81">
        <v>0</v>
      </c>
      <c r="RC22" s="81">
        <v>0</v>
      </c>
      <c r="RD22" s="81">
        <v>0</v>
      </c>
      <c r="RE22" s="81">
        <v>0</v>
      </c>
      <c r="RF22" s="81">
        <v>1</v>
      </c>
      <c r="RG22" s="81">
        <v>0</v>
      </c>
      <c r="RH22" s="81">
        <v>0</v>
      </c>
      <c r="RI22" s="81">
        <v>0</v>
      </c>
      <c r="RJ22" s="81">
        <v>0</v>
      </c>
      <c r="RK22" s="81">
        <v>0</v>
      </c>
      <c r="RL22" s="81">
        <v>0</v>
      </c>
      <c r="RM22" s="81">
        <v>0</v>
      </c>
      <c r="RN22" s="81">
        <v>0</v>
      </c>
      <c r="RO22" s="81">
        <v>0</v>
      </c>
      <c r="RP22" s="81">
        <v>0</v>
      </c>
      <c r="RQ22" s="81">
        <v>0</v>
      </c>
      <c r="RR22" s="81">
        <v>0</v>
      </c>
      <c r="RS22" s="81">
        <v>0</v>
      </c>
      <c r="RT22" s="81">
        <v>0</v>
      </c>
      <c r="RU22" s="81">
        <v>0</v>
      </c>
      <c r="RV22" s="81">
        <v>0</v>
      </c>
      <c r="RW22" s="81">
        <v>0</v>
      </c>
      <c r="RX22" s="81">
        <v>0</v>
      </c>
      <c r="RY22" s="81">
        <v>0</v>
      </c>
      <c r="RZ22" s="81">
        <v>0</v>
      </c>
      <c r="SA22" s="81">
        <v>1</v>
      </c>
      <c r="SB22" s="81">
        <v>0</v>
      </c>
      <c r="SC22" s="81">
        <v>0</v>
      </c>
      <c r="SD22" s="81">
        <v>0</v>
      </c>
      <c r="SE22" s="81">
        <v>0</v>
      </c>
      <c r="SF22" s="81">
        <v>0</v>
      </c>
      <c r="SG22" s="81">
        <v>0</v>
      </c>
      <c r="SH22" s="81">
        <v>0</v>
      </c>
    </row>
    <row r="23" spans="1:502">
      <c r="A23" s="18" t="s">
        <v>1752</v>
      </c>
      <c r="B23" s="80">
        <v>15</v>
      </c>
      <c r="C23" s="80">
        <v>15</v>
      </c>
      <c r="D23" s="80">
        <v>1</v>
      </c>
      <c r="E23" s="80">
        <v>2018</v>
      </c>
      <c r="F23" s="80" t="s">
        <v>93</v>
      </c>
      <c r="G23" s="182" t="s">
        <v>1737</v>
      </c>
      <c r="H23" s="80" t="s">
        <v>1738</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4.6749999999999998</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4.6749999999999998</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0</v>
      </c>
      <c r="HL23" s="83">
        <v>0</v>
      </c>
      <c r="HM23" s="83">
        <v>0</v>
      </c>
      <c r="HN23" s="83">
        <v>0</v>
      </c>
      <c r="HO23" s="83">
        <v>0</v>
      </c>
      <c r="HP23" s="83">
        <v>0</v>
      </c>
      <c r="HQ23" s="83">
        <v>0</v>
      </c>
      <c r="HR23" s="83">
        <v>0</v>
      </c>
      <c r="HS23" s="83">
        <v>4.6749999999999998</v>
      </c>
      <c r="HT23" s="83">
        <v>0</v>
      </c>
      <c r="HU23" s="83">
        <v>0</v>
      </c>
      <c r="HV23" s="83">
        <v>0</v>
      </c>
      <c r="HW23" s="83">
        <v>0</v>
      </c>
      <c r="HX23" s="83">
        <v>0</v>
      </c>
      <c r="HY23" s="83">
        <v>0</v>
      </c>
      <c r="HZ23" s="83">
        <v>0</v>
      </c>
      <c r="IA23" s="83">
        <v>0</v>
      </c>
      <c r="IB23" s="83">
        <v>0</v>
      </c>
      <c r="IC23" s="83">
        <v>0</v>
      </c>
      <c r="ID23" s="83">
        <v>0</v>
      </c>
      <c r="IE23" s="83">
        <v>0</v>
      </c>
      <c r="IF23" s="83">
        <v>0</v>
      </c>
      <c r="IG23" s="83">
        <v>0</v>
      </c>
      <c r="IH23" s="83">
        <v>0</v>
      </c>
      <c r="II23" s="83">
        <v>0</v>
      </c>
      <c r="IJ23" s="83">
        <v>0</v>
      </c>
      <c r="IK23" s="83">
        <v>0</v>
      </c>
      <c r="IL23" s="83">
        <v>0</v>
      </c>
      <c r="IM23" s="83">
        <v>0</v>
      </c>
      <c r="IN23" s="83">
        <v>4.6749999999999998</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1</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1</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0</v>
      </c>
      <c r="QY23" s="81">
        <v>0</v>
      </c>
      <c r="QZ23" s="81">
        <v>0</v>
      </c>
      <c r="RA23" s="81">
        <v>0</v>
      </c>
      <c r="RB23" s="81">
        <v>0</v>
      </c>
      <c r="RC23" s="81">
        <v>0</v>
      </c>
      <c r="RD23" s="81">
        <v>0</v>
      </c>
      <c r="RE23" s="81">
        <v>0</v>
      </c>
      <c r="RF23" s="81">
        <v>1</v>
      </c>
      <c r="RG23" s="81">
        <v>0</v>
      </c>
      <c r="RH23" s="81">
        <v>0</v>
      </c>
      <c r="RI23" s="81">
        <v>0</v>
      </c>
      <c r="RJ23" s="81">
        <v>0</v>
      </c>
      <c r="RK23" s="81">
        <v>0</v>
      </c>
      <c r="RL23" s="81">
        <v>0</v>
      </c>
      <c r="RM23" s="81">
        <v>0</v>
      </c>
      <c r="RN23" s="81">
        <v>0</v>
      </c>
      <c r="RO23" s="81">
        <v>0</v>
      </c>
      <c r="RP23" s="81">
        <v>0</v>
      </c>
      <c r="RQ23" s="81">
        <v>0</v>
      </c>
      <c r="RR23" s="81">
        <v>0</v>
      </c>
      <c r="RS23" s="81">
        <v>0</v>
      </c>
      <c r="RT23" s="81">
        <v>0</v>
      </c>
      <c r="RU23" s="81">
        <v>0</v>
      </c>
      <c r="RV23" s="81">
        <v>0</v>
      </c>
      <c r="RW23" s="81">
        <v>0</v>
      </c>
      <c r="RX23" s="81">
        <v>0</v>
      </c>
      <c r="RY23" s="81">
        <v>0</v>
      </c>
      <c r="RZ23" s="81">
        <v>0</v>
      </c>
      <c r="SA23" s="81">
        <v>1</v>
      </c>
      <c r="SB23" s="81">
        <v>0</v>
      </c>
      <c r="SC23" s="81">
        <v>0</v>
      </c>
      <c r="SD23" s="81">
        <v>0</v>
      </c>
      <c r="SE23" s="81">
        <v>0</v>
      </c>
      <c r="SF23" s="81">
        <v>0</v>
      </c>
      <c r="SG23" s="81">
        <v>0</v>
      </c>
      <c r="SH23" s="81">
        <v>0</v>
      </c>
    </row>
    <row r="24" spans="1:502">
      <c r="A24" s="18" t="s">
        <v>1753</v>
      </c>
      <c r="B24" s="80">
        <v>16</v>
      </c>
      <c r="C24" s="80">
        <v>16</v>
      </c>
      <c r="D24" s="80">
        <v>1</v>
      </c>
      <c r="E24" s="80">
        <v>2019</v>
      </c>
      <c r="F24" s="80" t="s">
        <v>73</v>
      </c>
      <c r="G24" s="182" t="s">
        <v>1737</v>
      </c>
      <c r="H24" s="80" t="s">
        <v>1738</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3.9460000000000002</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3.9460000000000002</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0</v>
      </c>
      <c r="HP24" s="83">
        <v>0</v>
      </c>
      <c r="HQ24" s="83">
        <v>0</v>
      </c>
      <c r="HR24" s="83">
        <v>0</v>
      </c>
      <c r="HS24" s="83">
        <v>3.9460000000000002</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0</v>
      </c>
      <c r="IK24" s="83">
        <v>0</v>
      </c>
      <c r="IL24" s="83">
        <v>0</v>
      </c>
      <c r="IM24" s="83">
        <v>0</v>
      </c>
      <c r="IN24" s="83">
        <v>3.9460000000000002</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1</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1</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0</v>
      </c>
      <c r="RC24" s="81">
        <v>0</v>
      </c>
      <c r="RD24" s="81">
        <v>0</v>
      </c>
      <c r="RE24" s="81">
        <v>0</v>
      </c>
      <c r="RF24" s="81">
        <v>1</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0</v>
      </c>
      <c r="RX24" s="81">
        <v>0</v>
      </c>
      <c r="RY24" s="81">
        <v>0</v>
      </c>
      <c r="RZ24" s="81">
        <v>0</v>
      </c>
      <c r="SA24" s="81">
        <v>1</v>
      </c>
      <c r="SB24" s="81">
        <v>0</v>
      </c>
      <c r="SC24" s="81">
        <v>0</v>
      </c>
      <c r="SD24" s="81">
        <v>0</v>
      </c>
      <c r="SE24" s="81">
        <v>0</v>
      </c>
      <c r="SF24" s="81">
        <v>0</v>
      </c>
      <c r="SG24" s="81">
        <v>0</v>
      </c>
      <c r="SH24" s="81">
        <v>0</v>
      </c>
    </row>
    <row r="25" spans="1:502">
      <c r="A25" s="18" t="s">
        <v>1754</v>
      </c>
      <c r="B25" s="80">
        <v>17</v>
      </c>
      <c r="C25" s="80">
        <v>17</v>
      </c>
      <c r="D25" s="80">
        <v>1</v>
      </c>
      <c r="E25" s="80">
        <v>2020</v>
      </c>
      <c r="F25" s="80" t="s">
        <v>218</v>
      </c>
      <c r="G25" s="182" t="s">
        <v>1737</v>
      </c>
      <c r="H25" s="80" t="s">
        <v>1738</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2.7549999999999999</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2.7549999999999999</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0</v>
      </c>
      <c r="HL25" s="83">
        <v>0</v>
      </c>
      <c r="HM25" s="83">
        <v>0</v>
      </c>
      <c r="HN25" s="83">
        <v>0</v>
      </c>
      <c r="HO25" s="83">
        <v>0</v>
      </c>
      <c r="HP25" s="83">
        <v>0</v>
      </c>
      <c r="HQ25" s="83">
        <v>0</v>
      </c>
      <c r="HR25" s="83">
        <v>0</v>
      </c>
      <c r="HS25" s="83">
        <v>2.7549999999999999</v>
      </c>
      <c r="HT25" s="83">
        <v>0</v>
      </c>
      <c r="HU25" s="83">
        <v>0</v>
      </c>
      <c r="HV25" s="83">
        <v>0</v>
      </c>
      <c r="HW25" s="83">
        <v>0</v>
      </c>
      <c r="HX25" s="83">
        <v>0</v>
      </c>
      <c r="HY25" s="83">
        <v>0</v>
      </c>
      <c r="HZ25" s="83">
        <v>0</v>
      </c>
      <c r="IA25" s="83">
        <v>0</v>
      </c>
      <c r="IB25" s="83">
        <v>0</v>
      </c>
      <c r="IC25" s="83">
        <v>0</v>
      </c>
      <c r="ID25" s="83">
        <v>0</v>
      </c>
      <c r="IE25" s="83">
        <v>0</v>
      </c>
      <c r="IF25" s="83">
        <v>0</v>
      </c>
      <c r="IG25" s="83">
        <v>0</v>
      </c>
      <c r="IH25" s="83">
        <v>0</v>
      </c>
      <c r="II25" s="83">
        <v>0</v>
      </c>
      <c r="IJ25" s="83">
        <v>0</v>
      </c>
      <c r="IK25" s="83">
        <v>0</v>
      </c>
      <c r="IL25" s="83">
        <v>0</v>
      </c>
      <c r="IM25" s="83">
        <v>0</v>
      </c>
      <c r="IN25" s="83">
        <v>2.7549999999999999</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1</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1</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0</v>
      </c>
      <c r="QY25" s="81">
        <v>0</v>
      </c>
      <c r="QZ25" s="81">
        <v>0</v>
      </c>
      <c r="RA25" s="81">
        <v>0</v>
      </c>
      <c r="RB25" s="81">
        <v>0</v>
      </c>
      <c r="RC25" s="81">
        <v>0</v>
      </c>
      <c r="RD25" s="81">
        <v>0</v>
      </c>
      <c r="RE25" s="81">
        <v>0</v>
      </c>
      <c r="RF25" s="81">
        <v>1</v>
      </c>
      <c r="RG25" s="81">
        <v>0</v>
      </c>
      <c r="RH25" s="81">
        <v>0</v>
      </c>
      <c r="RI25" s="81">
        <v>0</v>
      </c>
      <c r="RJ25" s="81">
        <v>0</v>
      </c>
      <c r="RK25" s="81">
        <v>0</v>
      </c>
      <c r="RL25" s="81">
        <v>0</v>
      </c>
      <c r="RM25" s="81">
        <v>0</v>
      </c>
      <c r="RN25" s="81">
        <v>0</v>
      </c>
      <c r="RO25" s="81">
        <v>0</v>
      </c>
      <c r="RP25" s="81">
        <v>0</v>
      </c>
      <c r="RQ25" s="81">
        <v>0</v>
      </c>
      <c r="RR25" s="81">
        <v>0</v>
      </c>
      <c r="RS25" s="81">
        <v>0</v>
      </c>
      <c r="RT25" s="81">
        <v>0</v>
      </c>
      <c r="RU25" s="81">
        <v>0</v>
      </c>
      <c r="RV25" s="81">
        <v>0</v>
      </c>
      <c r="RW25" s="81">
        <v>0</v>
      </c>
      <c r="RX25" s="81">
        <v>0</v>
      </c>
      <c r="RY25" s="81">
        <v>0</v>
      </c>
      <c r="RZ25" s="81">
        <v>0</v>
      </c>
      <c r="SA25" s="81">
        <v>1</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2370</v>
      </c>
      <c r="B10" s="80">
        <v>2</v>
      </c>
      <c r="C10" s="80">
        <v>18</v>
      </c>
      <c r="D10" s="80">
        <v>2</v>
      </c>
      <c r="E10" s="80">
        <v>2022</v>
      </c>
      <c r="F10" s="80" t="s">
        <v>568</v>
      </c>
      <c r="G10" s="182" t="s">
        <v>2367</v>
      </c>
      <c r="H10" s="80" t="s">
        <v>2368</v>
      </c>
      <c r="I10" s="173"/>
      <c r="J10" s="83">
        <v>259310.99999999997</v>
      </c>
      <c r="K10" s="81">
        <v>292059354</v>
      </c>
      <c r="L10" s="81">
        <v>843412</v>
      </c>
      <c r="M10" s="81">
        <v>951676731</v>
      </c>
      <c r="N10" s="81">
        <v>31100</v>
      </c>
      <c r="O10" s="81">
        <v>68476188</v>
      </c>
      <c r="P10" s="81">
        <v>4489</v>
      </c>
      <c r="Q10" s="81">
        <v>25180859</v>
      </c>
      <c r="R10" s="81">
        <v>0</v>
      </c>
      <c r="S10" s="81">
        <v>0</v>
      </c>
      <c r="T10" s="81">
        <v>0</v>
      </c>
      <c r="U10" s="81">
        <v>364</v>
      </c>
      <c r="V10" s="81">
        <v>2936</v>
      </c>
      <c r="W10" s="81">
        <v>0</v>
      </c>
      <c r="X10" s="81">
        <v>2232539</v>
      </c>
      <c r="Y10" s="81">
        <v>18003307</v>
      </c>
      <c r="Z10" s="81">
        <v>1357628978</v>
      </c>
      <c r="AA10" s="81">
        <v>907323565.00000012</v>
      </c>
      <c r="AB10" s="81">
        <v>3307794962</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1685</v>
      </c>
      <c r="B11" s="80">
        <v>3</v>
      </c>
      <c r="C11" s="80">
        <v>18</v>
      </c>
      <c r="D11" s="80">
        <v>3</v>
      </c>
      <c r="E11" s="80">
        <v>2022</v>
      </c>
      <c r="F11" s="80" t="s">
        <v>568</v>
      </c>
      <c r="G11" s="182" t="s">
        <v>1682</v>
      </c>
      <c r="H11" s="80" t="s">
        <v>1683</v>
      </c>
      <c r="I11" s="173"/>
      <c r="J11" s="83">
        <v>83858</v>
      </c>
      <c r="K11" s="81">
        <v>94184540</v>
      </c>
      <c r="L11" s="81">
        <v>112862</v>
      </c>
      <c r="M11" s="81">
        <v>127058172</v>
      </c>
      <c r="N11" s="81">
        <v>918100</v>
      </c>
      <c r="O11" s="81">
        <v>2130986376.0000002</v>
      </c>
      <c r="P11" s="81">
        <v>69723</v>
      </c>
      <c r="Q11" s="81">
        <v>391124667</v>
      </c>
      <c r="R11" s="81">
        <v>0</v>
      </c>
      <c r="S11" s="81">
        <v>0</v>
      </c>
      <c r="T11" s="81">
        <v>0</v>
      </c>
      <c r="U11" s="81">
        <v>0</v>
      </c>
      <c r="V11" s="81">
        <v>59</v>
      </c>
      <c r="W11" s="81">
        <v>0</v>
      </c>
      <c r="X11" s="81">
        <v>0</v>
      </c>
      <c r="Y11" s="81">
        <v>360807</v>
      </c>
      <c r="Z11" s="81">
        <v>2743714562</v>
      </c>
      <c r="AA11" s="81">
        <v>57063777.000000007</v>
      </c>
      <c r="AB11" s="81">
        <v>690187823</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1731</v>
      </c>
      <c r="B12" s="80">
        <v>4</v>
      </c>
      <c r="C12" s="80">
        <v>18</v>
      </c>
      <c r="D12" s="80">
        <v>4</v>
      </c>
      <c r="E12" s="80">
        <v>2022</v>
      </c>
      <c r="F12" s="80" t="s">
        <v>568</v>
      </c>
      <c r="G12" s="182" t="s">
        <v>1728</v>
      </c>
      <c r="H12" s="80" t="s">
        <v>1729</v>
      </c>
      <c r="I12" s="173"/>
      <c r="J12" s="83">
        <v>3651</v>
      </c>
      <c r="K12" s="81">
        <v>4119006.0000000005</v>
      </c>
      <c r="L12" s="81">
        <v>769</v>
      </c>
      <c r="M12" s="81">
        <v>869969.00000000012</v>
      </c>
      <c r="N12" s="81">
        <v>41000</v>
      </c>
      <c r="O12" s="81">
        <v>91170358.999999985</v>
      </c>
      <c r="P12" s="81">
        <v>0</v>
      </c>
      <c r="Q12" s="81">
        <v>0</v>
      </c>
      <c r="R12" s="81">
        <v>0</v>
      </c>
      <c r="S12" s="81">
        <v>0</v>
      </c>
      <c r="T12" s="81">
        <v>0</v>
      </c>
      <c r="U12" s="81">
        <v>0</v>
      </c>
      <c r="V12" s="81">
        <v>0</v>
      </c>
      <c r="W12" s="81">
        <v>0</v>
      </c>
      <c r="X12" s="81">
        <v>0</v>
      </c>
      <c r="Y12" s="81">
        <v>0</v>
      </c>
      <c r="Z12" s="81">
        <v>96159333.999999985</v>
      </c>
      <c r="AA12" s="81">
        <v>1968131.9999999998</v>
      </c>
      <c r="AB12" s="81">
        <v>18577299</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1723</v>
      </c>
      <c r="B13" s="80">
        <v>5</v>
      </c>
      <c r="C13" s="80">
        <v>18</v>
      </c>
      <c r="D13" s="80">
        <v>5</v>
      </c>
      <c r="E13" s="80">
        <v>2022</v>
      </c>
      <c r="F13" s="80" t="s">
        <v>568</v>
      </c>
      <c r="G13" s="182" t="s">
        <v>1720</v>
      </c>
      <c r="H13" s="80" t="s">
        <v>1721</v>
      </c>
      <c r="I13" s="173"/>
      <c r="J13" s="83">
        <v>38382</v>
      </c>
      <c r="K13" s="81">
        <v>44825862</v>
      </c>
      <c r="L13" s="81">
        <v>83576</v>
      </c>
      <c r="M13" s="81">
        <v>97831790</v>
      </c>
      <c r="N13" s="81">
        <v>25500</v>
      </c>
      <c r="O13" s="81">
        <v>46325233</v>
      </c>
      <c r="P13" s="81">
        <v>0</v>
      </c>
      <c r="Q13" s="81">
        <v>0</v>
      </c>
      <c r="R13" s="81">
        <v>0</v>
      </c>
      <c r="S13" s="81">
        <v>0</v>
      </c>
      <c r="T13" s="81">
        <v>85</v>
      </c>
      <c r="U13" s="81">
        <v>37</v>
      </c>
      <c r="V13" s="81">
        <v>1906</v>
      </c>
      <c r="W13" s="81">
        <v>594278</v>
      </c>
      <c r="X13" s="81">
        <v>224186</v>
      </c>
      <c r="Y13" s="81">
        <v>11687592</v>
      </c>
      <c r="Z13" s="81">
        <v>201488941</v>
      </c>
      <c r="AA13" s="81">
        <v>19223523</v>
      </c>
      <c r="AB13" s="81">
        <v>252322539</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2374</v>
      </c>
      <c r="B14" s="80">
        <v>6</v>
      </c>
      <c r="C14" s="80">
        <v>18</v>
      </c>
      <c r="D14" s="80">
        <v>6</v>
      </c>
      <c r="E14" s="80">
        <v>2022</v>
      </c>
      <c r="F14" s="80" t="s">
        <v>568</v>
      </c>
      <c r="G14" s="182" t="s">
        <v>2371</v>
      </c>
      <c r="H14" s="80" t="s">
        <v>2372</v>
      </c>
      <c r="I14" s="173"/>
      <c r="J14" s="83">
        <v>267644</v>
      </c>
      <c r="K14" s="81">
        <v>314906095</v>
      </c>
      <c r="L14" s="81">
        <v>176352</v>
      </c>
      <c r="M14" s="81">
        <v>207607102.00000003</v>
      </c>
      <c r="N14" s="81">
        <v>467100</v>
      </c>
      <c r="O14" s="81">
        <v>958306152</v>
      </c>
      <c r="P14" s="81">
        <v>46396</v>
      </c>
      <c r="Q14" s="81">
        <v>256203605.00000003</v>
      </c>
      <c r="R14" s="81">
        <v>0</v>
      </c>
      <c r="S14" s="81">
        <v>0</v>
      </c>
      <c r="T14" s="81">
        <v>9038</v>
      </c>
      <c r="U14" s="81">
        <v>794</v>
      </c>
      <c r="V14" s="81">
        <v>511</v>
      </c>
      <c r="W14" s="81">
        <v>63333468</v>
      </c>
      <c r="X14" s="81">
        <v>4868317</v>
      </c>
      <c r="Y14" s="81">
        <v>3131735</v>
      </c>
      <c r="Z14" s="81">
        <v>1808356474</v>
      </c>
      <c r="AA14" s="81">
        <v>667757350</v>
      </c>
      <c r="AB14" s="81">
        <v>2674190761</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2350</v>
      </c>
      <c r="B15" s="80">
        <v>7</v>
      </c>
      <c r="C15" s="80">
        <v>18</v>
      </c>
      <c r="D15" s="80">
        <v>7</v>
      </c>
      <c r="E15" s="80">
        <v>2022</v>
      </c>
      <c r="F15" s="80" t="s">
        <v>568</v>
      </c>
      <c r="G15" s="182" t="s">
        <v>2347</v>
      </c>
      <c r="H15" s="80" t="s">
        <v>2348</v>
      </c>
      <c r="I15" s="173"/>
      <c r="J15" s="83">
        <v>197148</v>
      </c>
      <c r="K15" s="81">
        <v>228164607</v>
      </c>
      <c r="L15" s="81">
        <v>452695</v>
      </c>
      <c r="M15" s="81">
        <v>524570410.00000006</v>
      </c>
      <c r="N15" s="81">
        <v>144800</v>
      </c>
      <c r="O15" s="81">
        <v>319976941</v>
      </c>
      <c r="P15" s="81">
        <v>97991</v>
      </c>
      <c r="Q15" s="81">
        <v>587302662</v>
      </c>
      <c r="R15" s="81">
        <v>36.97025</v>
      </c>
      <c r="S15" s="81">
        <v>259369.11425999997</v>
      </c>
      <c r="T15" s="81">
        <v>0</v>
      </c>
      <c r="U15" s="81">
        <v>110</v>
      </c>
      <c r="V15" s="81">
        <v>2305</v>
      </c>
      <c r="W15" s="81">
        <v>0</v>
      </c>
      <c r="X15" s="81">
        <v>676481.99999999988</v>
      </c>
      <c r="Y15" s="81">
        <v>14136468</v>
      </c>
      <c r="Z15" s="81">
        <v>1675086939.1142597</v>
      </c>
      <c r="AA15" s="81">
        <v>821311819</v>
      </c>
      <c r="AB15" s="81">
        <v>2409741015</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2354</v>
      </c>
      <c r="B16" s="80">
        <v>8</v>
      </c>
      <c r="C16" s="80">
        <v>18</v>
      </c>
      <c r="D16" s="80">
        <v>8</v>
      </c>
      <c r="E16" s="80">
        <v>2022</v>
      </c>
      <c r="F16" s="80" t="s">
        <v>568</v>
      </c>
      <c r="G16" s="182" t="s">
        <v>2351</v>
      </c>
      <c r="H16" s="80" t="s">
        <v>2352</v>
      </c>
      <c r="I16" s="173"/>
      <c r="J16" s="83">
        <v>168513</v>
      </c>
      <c r="K16" s="81">
        <v>194996262</v>
      </c>
      <c r="L16" s="81">
        <v>440773</v>
      </c>
      <c r="M16" s="81">
        <v>510898719.99999994</v>
      </c>
      <c r="N16" s="81">
        <v>1000</v>
      </c>
      <c r="O16" s="81">
        <v>1617957</v>
      </c>
      <c r="P16" s="81">
        <v>1402</v>
      </c>
      <c r="Q16" s="81">
        <v>7998229</v>
      </c>
      <c r="R16" s="81">
        <v>0</v>
      </c>
      <c r="S16" s="81">
        <v>0</v>
      </c>
      <c r="T16" s="81">
        <v>695</v>
      </c>
      <c r="U16" s="81">
        <v>6993</v>
      </c>
      <c r="V16" s="81">
        <v>11461</v>
      </c>
      <c r="W16" s="81">
        <v>4363407.0000000009</v>
      </c>
      <c r="X16" s="81">
        <v>42883038</v>
      </c>
      <c r="Y16" s="81">
        <v>70278607.000000015</v>
      </c>
      <c r="Z16" s="81">
        <v>833036220.00000024</v>
      </c>
      <c r="AA16" s="81">
        <v>576259115</v>
      </c>
      <c r="AB16" s="81">
        <v>1762448725.9999998</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2366</v>
      </c>
      <c r="B17" s="80">
        <v>9</v>
      </c>
      <c r="C17" s="80">
        <v>18</v>
      </c>
      <c r="D17" s="80">
        <v>9</v>
      </c>
      <c r="E17" s="80">
        <v>2022</v>
      </c>
      <c r="F17" s="80" t="s">
        <v>568</v>
      </c>
      <c r="G17" s="182" t="s">
        <v>2363</v>
      </c>
      <c r="H17" s="80" t="s">
        <v>2364</v>
      </c>
      <c r="I17" s="173"/>
      <c r="J17" s="83">
        <v>493459</v>
      </c>
      <c r="K17" s="81">
        <v>562552707.99999988</v>
      </c>
      <c r="L17" s="81">
        <v>697210</v>
      </c>
      <c r="M17" s="81">
        <v>796384444</v>
      </c>
      <c r="N17" s="81">
        <v>201200</v>
      </c>
      <c r="O17" s="81">
        <v>373801698</v>
      </c>
      <c r="P17" s="81">
        <v>2734</v>
      </c>
      <c r="Q17" s="81">
        <v>15787475</v>
      </c>
      <c r="R17" s="81">
        <v>0</v>
      </c>
      <c r="S17" s="81">
        <v>0</v>
      </c>
      <c r="T17" s="81">
        <v>53391</v>
      </c>
      <c r="U17" s="81">
        <v>12697</v>
      </c>
      <c r="V17" s="81">
        <v>24459</v>
      </c>
      <c r="W17" s="81">
        <v>370063965.00000006</v>
      </c>
      <c r="X17" s="81">
        <v>77858249</v>
      </c>
      <c r="Y17" s="81">
        <v>149984549.99999997</v>
      </c>
      <c r="Z17" s="81">
        <v>2346433089</v>
      </c>
      <c r="AA17" s="81">
        <v>960813826</v>
      </c>
      <c r="AB17" s="81">
        <v>4430249728</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1697</v>
      </c>
      <c r="B18" s="80">
        <v>10</v>
      </c>
      <c r="C18" s="80">
        <v>18</v>
      </c>
      <c r="D18" s="80">
        <v>10</v>
      </c>
      <c r="E18" s="80">
        <v>2022</v>
      </c>
      <c r="F18" s="80" t="s">
        <v>568</v>
      </c>
      <c r="G18" s="182" t="s">
        <v>1694</v>
      </c>
      <c r="H18" s="80" t="s">
        <v>1695</v>
      </c>
      <c r="I18" s="173"/>
      <c r="J18" s="83">
        <v>141154</v>
      </c>
      <c r="K18" s="81">
        <v>159976828</v>
      </c>
      <c r="L18" s="81">
        <v>93819</v>
      </c>
      <c r="M18" s="81">
        <v>106530781</v>
      </c>
      <c r="N18" s="81">
        <v>61900</v>
      </c>
      <c r="O18" s="81">
        <v>132011055</v>
      </c>
      <c r="P18" s="81">
        <v>989</v>
      </c>
      <c r="Q18" s="81">
        <v>5557771</v>
      </c>
      <c r="R18" s="81">
        <v>0</v>
      </c>
      <c r="S18" s="81">
        <v>0</v>
      </c>
      <c r="T18" s="81">
        <v>0</v>
      </c>
      <c r="U18" s="81">
        <v>0</v>
      </c>
      <c r="V18" s="81">
        <v>14</v>
      </c>
      <c r="W18" s="81">
        <v>0</v>
      </c>
      <c r="X18" s="81">
        <v>0</v>
      </c>
      <c r="Y18" s="81">
        <v>83395</v>
      </c>
      <c r="Z18" s="81">
        <v>404159830</v>
      </c>
      <c r="AA18" s="81">
        <v>369031174</v>
      </c>
      <c r="AB18" s="81">
        <v>1648521857</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1719</v>
      </c>
      <c r="B19" s="80">
        <v>11</v>
      </c>
      <c r="C19" s="80">
        <v>18</v>
      </c>
      <c r="D19" s="80">
        <v>11</v>
      </c>
      <c r="E19" s="80">
        <v>2022</v>
      </c>
      <c r="F19" s="80" t="s">
        <v>568</v>
      </c>
      <c r="G19" s="182" t="s">
        <v>1716</v>
      </c>
      <c r="H19" s="80" t="s">
        <v>1717</v>
      </c>
      <c r="I19" s="173"/>
      <c r="J19" s="83">
        <v>35539</v>
      </c>
      <c r="K19" s="81">
        <v>41672073</v>
      </c>
      <c r="L19" s="81">
        <v>136527</v>
      </c>
      <c r="M19" s="81">
        <v>160329568</v>
      </c>
      <c r="N19" s="81">
        <v>1900</v>
      </c>
      <c r="O19" s="81">
        <v>3260195</v>
      </c>
      <c r="P19" s="81">
        <v>0</v>
      </c>
      <c r="Q19" s="81">
        <v>0</v>
      </c>
      <c r="R19" s="81">
        <v>0</v>
      </c>
      <c r="S19" s="81">
        <v>0</v>
      </c>
      <c r="T19" s="81">
        <v>0</v>
      </c>
      <c r="U19" s="81">
        <v>0</v>
      </c>
      <c r="V19" s="81">
        <v>1584</v>
      </c>
      <c r="W19" s="81">
        <v>0</v>
      </c>
      <c r="X19" s="81">
        <v>0</v>
      </c>
      <c r="Y19" s="81">
        <v>9714805</v>
      </c>
      <c r="Z19" s="81">
        <v>214976641.00000003</v>
      </c>
      <c r="AA19" s="81">
        <v>25677273</v>
      </c>
      <c r="AB19" s="81">
        <v>279934069</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1702</v>
      </c>
      <c r="B20" s="80">
        <v>12</v>
      </c>
      <c r="C20" s="80">
        <v>18</v>
      </c>
      <c r="D20" s="80">
        <v>12</v>
      </c>
      <c r="E20" s="80">
        <v>2022</v>
      </c>
      <c r="F20" s="80" t="s">
        <v>568</v>
      </c>
      <c r="G20" s="182" t="s">
        <v>1699</v>
      </c>
      <c r="H20" s="80" t="s">
        <v>1700</v>
      </c>
      <c r="I20" s="173"/>
      <c r="J20" s="83">
        <v>281932</v>
      </c>
      <c r="K20" s="81">
        <v>316741505</v>
      </c>
      <c r="L20" s="81">
        <v>711955</v>
      </c>
      <c r="M20" s="81">
        <v>801291895.00000012</v>
      </c>
      <c r="N20" s="81">
        <v>213700</v>
      </c>
      <c r="O20" s="81">
        <v>499122874</v>
      </c>
      <c r="P20" s="81">
        <v>17175</v>
      </c>
      <c r="Q20" s="81">
        <v>96346170</v>
      </c>
      <c r="R20" s="81">
        <v>0</v>
      </c>
      <c r="S20" s="81">
        <v>0</v>
      </c>
      <c r="T20" s="81">
        <v>0</v>
      </c>
      <c r="U20" s="81">
        <v>0</v>
      </c>
      <c r="V20" s="81">
        <v>461</v>
      </c>
      <c r="W20" s="81">
        <v>0</v>
      </c>
      <c r="X20" s="81">
        <v>0</v>
      </c>
      <c r="Y20" s="81">
        <v>2829304.9999999995</v>
      </c>
      <c r="Z20" s="81">
        <v>1716331748.9999998</v>
      </c>
      <c r="AA20" s="81">
        <v>912396309.99999988</v>
      </c>
      <c r="AB20" s="81">
        <v>3548813148</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2338</v>
      </c>
      <c r="B21" s="80">
        <v>13</v>
      </c>
      <c r="C21" s="80">
        <v>18</v>
      </c>
      <c r="D21" s="80">
        <v>13</v>
      </c>
      <c r="E21" s="80">
        <v>2022</v>
      </c>
      <c r="F21" s="80" t="s">
        <v>568</v>
      </c>
      <c r="G21" s="182" t="s">
        <v>2335</v>
      </c>
      <c r="H21" s="80" t="s">
        <v>2336</v>
      </c>
      <c r="I21" s="173"/>
      <c r="J21" s="83">
        <v>537620</v>
      </c>
      <c r="K21" s="81">
        <v>671648309</v>
      </c>
      <c r="L21" s="81">
        <v>1447812</v>
      </c>
      <c r="M21" s="81">
        <v>1811551647</v>
      </c>
      <c r="N21" s="81">
        <v>1045800</v>
      </c>
      <c r="O21" s="81">
        <v>2442735010.9999995</v>
      </c>
      <c r="P21" s="81">
        <v>20373</v>
      </c>
      <c r="Q21" s="81">
        <v>120815141</v>
      </c>
      <c r="R21" s="81">
        <v>0</v>
      </c>
      <c r="S21" s="81">
        <v>0</v>
      </c>
      <c r="T21" s="81">
        <v>0</v>
      </c>
      <c r="U21" s="81">
        <v>0</v>
      </c>
      <c r="V21" s="81">
        <v>0</v>
      </c>
      <c r="W21" s="81">
        <v>0</v>
      </c>
      <c r="X21" s="81">
        <v>0</v>
      </c>
      <c r="Y21" s="81">
        <v>0</v>
      </c>
      <c r="Z21" s="81">
        <v>5046750107.999999</v>
      </c>
      <c r="AA21" s="81">
        <v>992389785</v>
      </c>
      <c r="AB21" s="81">
        <v>4019455954</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2362</v>
      </c>
      <c r="B22" s="80">
        <v>14</v>
      </c>
      <c r="C22" s="80">
        <v>18</v>
      </c>
      <c r="D22" s="80">
        <v>14</v>
      </c>
      <c r="E22" s="80">
        <v>2022</v>
      </c>
      <c r="F22" s="80" t="s">
        <v>568</v>
      </c>
      <c r="G22" s="182" t="s">
        <v>2359</v>
      </c>
      <c r="H22" s="80" t="s">
        <v>2360</v>
      </c>
      <c r="I22" s="173"/>
      <c r="J22" s="83">
        <v>540928</v>
      </c>
      <c r="K22" s="81">
        <v>616331781</v>
      </c>
      <c r="L22" s="81">
        <v>762936</v>
      </c>
      <c r="M22" s="81">
        <v>870974061</v>
      </c>
      <c r="N22" s="81">
        <v>163300</v>
      </c>
      <c r="O22" s="81">
        <v>359894906</v>
      </c>
      <c r="P22" s="81">
        <v>4958</v>
      </c>
      <c r="Q22" s="81">
        <v>27638765</v>
      </c>
      <c r="R22" s="81">
        <v>0</v>
      </c>
      <c r="S22" s="81">
        <v>0</v>
      </c>
      <c r="T22" s="81">
        <v>0</v>
      </c>
      <c r="U22" s="81">
        <v>0</v>
      </c>
      <c r="V22" s="81">
        <v>1105</v>
      </c>
      <c r="W22" s="81">
        <v>0</v>
      </c>
      <c r="X22" s="81">
        <v>0</v>
      </c>
      <c r="Y22" s="81">
        <v>6778068</v>
      </c>
      <c r="Z22" s="81">
        <v>1881617581</v>
      </c>
      <c r="AA22" s="81">
        <v>1683516517</v>
      </c>
      <c r="AB22" s="81">
        <v>6155858906</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2358</v>
      </c>
      <c r="B23" s="80">
        <v>15</v>
      </c>
      <c r="C23" s="80">
        <v>18</v>
      </c>
      <c r="D23" s="80">
        <v>15</v>
      </c>
      <c r="E23" s="80">
        <v>2022</v>
      </c>
      <c r="F23" s="80" t="s">
        <v>568</v>
      </c>
      <c r="G23" s="182" t="s">
        <v>2355</v>
      </c>
      <c r="H23" s="80" t="s">
        <v>2356</v>
      </c>
      <c r="I23" s="173"/>
      <c r="J23" s="83">
        <v>547335</v>
      </c>
      <c r="K23" s="81">
        <v>605137579.00000012</v>
      </c>
      <c r="L23" s="81">
        <v>2421114</v>
      </c>
      <c r="M23" s="81">
        <v>2682485970</v>
      </c>
      <c r="N23" s="81">
        <v>187600</v>
      </c>
      <c r="O23" s="81">
        <v>384578614</v>
      </c>
      <c r="P23" s="81">
        <v>47182</v>
      </c>
      <c r="Q23" s="81">
        <v>297172093</v>
      </c>
      <c r="R23" s="81">
        <v>0</v>
      </c>
      <c r="S23" s="81">
        <v>0</v>
      </c>
      <c r="T23" s="81">
        <v>1129</v>
      </c>
      <c r="U23" s="81">
        <v>613</v>
      </c>
      <c r="V23" s="81">
        <v>4141</v>
      </c>
      <c r="W23" s="81">
        <v>7725598</v>
      </c>
      <c r="X23" s="81">
        <v>3756218</v>
      </c>
      <c r="Y23" s="81">
        <v>25389914</v>
      </c>
      <c r="Z23" s="81">
        <v>4006245986.0000005</v>
      </c>
      <c r="AA23" s="81">
        <v>1603763102</v>
      </c>
      <c r="AB23" s="81">
        <v>6086174112</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1677</v>
      </c>
      <c r="B24" s="80">
        <v>16</v>
      </c>
      <c r="C24" s="80">
        <v>18</v>
      </c>
      <c r="D24" s="80">
        <v>16</v>
      </c>
      <c r="E24" s="80">
        <v>2022</v>
      </c>
      <c r="F24" s="80" t="s">
        <v>568</v>
      </c>
      <c r="G24" s="182" t="s">
        <v>1674</v>
      </c>
      <c r="H24" s="80" t="s">
        <v>1675</v>
      </c>
      <c r="I24" s="173"/>
      <c r="J24" s="83">
        <v>1039517</v>
      </c>
      <c r="K24" s="81">
        <v>1228898737.9999998</v>
      </c>
      <c r="L24" s="81">
        <v>2880529</v>
      </c>
      <c r="M24" s="81">
        <v>3407751452</v>
      </c>
      <c r="N24" s="81">
        <v>403100</v>
      </c>
      <c r="O24" s="81">
        <v>783089700</v>
      </c>
      <c r="P24" s="81">
        <v>38184</v>
      </c>
      <c r="Q24" s="81">
        <v>214800217</v>
      </c>
      <c r="R24" s="81">
        <v>0</v>
      </c>
      <c r="S24" s="81">
        <v>0</v>
      </c>
      <c r="T24" s="81">
        <v>143059</v>
      </c>
      <c r="U24" s="81">
        <v>7665</v>
      </c>
      <c r="V24" s="81">
        <v>13971</v>
      </c>
      <c r="W24" s="81">
        <v>1002153421</v>
      </c>
      <c r="X24" s="81">
        <v>47003497</v>
      </c>
      <c r="Y24" s="81">
        <v>85671153</v>
      </c>
      <c r="Z24" s="81">
        <v>6769368178</v>
      </c>
      <c r="AA24" s="81">
        <v>3000695360</v>
      </c>
      <c r="AB24" s="81">
        <v>10716733751</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1714</v>
      </c>
      <c r="B25" s="80">
        <v>17</v>
      </c>
      <c r="C25" s="80">
        <v>18</v>
      </c>
      <c r="D25" s="80">
        <v>17</v>
      </c>
      <c r="E25" s="80">
        <v>2022</v>
      </c>
      <c r="F25" s="80" t="s">
        <v>568</v>
      </c>
      <c r="G25" s="182" t="s">
        <v>1711</v>
      </c>
      <c r="H25" s="80" t="s">
        <v>1712</v>
      </c>
      <c r="I25" s="173"/>
      <c r="J25" s="83">
        <v>125936</v>
      </c>
      <c r="K25" s="81">
        <v>142504023</v>
      </c>
      <c r="L25" s="81">
        <v>231679</v>
      </c>
      <c r="M25" s="81">
        <v>262510664.99999997</v>
      </c>
      <c r="N25" s="81">
        <v>200</v>
      </c>
      <c r="O25" s="81">
        <v>323591</v>
      </c>
      <c r="P25" s="81">
        <v>0</v>
      </c>
      <c r="Q25" s="81">
        <v>0</v>
      </c>
      <c r="R25" s="81">
        <v>0</v>
      </c>
      <c r="S25" s="81">
        <v>0</v>
      </c>
      <c r="T25" s="81">
        <v>0</v>
      </c>
      <c r="U25" s="81">
        <v>0</v>
      </c>
      <c r="V25" s="81">
        <v>1951</v>
      </c>
      <c r="W25" s="81">
        <v>0</v>
      </c>
      <c r="X25" s="81">
        <v>0</v>
      </c>
      <c r="Y25" s="81">
        <v>11962551</v>
      </c>
      <c r="Z25" s="81">
        <v>417300830</v>
      </c>
      <c r="AA25" s="81">
        <v>376707404</v>
      </c>
      <c r="AB25" s="81">
        <v>1383910294</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1727</v>
      </c>
      <c r="B26" s="80">
        <v>18</v>
      </c>
      <c r="C26" s="80">
        <v>18</v>
      </c>
      <c r="D26" s="80">
        <v>18</v>
      </c>
      <c r="E26" s="80">
        <v>2022</v>
      </c>
      <c r="F26" s="80" t="s">
        <v>568</v>
      </c>
      <c r="G26" s="182" t="s">
        <v>1724</v>
      </c>
      <c r="H26" s="80" t="s">
        <v>1725</v>
      </c>
      <c r="I26" s="173"/>
      <c r="J26" s="83">
        <v>48921</v>
      </c>
      <c r="K26" s="81">
        <v>53155737</v>
      </c>
      <c r="L26" s="81">
        <v>135432</v>
      </c>
      <c r="M26" s="81">
        <v>147554685</v>
      </c>
      <c r="N26" s="81">
        <v>352000</v>
      </c>
      <c r="O26" s="81">
        <v>816039290</v>
      </c>
      <c r="P26" s="81">
        <v>44292</v>
      </c>
      <c r="Q26" s="81">
        <v>279923886</v>
      </c>
      <c r="R26" s="81">
        <v>0</v>
      </c>
      <c r="S26" s="81">
        <v>0</v>
      </c>
      <c r="T26" s="81">
        <v>0</v>
      </c>
      <c r="U26" s="81">
        <v>0</v>
      </c>
      <c r="V26" s="81">
        <v>0</v>
      </c>
      <c r="W26" s="81">
        <v>0</v>
      </c>
      <c r="X26" s="81">
        <v>0</v>
      </c>
      <c r="Y26" s="81">
        <v>0</v>
      </c>
      <c r="Z26" s="81">
        <v>1296673598</v>
      </c>
      <c r="AA26" s="81">
        <v>21723120</v>
      </c>
      <c r="AB26" s="81">
        <v>327633600</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1710</v>
      </c>
      <c r="B27" s="80">
        <v>19</v>
      </c>
      <c r="C27" s="80">
        <v>18</v>
      </c>
      <c r="D27" s="80">
        <v>19</v>
      </c>
      <c r="E27" s="80">
        <v>2022</v>
      </c>
      <c r="F27" s="80" t="s">
        <v>568</v>
      </c>
      <c r="G27" s="182" t="s">
        <v>1707</v>
      </c>
      <c r="H27" s="80" t="s">
        <v>1708</v>
      </c>
      <c r="I27" s="173"/>
      <c r="J27" s="83">
        <v>221531</v>
      </c>
      <c r="K27" s="81">
        <v>244593264</v>
      </c>
      <c r="L27" s="81">
        <v>908527</v>
      </c>
      <c r="M27" s="81">
        <v>1005174722</v>
      </c>
      <c r="N27" s="81">
        <v>125000</v>
      </c>
      <c r="O27" s="81">
        <v>268795937</v>
      </c>
      <c r="P27" s="81">
        <v>10338</v>
      </c>
      <c r="Q27" s="81">
        <v>65331664</v>
      </c>
      <c r="R27" s="81">
        <v>0</v>
      </c>
      <c r="S27" s="81">
        <v>0</v>
      </c>
      <c r="T27" s="81">
        <v>11232</v>
      </c>
      <c r="U27" s="81">
        <v>1566</v>
      </c>
      <c r="V27" s="81">
        <v>2934</v>
      </c>
      <c r="W27" s="81">
        <v>78181873.000000015</v>
      </c>
      <c r="X27" s="81">
        <v>9603448</v>
      </c>
      <c r="Y27" s="81">
        <v>17992759.999999996</v>
      </c>
      <c r="Z27" s="81">
        <v>1689673668.0000002</v>
      </c>
      <c r="AA27" s="81">
        <v>634978616</v>
      </c>
      <c r="AB27" s="81">
        <v>2326916375</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1735</v>
      </c>
      <c r="B28" s="80">
        <v>20</v>
      </c>
      <c r="C28" s="80">
        <v>18</v>
      </c>
      <c r="D28" s="80">
        <v>20</v>
      </c>
      <c r="E28" s="80">
        <v>2022</v>
      </c>
      <c r="F28" s="80" t="s">
        <v>568</v>
      </c>
      <c r="G28" s="182" t="s">
        <v>1732</v>
      </c>
      <c r="H28" s="80" t="s">
        <v>1733</v>
      </c>
      <c r="I28" s="173"/>
      <c r="J28" s="83">
        <v>70361</v>
      </c>
      <c r="K28" s="81">
        <v>80489705</v>
      </c>
      <c r="L28" s="81">
        <v>35290</v>
      </c>
      <c r="M28" s="81">
        <v>40440218</v>
      </c>
      <c r="N28" s="81">
        <v>20200</v>
      </c>
      <c r="O28" s="81">
        <v>35515021</v>
      </c>
      <c r="P28" s="81">
        <v>0</v>
      </c>
      <c r="Q28" s="81">
        <v>0</v>
      </c>
      <c r="R28" s="81">
        <v>0</v>
      </c>
      <c r="S28" s="81">
        <v>0</v>
      </c>
      <c r="T28" s="81">
        <v>0</v>
      </c>
      <c r="U28" s="81">
        <v>0</v>
      </c>
      <c r="V28" s="81">
        <v>425</v>
      </c>
      <c r="W28" s="81">
        <v>0</v>
      </c>
      <c r="X28" s="81">
        <v>0</v>
      </c>
      <c r="Y28" s="81">
        <v>2608797.9999999995</v>
      </c>
      <c r="Z28" s="81">
        <v>159053742</v>
      </c>
      <c r="AA28" s="81">
        <v>224806867.99999997</v>
      </c>
      <c r="AB28" s="81">
        <v>1061556364</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1756</v>
      </c>
      <c r="B29" s="80">
        <v>21</v>
      </c>
      <c r="C29" s="80">
        <v>18</v>
      </c>
      <c r="D29" s="80">
        <v>21</v>
      </c>
      <c r="E29" s="80">
        <v>2022</v>
      </c>
      <c r="F29" s="80" t="s">
        <v>568</v>
      </c>
      <c r="G29" s="182" t="s">
        <v>1737</v>
      </c>
      <c r="H29" s="80" t="s">
        <v>1738</v>
      </c>
      <c r="I29" s="173"/>
      <c r="J29" s="83">
        <v>64789</v>
      </c>
      <c r="K29" s="81">
        <v>77797456.000000015</v>
      </c>
      <c r="L29" s="81">
        <v>373641</v>
      </c>
      <c r="M29" s="81">
        <v>448616858</v>
      </c>
      <c r="N29" s="81">
        <v>41900</v>
      </c>
      <c r="O29" s="81">
        <v>80988845</v>
      </c>
      <c r="P29" s="81">
        <v>27990</v>
      </c>
      <c r="Q29" s="81">
        <v>172730769.99999997</v>
      </c>
      <c r="R29" s="81">
        <v>32.674759999999999</v>
      </c>
      <c r="S29" s="81">
        <v>272115.43394999992</v>
      </c>
      <c r="T29" s="81">
        <v>48583</v>
      </c>
      <c r="U29" s="81">
        <v>7909</v>
      </c>
      <c r="V29" s="81">
        <v>4351</v>
      </c>
      <c r="W29" s="81">
        <v>337721036</v>
      </c>
      <c r="X29" s="81">
        <v>48496762.000000007</v>
      </c>
      <c r="Y29" s="81">
        <v>26678860</v>
      </c>
      <c r="Z29" s="81">
        <v>1193302702.4339499</v>
      </c>
      <c r="AA29" s="81">
        <v>39842704</v>
      </c>
      <c r="AB29" s="81">
        <v>555340774</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1673</v>
      </c>
      <c r="B30" s="80">
        <v>22</v>
      </c>
      <c r="C30" s="80">
        <v>18</v>
      </c>
      <c r="D30" s="80">
        <v>22</v>
      </c>
      <c r="E30" s="80">
        <v>2022</v>
      </c>
      <c r="F30" s="80" t="s">
        <v>568</v>
      </c>
      <c r="G30" s="182" t="s">
        <v>1670</v>
      </c>
      <c r="H30" s="80" t="s">
        <v>1671</v>
      </c>
      <c r="I30" s="173"/>
      <c r="J30" s="83">
        <v>481738</v>
      </c>
      <c r="K30" s="81">
        <v>562405429</v>
      </c>
      <c r="L30" s="81">
        <v>372935</v>
      </c>
      <c r="M30" s="81">
        <v>436078758</v>
      </c>
      <c r="N30" s="81">
        <v>1000</v>
      </c>
      <c r="O30" s="81">
        <v>1617957</v>
      </c>
      <c r="P30" s="81">
        <v>0</v>
      </c>
      <c r="Q30" s="81">
        <v>0</v>
      </c>
      <c r="R30" s="81">
        <v>0</v>
      </c>
      <c r="S30" s="81">
        <v>0</v>
      </c>
      <c r="T30" s="81">
        <v>0</v>
      </c>
      <c r="U30" s="81">
        <v>53</v>
      </c>
      <c r="V30" s="81">
        <v>1471</v>
      </c>
      <c r="W30" s="81">
        <v>0</v>
      </c>
      <c r="X30" s="81">
        <v>326221.99999999994</v>
      </c>
      <c r="Y30" s="81">
        <v>9022870.0000000019</v>
      </c>
      <c r="Z30" s="81">
        <v>1009451236.0000001</v>
      </c>
      <c r="AA30" s="81">
        <v>1442557427</v>
      </c>
      <c r="AB30" s="81">
        <v>5861446430</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2346</v>
      </c>
      <c r="B31" s="80">
        <v>23</v>
      </c>
      <c r="C31" s="80">
        <v>18</v>
      </c>
      <c r="D31" s="80">
        <v>23</v>
      </c>
      <c r="E31" s="80">
        <v>2022</v>
      </c>
      <c r="F31" s="80" t="s">
        <v>568</v>
      </c>
      <c r="G31" s="182" t="s">
        <v>2343</v>
      </c>
      <c r="H31" s="80" t="s">
        <v>2344</v>
      </c>
      <c r="I31" s="173"/>
      <c r="J31" s="83">
        <v>268129</v>
      </c>
      <c r="K31" s="81">
        <v>312903922</v>
      </c>
      <c r="L31" s="81">
        <v>717844</v>
      </c>
      <c r="M31" s="81">
        <v>838327212</v>
      </c>
      <c r="N31" s="81">
        <v>258700</v>
      </c>
      <c r="O31" s="81">
        <v>511594248</v>
      </c>
      <c r="P31" s="81">
        <v>61848</v>
      </c>
      <c r="Q31" s="81">
        <v>387675138</v>
      </c>
      <c r="R31" s="81">
        <v>135.36268000000001</v>
      </c>
      <c r="S31" s="81">
        <v>899045.51512000011</v>
      </c>
      <c r="T31" s="81">
        <v>64958</v>
      </c>
      <c r="U31" s="81">
        <v>23843</v>
      </c>
      <c r="V31" s="81">
        <v>27961</v>
      </c>
      <c r="W31" s="81">
        <v>444965498</v>
      </c>
      <c r="X31" s="81">
        <v>146202578.00000003</v>
      </c>
      <c r="Y31" s="81">
        <v>171454154.00000003</v>
      </c>
      <c r="Z31" s="81">
        <v>2814021795.51512</v>
      </c>
      <c r="AA31" s="81">
        <v>607468981</v>
      </c>
      <c r="AB31" s="81">
        <v>2836446585</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1640</v>
      </c>
      <c r="B32" s="80">
        <v>24</v>
      </c>
      <c r="C32" s="80">
        <v>18</v>
      </c>
      <c r="D32" s="80">
        <v>24</v>
      </c>
      <c r="E32" s="80">
        <v>2022</v>
      </c>
      <c r="F32" s="80" t="s">
        <v>568</v>
      </c>
      <c r="G32" s="182" t="s">
        <v>1637</v>
      </c>
      <c r="H32" s="80" t="s">
        <v>1638</v>
      </c>
      <c r="I32" s="173"/>
      <c r="J32" s="83">
        <v>1222786</v>
      </c>
      <c r="K32" s="81">
        <v>1375074193</v>
      </c>
      <c r="L32" s="81">
        <v>1295755</v>
      </c>
      <c r="M32" s="81">
        <v>1459843419</v>
      </c>
      <c r="N32" s="81">
        <v>239400</v>
      </c>
      <c r="O32" s="81">
        <v>442473354.99999994</v>
      </c>
      <c r="P32" s="81">
        <v>11906</v>
      </c>
      <c r="Q32" s="81">
        <v>70995928</v>
      </c>
      <c r="R32" s="81">
        <v>52.903449999999992</v>
      </c>
      <c r="S32" s="81">
        <v>431204.94164999999</v>
      </c>
      <c r="T32" s="81">
        <v>14929</v>
      </c>
      <c r="U32" s="81">
        <v>21440</v>
      </c>
      <c r="V32" s="81">
        <v>38792</v>
      </c>
      <c r="W32" s="81">
        <v>97813014</v>
      </c>
      <c r="X32" s="81">
        <v>131467382.00000001</v>
      </c>
      <c r="Y32" s="81">
        <v>237871318</v>
      </c>
      <c r="Z32" s="81">
        <v>3815969813.9416494</v>
      </c>
      <c r="AA32" s="81">
        <v>3767997921</v>
      </c>
      <c r="AB32" s="81">
        <v>13943208056</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1665</v>
      </c>
      <c r="B33" s="80">
        <v>25</v>
      </c>
      <c r="C33" s="80">
        <v>18</v>
      </c>
      <c r="D33" s="80">
        <v>25</v>
      </c>
      <c r="E33" s="80">
        <v>2022</v>
      </c>
      <c r="F33" s="80" t="s">
        <v>568</v>
      </c>
      <c r="G33" s="182" t="s">
        <v>1662</v>
      </c>
      <c r="H33" s="80" t="s">
        <v>1663</v>
      </c>
      <c r="I33" s="173"/>
      <c r="J33" s="83">
        <v>3055896</v>
      </c>
      <c r="K33" s="81">
        <v>3493226981.0000005</v>
      </c>
      <c r="L33" s="81">
        <v>1780656</v>
      </c>
      <c r="M33" s="81">
        <v>2039207297</v>
      </c>
      <c r="N33" s="81">
        <v>87900</v>
      </c>
      <c r="O33" s="81">
        <v>167432142</v>
      </c>
      <c r="P33" s="81">
        <v>0</v>
      </c>
      <c r="Q33" s="81">
        <v>0</v>
      </c>
      <c r="R33" s="81">
        <v>0</v>
      </c>
      <c r="S33" s="81">
        <v>0</v>
      </c>
      <c r="T33" s="81">
        <v>5209</v>
      </c>
      <c r="U33" s="81">
        <v>13937</v>
      </c>
      <c r="V33" s="81">
        <v>11986</v>
      </c>
      <c r="W33" s="81">
        <v>35613110</v>
      </c>
      <c r="X33" s="81">
        <v>85463892</v>
      </c>
      <c r="Y33" s="81">
        <v>73499133</v>
      </c>
      <c r="Z33" s="81">
        <v>5894442555.000001</v>
      </c>
      <c r="AA33" s="81">
        <v>9462541816</v>
      </c>
      <c r="AB33" s="81">
        <v>39358141658</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2378</v>
      </c>
      <c r="B34" s="80">
        <v>26</v>
      </c>
      <c r="C34" s="80">
        <v>18</v>
      </c>
      <c r="D34" s="80">
        <v>26</v>
      </c>
      <c r="E34" s="80">
        <v>2022</v>
      </c>
      <c r="F34" s="80" t="s">
        <v>568</v>
      </c>
      <c r="G34" s="182" t="s">
        <v>2375</v>
      </c>
      <c r="H34" s="80" t="s">
        <v>2376</v>
      </c>
      <c r="I34" s="173"/>
      <c r="J34" s="83">
        <v>205084</v>
      </c>
      <c r="K34" s="81">
        <v>235079954.99999997</v>
      </c>
      <c r="L34" s="81">
        <v>388538</v>
      </c>
      <c r="M34" s="81">
        <v>446188958.99999994</v>
      </c>
      <c r="N34" s="81">
        <v>3100</v>
      </c>
      <c r="O34" s="81">
        <v>5015666</v>
      </c>
      <c r="P34" s="81">
        <v>0</v>
      </c>
      <c r="Q34" s="81">
        <v>0</v>
      </c>
      <c r="R34" s="81">
        <v>0</v>
      </c>
      <c r="S34" s="81">
        <v>0</v>
      </c>
      <c r="T34" s="81">
        <v>0</v>
      </c>
      <c r="U34" s="81">
        <v>0</v>
      </c>
      <c r="V34" s="81">
        <v>1489</v>
      </c>
      <c r="W34" s="81">
        <v>0</v>
      </c>
      <c r="X34" s="81">
        <v>0</v>
      </c>
      <c r="Y34" s="81">
        <v>9128340</v>
      </c>
      <c r="Z34" s="81">
        <v>695412920</v>
      </c>
      <c r="AA34" s="81">
        <v>531937483</v>
      </c>
      <c r="AB34" s="81">
        <v>2423084305</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2334</v>
      </c>
      <c r="B35" s="80">
        <v>27</v>
      </c>
      <c r="C35" s="80">
        <v>18</v>
      </c>
      <c r="D35" s="80">
        <v>27</v>
      </c>
      <c r="E35" s="80">
        <v>2022</v>
      </c>
      <c r="F35" s="80" t="s">
        <v>568</v>
      </c>
      <c r="G35" s="182" t="s">
        <v>2331</v>
      </c>
      <c r="H35" s="80" t="s">
        <v>2332</v>
      </c>
      <c r="I35" s="173"/>
      <c r="J35" s="83">
        <v>308082</v>
      </c>
      <c r="K35" s="81">
        <v>347386969.99999994</v>
      </c>
      <c r="L35" s="81">
        <v>974560</v>
      </c>
      <c r="M35" s="81">
        <v>1099701415</v>
      </c>
      <c r="N35" s="81">
        <v>103000</v>
      </c>
      <c r="O35" s="81">
        <v>196463557</v>
      </c>
      <c r="P35" s="81">
        <v>94747</v>
      </c>
      <c r="Q35" s="81">
        <v>520114344.99999994</v>
      </c>
      <c r="R35" s="81">
        <v>2649.7099699999999</v>
      </c>
      <c r="S35" s="81">
        <v>17171787.408849999</v>
      </c>
      <c r="T35" s="81">
        <v>0</v>
      </c>
      <c r="U35" s="81">
        <v>0</v>
      </c>
      <c r="V35" s="81">
        <v>317</v>
      </c>
      <c r="W35" s="81">
        <v>0</v>
      </c>
      <c r="X35" s="81">
        <v>0</v>
      </c>
      <c r="Y35" s="81">
        <v>1944089</v>
      </c>
      <c r="Z35" s="81">
        <v>2182782163.4088497</v>
      </c>
      <c r="AA35" s="81">
        <v>1173136157</v>
      </c>
      <c r="AB35" s="81">
        <v>3612460733.0000005</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2342</v>
      </c>
      <c r="B36" s="80">
        <v>28</v>
      </c>
      <c r="C36" s="80">
        <v>18</v>
      </c>
      <c r="D36" s="80">
        <v>28</v>
      </c>
      <c r="E36" s="80">
        <v>2022</v>
      </c>
      <c r="F36" s="80" t="s">
        <v>568</v>
      </c>
      <c r="G36" s="182" t="s">
        <v>2339</v>
      </c>
      <c r="H36" s="80" t="s">
        <v>2340</v>
      </c>
      <c r="I36" s="173"/>
      <c r="J36" s="83">
        <v>188909</v>
      </c>
      <c r="K36" s="81">
        <v>228226173.00000003</v>
      </c>
      <c r="L36" s="81">
        <v>400336</v>
      </c>
      <c r="M36" s="81">
        <v>483678039</v>
      </c>
      <c r="N36" s="81">
        <v>186500</v>
      </c>
      <c r="O36" s="81">
        <v>375827767</v>
      </c>
      <c r="P36" s="81">
        <v>50903</v>
      </c>
      <c r="Q36" s="81">
        <v>285284818</v>
      </c>
      <c r="R36" s="81">
        <v>0</v>
      </c>
      <c r="S36" s="81">
        <v>0</v>
      </c>
      <c r="T36" s="81">
        <v>709034</v>
      </c>
      <c r="U36" s="81">
        <v>30148</v>
      </c>
      <c r="V36" s="81">
        <v>9972</v>
      </c>
      <c r="W36" s="81">
        <v>4964452093.000001</v>
      </c>
      <c r="X36" s="81">
        <v>184869498</v>
      </c>
      <c r="Y36" s="81">
        <v>61147813</v>
      </c>
      <c r="Z36" s="81">
        <v>6583486201</v>
      </c>
      <c r="AA36" s="81">
        <v>762494395</v>
      </c>
      <c r="AB36" s="81">
        <v>2352852081</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1706</v>
      </c>
      <c r="B37" s="80">
        <v>29</v>
      </c>
      <c r="C37" s="80">
        <v>18</v>
      </c>
      <c r="D37" s="80">
        <v>29</v>
      </c>
      <c r="E37" s="80">
        <v>2022</v>
      </c>
      <c r="F37" s="80" t="s">
        <v>568</v>
      </c>
      <c r="G37" s="182" t="s">
        <v>1703</v>
      </c>
      <c r="H37" s="80" t="s">
        <v>1704</v>
      </c>
      <c r="I37" s="173"/>
      <c r="J37" s="83">
        <v>355215</v>
      </c>
      <c r="K37" s="81">
        <v>398810888</v>
      </c>
      <c r="L37" s="81">
        <v>918234</v>
      </c>
      <c r="M37" s="81">
        <v>1034149572.9999999</v>
      </c>
      <c r="N37" s="81">
        <v>587100</v>
      </c>
      <c r="O37" s="81">
        <v>1246506920</v>
      </c>
      <c r="P37" s="81">
        <v>45798</v>
      </c>
      <c r="Q37" s="81">
        <v>270596822</v>
      </c>
      <c r="R37" s="81">
        <v>0</v>
      </c>
      <c r="S37" s="81">
        <v>0</v>
      </c>
      <c r="T37" s="81">
        <v>0</v>
      </c>
      <c r="U37" s="81">
        <v>70</v>
      </c>
      <c r="V37" s="81">
        <v>358</v>
      </c>
      <c r="W37" s="81">
        <v>0</v>
      </c>
      <c r="X37" s="81">
        <v>428504</v>
      </c>
      <c r="Y37" s="81">
        <v>2195255.9999999995</v>
      </c>
      <c r="Z37" s="81">
        <v>2952687963</v>
      </c>
      <c r="AA37" s="81">
        <v>683686130</v>
      </c>
      <c r="AB37" s="81">
        <v>3671819038.0000005</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1693</v>
      </c>
      <c r="B38" s="80">
        <v>30</v>
      </c>
      <c r="C38" s="80">
        <v>18</v>
      </c>
      <c r="D38" s="80">
        <v>30</v>
      </c>
      <c r="E38" s="80">
        <v>2022</v>
      </c>
      <c r="F38" s="80" t="s">
        <v>568</v>
      </c>
      <c r="G38" s="182" t="s">
        <v>1690</v>
      </c>
      <c r="H38" s="80" t="s">
        <v>1691</v>
      </c>
      <c r="I38" s="173"/>
      <c r="J38" s="83">
        <v>55497</v>
      </c>
      <c r="K38" s="81">
        <v>65293154</v>
      </c>
      <c r="L38" s="81">
        <v>23872</v>
      </c>
      <c r="M38" s="81">
        <v>28134328</v>
      </c>
      <c r="N38" s="81">
        <v>900</v>
      </c>
      <c r="O38" s="81">
        <v>2277716</v>
      </c>
      <c r="P38" s="81">
        <v>0</v>
      </c>
      <c r="Q38" s="81">
        <v>0</v>
      </c>
      <c r="R38" s="81">
        <v>0</v>
      </c>
      <c r="S38" s="81">
        <v>0</v>
      </c>
      <c r="T38" s="81">
        <v>0</v>
      </c>
      <c r="U38" s="81">
        <v>0</v>
      </c>
      <c r="V38" s="81">
        <v>59</v>
      </c>
      <c r="W38" s="81">
        <v>0</v>
      </c>
      <c r="X38" s="81">
        <v>0</v>
      </c>
      <c r="Y38" s="81">
        <v>360562</v>
      </c>
      <c r="Z38" s="81">
        <v>96065760</v>
      </c>
      <c r="AA38" s="81">
        <v>102159012</v>
      </c>
      <c r="AB38" s="81">
        <v>790013179</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1689</v>
      </c>
      <c r="B39" s="80">
        <v>31</v>
      </c>
      <c r="C39" s="80">
        <v>18</v>
      </c>
      <c r="D39" s="80">
        <v>31</v>
      </c>
      <c r="E39" s="80">
        <v>2022</v>
      </c>
      <c r="F39" s="80" t="s">
        <v>568</v>
      </c>
      <c r="G39" s="182" t="s">
        <v>1686</v>
      </c>
      <c r="H39" s="80" t="s">
        <v>1687</v>
      </c>
      <c r="I39" s="173"/>
      <c r="J39" s="83">
        <v>56503</v>
      </c>
      <c r="K39" s="81">
        <v>65150867.000000007</v>
      </c>
      <c r="L39" s="81">
        <v>26474</v>
      </c>
      <c r="M39" s="81">
        <v>30530338</v>
      </c>
      <c r="N39" s="81">
        <v>106500</v>
      </c>
      <c r="O39" s="81">
        <v>236901084</v>
      </c>
      <c r="P39" s="81">
        <v>47150</v>
      </c>
      <c r="Q39" s="81">
        <v>294564715.00000006</v>
      </c>
      <c r="R39" s="81">
        <v>0</v>
      </c>
      <c r="S39" s="81">
        <v>0</v>
      </c>
      <c r="T39" s="81">
        <v>0</v>
      </c>
      <c r="U39" s="81">
        <v>0</v>
      </c>
      <c r="V39" s="81">
        <v>360</v>
      </c>
      <c r="W39" s="81">
        <v>0</v>
      </c>
      <c r="X39" s="81">
        <v>0</v>
      </c>
      <c r="Y39" s="81">
        <v>2205558</v>
      </c>
      <c r="Z39" s="81">
        <v>629352562</v>
      </c>
      <c r="AA39" s="81">
        <v>294896446</v>
      </c>
      <c r="AB39" s="81">
        <v>773884709</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1242</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1242</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1242</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2369</v>
      </c>
      <c r="B190" s="80">
        <v>182</v>
      </c>
      <c r="C190" s="80">
        <v>16</v>
      </c>
      <c r="D190" s="80">
        <v>2</v>
      </c>
      <c r="E190" s="80">
        <v>2021</v>
      </c>
      <c r="F190" s="80" t="s">
        <v>75</v>
      </c>
      <c r="G190" s="182" t="s">
        <v>2367</v>
      </c>
      <c r="H190" s="80" t="s">
        <v>2368</v>
      </c>
      <c r="I190" s="173"/>
      <c r="J190" s="83"/>
      <c r="K190" s="81"/>
      <c r="L190" s="81"/>
      <c r="M190" s="81"/>
      <c r="N190" s="81"/>
      <c r="O190" s="81"/>
      <c r="P190" s="81"/>
      <c r="Q190" s="81"/>
      <c r="R190" s="81"/>
      <c r="S190" s="81"/>
      <c r="T190" s="81"/>
      <c r="U190" s="81"/>
      <c r="V190" s="81"/>
      <c r="W190" s="81"/>
      <c r="X190" s="81"/>
      <c r="Y190" s="81"/>
      <c r="Z190" s="81"/>
      <c r="AA190" s="81"/>
      <c r="AB190" s="81"/>
      <c r="AC190" s="82"/>
      <c r="AD190" s="81">
        <v>127077534.2277744</v>
      </c>
      <c r="AE190" s="81">
        <v>5295549.5331305219</v>
      </c>
      <c r="AF190" s="81">
        <v>3952001.6598889153</v>
      </c>
      <c r="AG190" s="81">
        <v>61318527.948214054</v>
      </c>
      <c r="AH190" s="81">
        <v>57382286.063101068</v>
      </c>
      <c r="AI190" s="81">
        <v>0</v>
      </c>
      <c r="AJ190" s="81">
        <v>0</v>
      </c>
      <c r="AK190" s="81">
        <v>5363442.4558268273</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1684</v>
      </c>
      <c r="B191" s="80">
        <v>183</v>
      </c>
      <c r="C191" s="80">
        <v>16</v>
      </c>
      <c r="D191" s="80">
        <v>3</v>
      </c>
      <c r="E191" s="80">
        <v>2021</v>
      </c>
      <c r="F191" s="80" t="s">
        <v>75</v>
      </c>
      <c r="G191" s="182" t="s">
        <v>1682</v>
      </c>
      <c r="H191" s="80" t="s">
        <v>1683</v>
      </c>
      <c r="I191" s="173"/>
      <c r="J191" s="83"/>
      <c r="K191" s="81"/>
      <c r="L191" s="81"/>
      <c r="M191" s="81"/>
      <c r="N191" s="81"/>
      <c r="O191" s="81"/>
      <c r="P191" s="81"/>
      <c r="Q191" s="81"/>
      <c r="R191" s="81"/>
      <c r="S191" s="81"/>
      <c r="T191" s="81"/>
      <c r="U191" s="81"/>
      <c r="V191" s="81"/>
      <c r="W191" s="81"/>
      <c r="X191" s="81"/>
      <c r="Y191" s="81"/>
      <c r="Z191" s="81"/>
      <c r="AA191" s="81"/>
      <c r="AB191" s="81"/>
      <c r="AC191" s="82"/>
      <c r="AD191" s="81">
        <v>4125375.0109517542</v>
      </c>
      <c r="AE191" s="81">
        <v>1472366.0109173136</v>
      </c>
      <c r="AF191" s="81">
        <v>1483354.0476843326</v>
      </c>
      <c r="AG191" s="81">
        <v>18148856.333149537</v>
      </c>
      <c r="AH191" s="81">
        <v>17272482.050979722</v>
      </c>
      <c r="AI191" s="81">
        <v>0</v>
      </c>
      <c r="AJ191" s="81">
        <v>0</v>
      </c>
      <c r="AK191" s="81">
        <v>1324452.6279807314</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1730</v>
      </c>
      <c r="B192" s="80">
        <v>184</v>
      </c>
      <c r="C192" s="80">
        <v>16</v>
      </c>
      <c r="D192" s="80">
        <v>4</v>
      </c>
      <c r="E192" s="80">
        <v>2021</v>
      </c>
      <c r="F192" s="80" t="s">
        <v>75</v>
      </c>
      <c r="G192" s="182" t="s">
        <v>1728</v>
      </c>
      <c r="H192" s="80" t="s">
        <v>1729</v>
      </c>
      <c r="I192" s="173"/>
      <c r="J192" s="83"/>
      <c r="K192" s="81"/>
      <c r="L192" s="81"/>
      <c r="M192" s="81"/>
      <c r="N192" s="81"/>
      <c r="O192" s="81"/>
      <c r="P192" s="81"/>
      <c r="Q192" s="81"/>
      <c r="R192" s="81"/>
      <c r="S192" s="81"/>
      <c r="T192" s="81"/>
      <c r="U192" s="81"/>
      <c r="V192" s="81"/>
      <c r="W192" s="81"/>
      <c r="X192" s="81"/>
      <c r="Y192" s="81"/>
      <c r="Z192" s="81"/>
      <c r="AA192" s="81"/>
      <c r="AB192" s="81"/>
      <c r="AC192" s="82"/>
      <c r="AD192" s="81">
        <v>0</v>
      </c>
      <c r="AE192" s="81">
        <v>11291.150390470197</v>
      </c>
      <c r="AF192" s="81">
        <v>75791.812655403846</v>
      </c>
      <c r="AG192" s="81">
        <v>1376941.68175634</v>
      </c>
      <c r="AH192" s="81">
        <v>652160.18596283381</v>
      </c>
      <c r="AI192" s="81">
        <v>0</v>
      </c>
      <c r="AJ192" s="81">
        <v>0</v>
      </c>
      <c r="AK192" s="81">
        <v>44367.194079037385</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1722</v>
      </c>
      <c r="B193" s="80">
        <v>185</v>
      </c>
      <c r="C193" s="80">
        <v>16</v>
      </c>
      <c r="D193" s="80">
        <v>5</v>
      </c>
      <c r="E193" s="80">
        <v>2021</v>
      </c>
      <c r="F193" s="80" t="s">
        <v>75</v>
      </c>
      <c r="G193" s="182" t="s">
        <v>1720</v>
      </c>
      <c r="H193" s="80" t="s">
        <v>1721</v>
      </c>
      <c r="I193" s="173"/>
      <c r="J193" s="83"/>
      <c r="K193" s="81"/>
      <c r="L193" s="81"/>
      <c r="M193" s="81"/>
      <c r="N193" s="81"/>
      <c r="O193" s="81"/>
      <c r="P193" s="81"/>
      <c r="Q193" s="81"/>
      <c r="R193" s="81"/>
      <c r="S193" s="81"/>
      <c r="T193" s="81"/>
      <c r="U193" s="81"/>
      <c r="V193" s="81"/>
      <c r="W193" s="81"/>
      <c r="X193" s="81"/>
      <c r="Y193" s="81"/>
      <c r="Z193" s="81"/>
      <c r="AA193" s="81"/>
      <c r="AB193" s="81"/>
      <c r="AC193" s="82"/>
      <c r="AD193" s="81">
        <v>6022865.9585711835</v>
      </c>
      <c r="AE193" s="81">
        <v>293569.91015222511</v>
      </c>
      <c r="AF193" s="81">
        <v>108274.01807914834</v>
      </c>
      <c r="AG193" s="81">
        <v>6534098.258334484</v>
      </c>
      <c r="AH193" s="81">
        <v>6697333.646265029</v>
      </c>
      <c r="AI193" s="81">
        <v>0</v>
      </c>
      <c r="AJ193" s="81">
        <v>0</v>
      </c>
      <c r="AK193" s="81">
        <v>550389.48157811759</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2373</v>
      </c>
      <c r="B194" s="80">
        <v>186</v>
      </c>
      <c r="C194" s="80">
        <v>16</v>
      </c>
      <c r="D194" s="80">
        <v>6</v>
      </c>
      <c r="E194" s="80">
        <v>2021</v>
      </c>
      <c r="F194" s="80" t="s">
        <v>75</v>
      </c>
      <c r="G194" s="182" t="s">
        <v>2371</v>
      </c>
      <c r="H194" s="80" t="s">
        <v>2372</v>
      </c>
      <c r="I194" s="173"/>
      <c r="J194" s="83"/>
      <c r="K194" s="81"/>
      <c r="L194" s="81"/>
      <c r="M194" s="81"/>
      <c r="N194" s="81"/>
      <c r="O194" s="81"/>
      <c r="P194" s="81"/>
      <c r="Q194" s="81"/>
      <c r="R194" s="81"/>
      <c r="S194" s="81"/>
      <c r="T194" s="81"/>
      <c r="U194" s="81"/>
      <c r="V194" s="81"/>
      <c r="W194" s="81"/>
      <c r="X194" s="81"/>
      <c r="Y194" s="81"/>
      <c r="Z194" s="81"/>
      <c r="AA194" s="81"/>
      <c r="AB194" s="81"/>
      <c r="AC194" s="82"/>
      <c r="AD194" s="81">
        <v>132157003.36888997</v>
      </c>
      <c r="AE194" s="81">
        <v>6449505.103036575</v>
      </c>
      <c r="AF194" s="81">
        <v>947397.65819254797</v>
      </c>
      <c r="AG194" s="81">
        <v>79690499.831648186</v>
      </c>
      <c r="AH194" s="81">
        <v>67246697.019640699</v>
      </c>
      <c r="AI194" s="81">
        <v>0</v>
      </c>
      <c r="AJ194" s="81">
        <v>0</v>
      </c>
      <c r="AK194" s="81">
        <v>5320650.4284014842</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2349</v>
      </c>
      <c r="B195" s="80">
        <v>187</v>
      </c>
      <c r="C195" s="80">
        <v>16</v>
      </c>
      <c r="D195" s="80">
        <v>7</v>
      </c>
      <c r="E195" s="80">
        <v>2021</v>
      </c>
      <c r="F195" s="80" t="s">
        <v>75</v>
      </c>
      <c r="G195" s="182" t="s">
        <v>2347</v>
      </c>
      <c r="H195" s="80" t="s">
        <v>2348</v>
      </c>
      <c r="I195" s="173"/>
      <c r="J195" s="83"/>
      <c r="K195" s="81"/>
      <c r="L195" s="81"/>
      <c r="M195" s="81"/>
      <c r="N195" s="81"/>
      <c r="O195" s="81"/>
      <c r="P195" s="81"/>
      <c r="Q195" s="81"/>
      <c r="R195" s="81"/>
      <c r="S195" s="81"/>
      <c r="T195" s="81"/>
      <c r="U195" s="81"/>
      <c r="V195" s="81"/>
      <c r="W195" s="81"/>
      <c r="X195" s="81"/>
      <c r="Y195" s="81"/>
      <c r="Z195" s="81"/>
      <c r="AA195" s="81"/>
      <c r="AB195" s="81"/>
      <c r="AC195" s="82"/>
      <c r="AD195" s="81">
        <v>53784639.796036541</v>
      </c>
      <c r="AE195" s="81">
        <v>4385482.8116586246</v>
      </c>
      <c r="AF195" s="81">
        <v>1938104.9236167553</v>
      </c>
      <c r="AG195" s="81">
        <v>64474019.302239001</v>
      </c>
      <c r="AH195" s="81">
        <v>51407405.317453556</v>
      </c>
      <c r="AI195" s="81">
        <v>0</v>
      </c>
      <c r="AJ195" s="81">
        <v>0</v>
      </c>
      <c r="AK195" s="81">
        <v>4510620.9767395323</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2353</v>
      </c>
      <c r="B196" s="80">
        <v>188</v>
      </c>
      <c r="C196" s="80">
        <v>16</v>
      </c>
      <c r="D196" s="80">
        <v>8</v>
      </c>
      <c r="E196" s="80">
        <v>2021</v>
      </c>
      <c r="F196" s="80" t="s">
        <v>75</v>
      </c>
      <c r="G196" s="182" t="s">
        <v>2351</v>
      </c>
      <c r="H196" s="80" t="s">
        <v>2352</v>
      </c>
      <c r="I196" s="173"/>
      <c r="J196" s="83"/>
      <c r="K196" s="81"/>
      <c r="L196" s="81"/>
      <c r="M196" s="81"/>
      <c r="N196" s="81"/>
      <c r="O196" s="81"/>
      <c r="P196" s="81"/>
      <c r="Q196" s="81"/>
      <c r="R196" s="81"/>
      <c r="S196" s="81"/>
      <c r="T196" s="81"/>
      <c r="U196" s="81"/>
      <c r="V196" s="81"/>
      <c r="W196" s="81"/>
      <c r="X196" s="81"/>
      <c r="Y196" s="81"/>
      <c r="Z196" s="81"/>
      <c r="AA196" s="81"/>
      <c r="AB196" s="81"/>
      <c r="AC196" s="82"/>
      <c r="AD196" s="81">
        <v>103474134.16118819</v>
      </c>
      <c r="AE196" s="81">
        <v>3179587.9499564068</v>
      </c>
      <c r="AF196" s="81">
        <v>1445458.1413566305</v>
      </c>
      <c r="AG196" s="81">
        <v>60642806.567352138</v>
      </c>
      <c r="AH196" s="81">
        <v>49611035.942945145</v>
      </c>
      <c r="AI196" s="81">
        <v>0</v>
      </c>
      <c r="AJ196" s="81">
        <v>0</v>
      </c>
      <c r="AK196" s="81">
        <v>4471110.5465093832</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2365</v>
      </c>
      <c r="B197" s="80">
        <v>189</v>
      </c>
      <c r="C197" s="80">
        <v>16</v>
      </c>
      <c r="D197" s="80">
        <v>9</v>
      </c>
      <c r="E197" s="80">
        <v>2021</v>
      </c>
      <c r="F197" s="80" t="s">
        <v>75</v>
      </c>
      <c r="G197" s="182" t="s">
        <v>2363</v>
      </c>
      <c r="H197" s="80" t="s">
        <v>2364</v>
      </c>
      <c r="I197" s="173"/>
      <c r="J197" s="83"/>
      <c r="K197" s="81"/>
      <c r="L197" s="81"/>
      <c r="M197" s="81"/>
      <c r="N197" s="81"/>
      <c r="O197" s="81"/>
      <c r="P197" s="81"/>
      <c r="Q197" s="81"/>
      <c r="R197" s="81"/>
      <c r="S197" s="81"/>
      <c r="T197" s="81"/>
      <c r="U197" s="81"/>
      <c r="V197" s="81"/>
      <c r="W197" s="81"/>
      <c r="X197" s="81"/>
      <c r="Y197" s="81"/>
      <c r="Z197" s="81"/>
      <c r="AA197" s="81"/>
      <c r="AB197" s="81"/>
      <c r="AC197" s="82"/>
      <c r="AD197" s="81">
        <v>181331371.29466417</v>
      </c>
      <c r="AE197" s="81">
        <v>8387066.510041262</v>
      </c>
      <c r="AF197" s="81">
        <v>2219617.3706225408</v>
      </c>
      <c r="AG197" s="81">
        <v>170810890.56787562</v>
      </c>
      <c r="AH197" s="81">
        <v>135981256.49947205</v>
      </c>
      <c r="AI197" s="81">
        <v>0</v>
      </c>
      <c r="AJ197" s="81">
        <v>0</v>
      </c>
      <c r="AK197" s="81">
        <v>10540096.399303151</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1696</v>
      </c>
      <c r="B198" s="80">
        <v>190</v>
      </c>
      <c r="C198" s="80">
        <v>16</v>
      </c>
      <c r="D198" s="80">
        <v>10</v>
      </c>
      <c r="E198" s="80">
        <v>2021</v>
      </c>
      <c r="F198" s="80" t="s">
        <v>75</v>
      </c>
      <c r="G198" s="182" t="s">
        <v>1694</v>
      </c>
      <c r="H198" s="80" t="s">
        <v>1695</v>
      </c>
      <c r="I198" s="173"/>
      <c r="J198" s="83"/>
      <c r="K198" s="81"/>
      <c r="L198" s="81"/>
      <c r="M198" s="81"/>
      <c r="N198" s="81"/>
      <c r="O198" s="81"/>
      <c r="P198" s="81"/>
      <c r="Q198" s="81"/>
      <c r="R198" s="81"/>
      <c r="S198" s="81"/>
      <c r="T198" s="81"/>
      <c r="U198" s="81"/>
      <c r="V198" s="81"/>
      <c r="W198" s="81"/>
      <c r="X198" s="81"/>
      <c r="Y198" s="81"/>
      <c r="Z198" s="81"/>
      <c r="AA198" s="81"/>
      <c r="AB198" s="81"/>
      <c r="AC198" s="82"/>
      <c r="AD198" s="81">
        <v>56120963.4809599</v>
      </c>
      <c r="AE198" s="81">
        <v>1641733.2667743664</v>
      </c>
      <c r="AF198" s="81">
        <v>590093.39853135846</v>
      </c>
      <c r="AG198" s="81">
        <v>36546327.136616193</v>
      </c>
      <c r="AH198" s="81">
        <v>39672427.120936692</v>
      </c>
      <c r="AI198" s="81">
        <v>0</v>
      </c>
      <c r="AJ198" s="81">
        <v>0</v>
      </c>
      <c r="AK198" s="81">
        <v>3363637.1250749496</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1718</v>
      </c>
      <c r="B199" s="80">
        <v>191</v>
      </c>
      <c r="C199" s="80">
        <v>16</v>
      </c>
      <c r="D199" s="80">
        <v>11</v>
      </c>
      <c r="E199" s="80">
        <v>2021</v>
      </c>
      <c r="F199" s="80" t="s">
        <v>75</v>
      </c>
      <c r="G199" s="182" t="s">
        <v>1716</v>
      </c>
      <c r="H199" s="80" t="s">
        <v>1717</v>
      </c>
      <c r="I199" s="173"/>
      <c r="J199" s="83"/>
      <c r="K199" s="81"/>
      <c r="L199" s="81"/>
      <c r="M199" s="81"/>
      <c r="N199" s="81"/>
      <c r="O199" s="81"/>
      <c r="P199" s="81"/>
      <c r="Q199" s="81"/>
      <c r="R199" s="81"/>
      <c r="S199" s="81"/>
      <c r="T199" s="81"/>
      <c r="U199" s="81"/>
      <c r="V199" s="81"/>
      <c r="W199" s="81"/>
      <c r="X199" s="81"/>
      <c r="Y199" s="81"/>
      <c r="Z199" s="81"/>
      <c r="AA199" s="81"/>
      <c r="AB199" s="81"/>
      <c r="AC199" s="82"/>
      <c r="AD199" s="81">
        <v>3951842.8263298464</v>
      </c>
      <c r="AE199" s="81">
        <v>1070401.0570165748</v>
      </c>
      <c r="AF199" s="81">
        <v>341063.15694931726</v>
      </c>
      <c r="AG199" s="81">
        <v>7171571.2591476049</v>
      </c>
      <c r="AH199" s="81">
        <v>6177948.5879832506</v>
      </c>
      <c r="AI199" s="81">
        <v>0</v>
      </c>
      <c r="AJ199" s="81">
        <v>0</v>
      </c>
      <c r="AK199" s="81">
        <v>574148.24527133</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1701</v>
      </c>
      <c r="B200" s="80">
        <v>192</v>
      </c>
      <c r="C200" s="80">
        <v>16</v>
      </c>
      <c r="D200" s="80">
        <v>12</v>
      </c>
      <c r="E200" s="80">
        <v>2021</v>
      </c>
      <c r="F200" s="80" t="s">
        <v>75</v>
      </c>
      <c r="G200" s="182" t="s">
        <v>1699</v>
      </c>
      <c r="H200" s="80" t="s">
        <v>1700</v>
      </c>
      <c r="I200" s="173"/>
      <c r="J200" s="83"/>
      <c r="K200" s="81"/>
      <c r="L200" s="81"/>
      <c r="M200" s="81"/>
      <c r="N200" s="81"/>
      <c r="O200" s="81"/>
      <c r="P200" s="81"/>
      <c r="Q200" s="81"/>
      <c r="R200" s="81"/>
      <c r="S200" s="81"/>
      <c r="T200" s="81"/>
      <c r="U200" s="81"/>
      <c r="V200" s="81"/>
      <c r="W200" s="81"/>
      <c r="X200" s="81"/>
      <c r="Y200" s="81"/>
      <c r="Z200" s="81"/>
      <c r="AA200" s="81"/>
      <c r="AB200" s="81"/>
      <c r="AC200" s="82"/>
      <c r="AD200" s="81">
        <v>117513515.88063887</v>
      </c>
      <c r="AE200" s="81">
        <v>4015133.0788512016</v>
      </c>
      <c r="AF200" s="81">
        <v>3849141.3427137239</v>
      </c>
      <c r="AG200" s="81">
        <v>70370644.559760347</v>
      </c>
      <c r="AH200" s="81">
        <v>73959651.269162327</v>
      </c>
      <c r="AI200" s="81">
        <v>0</v>
      </c>
      <c r="AJ200" s="81">
        <v>0</v>
      </c>
      <c r="AK200" s="81">
        <v>6312611.6285650507</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2337</v>
      </c>
      <c r="B201" s="80">
        <v>193</v>
      </c>
      <c r="C201" s="80">
        <v>16</v>
      </c>
      <c r="D201" s="80">
        <v>13</v>
      </c>
      <c r="E201" s="80">
        <v>2021</v>
      </c>
      <c r="F201" s="80" t="s">
        <v>75</v>
      </c>
      <c r="G201" s="182" t="s">
        <v>2335</v>
      </c>
      <c r="H201" s="80" t="s">
        <v>2336</v>
      </c>
      <c r="I201" s="173"/>
      <c r="J201" s="83"/>
      <c r="K201" s="81"/>
      <c r="L201" s="81"/>
      <c r="M201" s="81"/>
      <c r="N201" s="81"/>
      <c r="O201" s="81"/>
      <c r="P201" s="81"/>
      <c r="Q201" s="81"/>
      <c r="R201" s="81"/>
      <c r="S201" s="81"/>
      <c r="T201" s="81"/>
      <c r="U201" s="81"/>
      <c r="V201" s="81"/>
      <c r="W201" s="81"/>
      <c r="X201" s="81"/>
      <c r="Y201" s="81"/>
      <c r="Z201" s="81"/>
      <c r="AA201" s="81"/>
      <c r="AB201" s="81"/>
      <c r="AC201" s="82"/>
      <c r="AD201" s="81">
        <v>12499598.472390262</v>
      </c>
      <c r="AE201" s="81">
        <v>5995600.8573396746</v>
      </c>
      <c r="AF201" s="81">
        <v>4807366.4027141863</v>
      </c>
      <c r="AG201" s="81">
        <v>119832174.69285037</v>
      </c>
      <c r="AH201" s="81">
        <v>90861143.992797926</v>
      </c>
      <c r="AI201" s="81">
        <v>0</v>
      </c>
      <c r="AJ201" s="81">
        <v>0</v>
      </c>
      <c r="AK201" s="81">
        <v>6814564.7355420887</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2361</v>
      </c>
      <c r="B202" s="80">
        <v>194</v>
      </c>
      <c r="C202" s="80">
        <v>16</v>
      </c>
      <c r="D202" s="80">
        <v>14</v>
      </c>
      <c r="E202" s="80">
        <v>2021</v>
      </c>
      <c r="F202" s="80" t="s">
        <v>75</v>
      </c>
      <c r="G202" s="182" t="s">
        <v>2359</v>
      </c>
      <c r="H202" s="80" t="s">
        <v>2360</v>
      </c>
      <c r="I202" s="173"/>
      <c r="J202" s="83"/>
      <c r="K202" s="81"/>
      <c r="L202" s="81"/>
      <c r="M202" s="81"/>
      <c r="N202" s="81"/>
      <c r="O202" s="81"/>
      <c r="P202" s="81"/>
      <c r="Q202" s="81"/>
      <c r="R202" s="81"/>
      <c r="S202" s="81"/>
      <c r="T202" s="81"/>
      <c r="U202" s="81"/>
      <c r="V202" s="81"/>
      <c r="W202" s="81"/>
      <c r="X202" s="81"/>
      <c r="Y202" s="81"/>
      <c r="Z202" s="81"/>
      <c r="AA202" s="81"/>
      <c r="AB202" s="81"/>
      <c r="AC202" s="82"/>
      <c r="AD202" s="81">
        <v>266621450.37746087</v>
      </c>
      <c r="AE202" s="81">
        <v>6883085.2780306321</v>
      </c>
      <c r="AF202" s="81">
        <v>3367321.9622615138</v>
      </c>
      <c r="AG202" s="81">
        <v>225053468.20706403</v>
      </c>
      <c r="AH202" s="81">
        <v>143252647.31541693</v>
      </c>
      <c r="AI202" s="81">
        <v>0</v>
      </c>
      <c r="AJ202" s="81">
        <v>0</v>
      </c>
      <c r="AK202" s="81">
        <v>12407193.93948134</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2357</v>
      </c>
      <c r="B203" s="80">
        <v>195</v>
      </c>
      <c r="C203" s="80">
        <v>16</v>
      </c>
      <c r="D203" s="80">
        <v>15</v>
      </c>
      <c r="E203" s="80">
        <v>2021</v>
      </c>
      <c r="F203" s="80" t="s">
        <v>75</v>
      </c>
      <c r="G203" s="182" t="s">
        <v>2355</v>
      </c>
      <c r="H203" s="80" t="s">
        <v>2356</v>
      </c>
      <c r="I203" s="173"/>
      <c r="J203" s="83"/>
      <c r="K203" s="81"/>
      <c r="L203" s="81"/>
      <c r="M203" s="81"/>
      <c r="N203" s="81"/>
      <c r="O203" s="81"/>
      <c r="P203" s="81"/>
      <c r="Q203" s="81"/>
      <c r="R203" s="81"/>
      <c r="S203" s="81"/>
      <c r="T203" s="81"/>
      <c r="U203" s="81"/>
      <c r="V203" s="81"/>
      <c r="W203" s="81"/>
      <c r="X203" s="81"/>
      <c r="Y203" s="81"/>
      <c r="Z203" s="81"/>
      <c r="AA203" s="81"/>
      <c r="AB203" s="81"/>
      <c r="AC203" s="82"/>
      <c r="AD203" s="81">
        <v>147738156.65004233</v>
      </c>
      <c r="AE203" s="81">
        <v>7919612.8838757956</v>
      </c>
      <c r="AF203" s="81">
        <v>7091948.1841842178</v>
      </c>
      <c r="AG203" s="81">
        <v>195296228.52910757</v>
      </c>
      <c r="AH203" s="81">
        <v>145002154.88015556</v>
      </c>
      <c r="AI203" s="81">
        <v>0</v>
      </c>
      <c r="AJ203" s="81">
        <v>0</v>
      </c>
      <c r="AK203" s="81">
        <v>12489365.133249024</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1676</v>
      </c>
      <c r="B204" s="80">
        <v>196</v>
      </c>
      <c r="C204" s="80">
        <v>16</v>
      </c>
      <c r="D204" s="80">
        <v>16</v>
      </c>
      <c r="E204" s="80">
        <v>2021</v>
      </c>
      <c r="F204" s="80" t="s">
        <v>75</v>
      </c>
      <c r="G204" s="182" t="s">
        <v>1674</v>
      </c>
      <c r="H204" s="80" t="s">
        <v>1675</v>
      </c>
      <c r="I204" s="173"/>
      <c r="J204" s="83"/>
      <c r="K204" s="81"/>
      <c r="L204" s="81"/>
      <c r="M204" s="81"/>
      <c r="N204" s="81"/>
      <c r="O204" s="81"/>
      <c r="P204" s="81"/>
      <c r="Q204" s="81"/>
      <c r="R204" s="81"/>
      <c r="S204" s="81"/>
      <c r="T204" s="81"/>
      <c r="U204" s="81"/>
      <c r="V204" s="81"/>
      <c r="W204" s="81"/>
      <c r="X204" s="81"/>
      <c r="Y204" s="81"/>
      <c r="Z204" s="81"/>
      <c r="AA204" s="81"/>
      <c r="AB204" s="81"/>
      <c r="AC204" s="82"/>
      <c r="AD204" s="81">
        <v>530904372.82978505</v>
      </c>
      <c r="AE204" s="81">
        <v>21109934.770023078</v>
      </c>
      <c r="AF204" s="81">
        <v>11845177.577858828</v>
      </c>
      <c r="AG204" s="81">
        <v>423122704.28970867</v>
      </c>
      <c r="AH204" s="81">
        <v>299657842.57288671</v>
      </c>
      <c r="AI204" s="81">
        <v>0</v>
      </c>
      <c r="AJ204" s="81">
        <v>0</v>
      </c>
      <c r="AK204" s="81">
        <v>24549103.561703108</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1713</v>
      </c>
      <c r="B205" s="80">
        <v>197</v>
      </c>
      <c r="C205" s="80">
        <v>16</v>
      </c>
      <c r="D205" s="80">
        <v>17</v>
      </c>
      <c r="E205" s="80">
        <v>2021</v>
      </c>
      <c r="F205" s="80" t="s">
        <v>75</v>
      </c>
      <c r="G205" s="182" t="s">
        <v>1711</v>
      </c>
      <c r="H205" s="80" t="s">
        <v>1712</v>
      </c>
      <c r="I205" s="173"/>
      <c r="J205" s="83"/>
      <c r="K205" s="81"/>
      <c r="L205" s="81"/>
      <c r="M205" s="81"/>
      <c r="N205" s="81"/>
      <c r="O205" s="81"/>
      <c r="P205" s="81"/>
      <c r="Q205" s="81"/>
      <c r="R205" s="81"/>
      <c r="S205" s="81"/>
      <c r="T205" s="81"/>
      <c r="U205" s="81"/>
      <c r="V205" s="81"/>
      <c r="W205" s="81"/>
      <c r="X205" s="81"/>
      <c r="Y205" s="81"/>
      <c r="Z205" s="81"/>
      <c r="AA205" s="81"/>
      <c r="AB205" s="81"/>
      <c r="AC205" s="82"/>
      <c r="AD205" s="81">
        <v>173681083.29753518</v>
      </c>
      <c r="AE205" s="81">
        <v>2653420.3417604961</v>
      </c>
      <c r="AF205" s="81">
        <v>812055.13559361268</v>
      </c>
      <c r="AG205" s="81">
        <v>39332084.150169529</v>
      </c>
      <c r="AH205" s="81">
        <v>19119618.386072058</v>
      </c>
      <c r="AI205" s="81">
        <v>0</v>
      </c>
      <c r="AJ205" s="81">
        <v>0</v>
      </c>
      <c r="AK205" s="81">
        <v>1852789.7764071382</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1726</v>
      </c>
      <c r="B206" s="80">
        <v>198</v>
      </c>
      <c r="C206" s="80">
        <v>16</v>
      </c>
      <c r="D206" s="80">
        <v>18</v>
      </c>
      <c r="E206" s="80">
        <v>2021</v>
      </c>
      <c r="F206" s="80" t="s">
        <v>75</v>
      </c>
      <c r="G206" s="182" t="s">
        <v>1724</v>
      </c>
      <c r="H206" s="80" t="s">
        <v>1725</v>
      </c>
      <c r="I206" s="173"/>
      <c r="J206" s="83"/>
      <c r="K206" s="81"/>
      <c r="L206" s="81"/>
      <c r="M206" s="81"/>
      <c r="N206" s="81"/>
      <c r="O206" s="81"/>
      <c r="P206" s="81"/>
      <c r="Q206" s="81"/>
      <c r="R206" s="81"/>
      <c r="S206" s="81"/>
      <c r="T206" s="81"/>
      <c r="U206" s="81"/>
      <c r="V206" s="81"/>
      <c r="W206" s="81"/>
      <c r="X206" s="81"/>
      <c r="Y206" s="81"/>
      <c r="Z206" s="81"/>
      <c r="AA206" s="81"/>
      <c r="AB206" s="81"/>
      <c r="AC206" s="82"/>
      <c r="AD206" s="81">
        <v>6885344.6679549776</v>
      </c>
      <c r="AE206" s="81">
        <v>501327.07733687665</v>
      </c>
      <c r="AF206" s="81">
        <v>1353425.2259893543</v>
      </c>
      <c r="AG206" s="81">
        <v>7681549.6597980997</v>
      </c>
      <c r="AH206" s="81">
        <v>7283106.2683873344</v>
      </c>
      <c r="AI206" s="81">
        <v>0</v>
      </c>
      <c r="AJ206" s="81">
        <v>0</v>
      </c>
      <c r="AK206" s="81">
        <v>677584.18886387872</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1709</v>
      </c>
      <c r="B207" s="80">
        <v>199</v>
      </c>
      <c r="C207" s="80">
        <v>16</v>
      </c>
      <c r="D207" s="80">
        <v>19</v>
      </c>
      <c r="E207" s="80">
        <v>2021</v>
      </c>
      <c r="F207" s="80" t="s">
        <v>75</v>
      </c>
      <c r="G207" s="182" t="s">
        <v>1707</v>
      </c>
      <c r="H207" s="80" t="s">
        <v>1708</v>
      </c>
      <c r="I207" s="173"/>
      <c r="J207" s="83"/>
      <c r="K207" s="81"/>
      <c r="L207" s="81"/>
      <c r="M207" s="81"/>
      <c r="N207" s="81"/>
      <c r="O207" s="81"/>
      <c r="P207" s="81"/>
      <c r="Q207" s="81"/>
      <c r="R207" s="81"/>
      <c r="S207" s="81"/>
      <c r="T207" s="81"/>
      <c r="U207" s="81"/>
      <c r="V207" s="81"/>
      <c r="W207" s="81"/>
      <c r="X207" s="81"/>
      <c r="Y207" s="81"/>
      <c r="Z207" s="81"/>
      <c r="AA207" s="81"/>
      <c r="AB207" s="81"/>
      <c r="AC207" s="82"/>
      <c r="AD207" s="81">
        <v>118130820.10002205</v>
      </c>
      <c r="AE207" s="81">
        <v>3046352.3753488595</v>
      </c>
      <c r="AF207" s="81">
        <v>1976000.8299444576</v>
      </c>
      <c r="AG207" s="81">
        <v>49467904.863098152</v>
      </c>
      <c r="AH207" s="81">
        <v>42171723.641991861</v>
      </c>
      <c r="AI207" s="81">
        <v>0</v>
      </c>
      <c r="AJ207" s="81">
        <v>0</v>
      </c>
      <c r="AK207" s="81">
        <v>3681033.2057942175</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1734</v>
      </c>
      <c r="B208" s="80">
        <v>200</v>
      </c>
      <c r="C208" s="80">
        <v>16</v>
      </c>
      <c r="D208" s="80">
        <v>20</v>
      </c>
      <c r="E208" s="80">
        <v>2021</v>
      </c>
      <c r="F208" s="80" t="s">
        <v>75</v>
      </c>
      <c r="G208" s="182" t="s">
        <v>1732</v>
      </c>
      <c r="H208" s="80" t="s">
        <v>1733</v>
      </c>
      <c r="I208" s="173"/>
      <c r="J208" s="83"/>
      <c r="K208" s="81"/>
      <c r="L208" s="81"/>
      <c r="M208" s="81"/>
      <c r="N208" s="81"/>
      <c r="O208" s="81"/>
      <c r="P208" s="81"/>
      <c r="Q208" s="81"/>
      <c r="R208" s="81"/>
      <c r="S208" s="81"/>
      <c r="T208" s="81"/>
      <c r="U208" s="81"/>
      <c r="V208" s="81"/>
      <c r="W208" s="81"/>
      <c r="X208" s="81"/>
      <c r="Y208" s="81"/>
      <c r="Z208" s="81"/>
      <c r="AA208" s="81"/>
      <c r="AB208" s="81"/>
      <c r="AC208" s="82"/>
      <c r="AD208" s="81">
        <v>14415119.205263857</v>
      </c>
      <c r="AE208" s="81">
        <v>435838.40507214959</v>
      </c>
      <c r="AF208" s="81">
        <v>113687.71898310576</v>
      </c>
      <c r="AG208" s="81">
        <v>14049904.937921176</v>
      </c>
      <c r="AH208" s="81">
        <v>16483641.586521681</v>
      </c>
      <c r="AI208" s="81">
        <v>0</v>
      </c>
      <c r="AJ208" s="81">
        <v>0</v>
      </c>
      <c r="AK208" s="81">
        <v>1469761.7517839693</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1755</v>
      </c>
      <c r="B209" s="80">
        <v>201</v>
      </c>
      <c r="C209" s="80">
        <v>16</v>
      </c>
      <c r="D209" s="80">
        <v>21</v>
      </c>
      <c r="E209" s="80">
        <v>2021</v>
      </c>
      <c r="F209" s="80" t="s">
        <v>75</v>
      </c>
      <c r="G209" s="182" t="s">
        <v>1737</v>
      </c>
      <c r="H209" s="80" t="s">
        <v>1738</v>
      </c>
      <c r="I209" s="173"/>
      <c r="J209" s="83"/>
      <c r="K209" s="81"/>
      <c r="L209" s="81"/>
      <c r="M209" s="81"/>
      <c r="N209" s="81"/>
      <c r="O209" s="81"/>
      <c r="P209" s="81"/>
      <c r="Q209" s="81"/>
      <c r="R209" s="81"/>
      <c r="S209" s="81"/>
      <c r="T209" s="81"/>
      <c r="U209" s="81"/>
      <c r="V209" s="81"/>
      <c r="W209" s="81"/>
      <c r="X209" s="81"/>
      <c r="Y209" s="81"/>
      <c r="Z209" s="81"/>
      <c r="AA209" s="81"/>
      <c r="AB209" s="81"/>
      <c r="AC209" s="82"/>
      <c r="AD209" s="81">
        <v>11470191.302125359</v>
      </c>
      <c r="AE209" s="81">
        <v>1013945.3050642236</v>
      </c>
      <c r="AF209" s="81">
        <v>1705315.7847465863</v>
      </c>
      <c r="AG209" s="81">
        <v>16287435.170775225</v>
      </c>
      <c r="AH209" s="81">
        <v>13539157.872653559</v>
      </c>
      <c r="AI209" s="81">
        <v>0</v>
      </c>
      <c r="AJ209" s="81">
        <v>0</v>
      </c>
      <c r="AK209" s="81">
        <v>1188857.0318752711</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1672</v>
      </c>
      <c r="B210" s="80">
        <v>202</v>
      </c>
      <c r="C210" s="80">
        <v>16</v>
      </c>
      <c r="D210" s="80">
        <v>22</v>
      </c>
      <c r="E210" s="80">
        <v>2021</v>
      </c>
      <c r="F210" s="80" t="s">
        <v>75</v>
      </c>
      <c r="G210" s="182" t="s">
        <v>1670</v>
      </c>
      <c r="H210" s="80" t="s">
        <v>1671</v>
      </c>
      <c r="I210" s="173"/>
      <c r="J210" s="83"/>
      <c r="K210" s="81"/>
      <c r="L210" s="81"/>
      <c r="M210" s="81"/>
      <c r="N210" s="81"/>
      <c r="O210" s="81"/>
      <c r="P210" s="81"/>
      <c r="Q210" s="81"/>
      <c r="R210" s="81"/>
      <c r="S210" s="81"/>
      <c r="T210" s="81"/>
      <c r="U210" s="81"/>
      <c r="V210" s="81"/>
      <c r="W210" s="81"/>
      <c r="X210" s="81"/>
      <c r="Y210" s="81"/>
      <c r="Z210" s="81"/>
      <c r="AA210" s="81"/>
      <c r="AB210" s="81"/>
      <c r="AC210" s="82"/>
      <c r="AD210" s="81">
        <v>401026571.83515048</v>
      </c>
      <c r="AE210" s="81">
        <v>3775760.6905732336</v>
      </c>
      <c r="AF210" s="81">
        <v>1331770.4223735246</v>
      </c>
      <c r="AG210" s="81">
        <v>155039808.52775902</v>
      </c>
      <c r="AH210" s="81">
        <v>120719927.11777891</v>
      </c>
      <c r="AI210" s="81">
        <v>0</v>
      </c>
      <c r="AJ210" s="81">
        <v>0</v>
      </c>
      <c r="AK210" s="81">
        <v>10253153.540555295</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2345</v>
      </c>
      <c r="B211" s="80">
        <v>203</v>
      </c>
      <c r="C211" s="80">
        <v>16</v>
      </c>
      <c r="D211" s="80">
        <v>23</v>
      </c>
      <c r="E211" s="80">
        <v>2021</v>
      </c>
      <c r="F211" s="80" t="s">
        <v>75</v>
      </c>
      <c r="G211" s="182" t="s">
        <v>2343</v>
      </c>
      <c r="H211" s="80" t="s">
        <v>2344</v>
      </c>
      <c r="I211" s="173"/>
      <c r="J211" s="83"/>
      <c r="K211" s="81"/>
      <c r="L211" s="81"/>
      <c r="M211" s="81"/>
      <c r="N211" s="81"/>
      <c r="O211" s="81"/>
      <c r="P211" s="81"/>
      <c r="Q211" s="81"/>
      <c r="R211" s="81"/>
      <c r="S211" s="81"/>
      <c r="T211" s="81"/>
      <c r="U211" s="81"/>
      <c r="V211" s="81"/>
      <c r="W211" s="81"/>
      <c r="X211" s="81"/>
      <c r="Y211" s="81"/>
      <c r="Z211" s="81"/>
      <c r="AA211" s="81"/>
      <c r="AB211" s="81"/>
      <c r="AC211" s="82"/>
      <c r="AD211" s="81">
        <v>35255337.721964732</v>
      </c>
      <c r="AE211" s="81">
        <v>7018579.0827162741</v>
      </c>
      <c r="AF211" s="81">
        <v>5776418.8645225642</v>
      </c>
      <c r="AG211" s="81">
        <v>95378710.381659076</v>
      </c>
      <c r="AH211" s="81">
        <v>76724498.045579597</v>
      </c>
      <c r="AI211" s="81">
        <v>0</v>
      </c>
      <c r="AJ211" s="81">
        <v>0</v>
      </c>
      <c r="AK211" s="81">
        <v>6584721.6679906258</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1639</v>
      </c>
      <c r="B212" s="80">
        <v>204</v>
      </c>
      <c r="C212" s="80">
        <v>16</v>
      </c>
      <c r="D212" s="80">
        <v>24</v>
      </c>
      <c r="E212" s="80">
        <v>2021</v>
      </c>
      <c r="F212" s="80" t="s">
        <v>75</v>
      </c>
      <c r="G212" s="182" t="s">
        <v>1637</v>
      </c>
      <c r="H212" s="80" t="s">
        <v>1638</v>
      </c>
      <c r="I212" s="173"/>
      <c r="J212" s="83"/>
      <c r="K212" s="81"/>
      <c r="L212" s="81"/>
      <c r="M212" s="81"/>
      <c r="N212" s="81"/>
      <c r="O212" s="81"/>
      <c r="P212" s="81"/>
      <c r="Q212" s="81"/>
      <c r="R212" s="81"/>
      <c r="S212" s="81"/>
      <c r="T212" s="81"/>
      <c r="U212" s="81"/>
      <c r="V212" s="81"/>
      <c r="W212" s="81"/>
      <c r="X212" s="81"/>
      <c r="Y212" s="81"/>
      <c r="Z212" s="81"/>
      <c r="AA212" s="81"/>
      <c r="AB212" s="81"/>
      <c r="AC212" s="82"/>
      <c r="AD212" s="81">
        <v>591205376.47898424</v>
      </c>
      <c r="AE212" s="81">
        <v>25800278.642224398</v>
      </c>
      <c r="AF212" s="81">
        <v>8006863.6369530214</v>
      </c>
      <c r="AG212" s="81">
        <v>621759291.34307694</v>
      </c>
      <c r="AH212" s="81">
        <v>426688493.40632987</v>
      </c>
      <c r="AI212" s="81">
        <v>0</v>
      </c>
      <c r="AJ212" s="81">
        <v>0</v>
      </c>
      <c r="AK212" s="81">
        <v>34617962.603776246</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1664</v>
      </c>
      <c r="B213" s="80">
        <v>205</v>
      </c>
      <c r="C213" s="80">
        <v>16</v>
      </c>
      <c r="D213" s="80">
        <v>25</v>
      </c>
      <c r="E213" s="80">
        <v>2021</v>
      </c>
      <c r="F213" s="80" t="s">
        <v>75</v>
      </c>
      <c r="G213" s="182" t="s">
        <v>1662</v>
      </c>
      <c r="H213" s="80" t="s">
        <v>1663</v>
      </c>
      <c r="I213" s="173"/>
      <c r="J213" s="83"/>
      <c r="K213" s="81"/>
      <c r="L213" s="81"/>
      <c r="M213" s="81"/>
      <c r="N213" s="81"/>
      <c r="O213" s="81"/>
      <c r="P213" s="81"/>
      <c r="Q213" s="81"/>
      <c r="R213" s="81"/>
      <c r="S213" s="81"/>
      <c r="T213" s="81"/>
      <c r="U213" s="81"/>
      <c r="V213" s="81"/>
      <c r="W213" s="81"/>
      <c r="X213" s="81"/>
      <c r="Y213" s="81"/>
      <c r="Z213" s="81"/>
      <c r="AA213" s="81"/>
      <c r="AB213" s="81"/>
      <c r="AC213" s="82"/>
      <c r="AD213" s="81">
        <v>1066202057.314561</v>
      </c>
      <c r="AE213" s="81">
        <v>72958897.363062218</v>
      </c>
      <c r="AF213" s="81">
        <v>13610044.072548948</v>
      </c>
      <c r="AG213" s="81">
        <v>2026118686.8643892</v>
      </c>
      <c r="AH213" s="81">
        <v>1349448294.7339699</v>
      </c>
      <c r="AI213" s="81">
        <v>0</v>
      </c>
      <c r="AJ213" s="81">
        <v>0</v>
      </c>
      <c r="AK213" s="81">
        <v>102335033.36550465</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2377</v>
      </c>
      <c r="B214" s="80">
        <v>206</v>
      </c>
      <c r="C214" s="80">
        <v>16</v>
      </c>
      <c r="D214" s="80">
        <v>26</v>
      </c>
      <c r="E214" s="80">
        <v>2021</v>
      </c>
      <c r="F214" s="80" t="s">
        <v>75</v>
      </c>
      <c r="G214" s="182" t="s">
        <v>2375</v>
      </c>
      <c r="H214" s="80" t="s">
        <v>2376</v>
      </c>
      <c r="I214" s="173"/>
      <c r="J214" s="83"/>
      <c r="K214" s="81"/>
      <c r="L214" s="81"/>
      <c r="M214" s="81"/>
      <c r="N214" s="81"/>
      <c r="O214" s="81"/>
      <c r="P214" s="81"/>
      <c r="Q214" s="81"/>
      <c r="R214" s="81"/>
      <c r="S214" s="81"/>
      <c r="T214" s="81"/>
      <c r="U214" s="81"/>
      <c r="V214" s="81"/>
      <c r="W214" s="81"/>
      <c r="X214" s="81"/>
      <c r="Y214" s="81"/>
      <c r="Z214" s="81"/>
      <c r="AA214" s="81"/>
      <c r="AB214" s="81"/>
      <c r="AC214" s="82"/>
      <c r="AD214" s="81">
        <v>147959714.28061572</v>
      </c>
      <c r="AE214" s="81">
        <v>2097895.7425493621</v>
      </c>
      <c r="AF214" s="81">
        <v>747090.72474612354</v>
      </c>
      <c r="AG214" s="81">
        <v>64983997.702889495</v>
      </c>
      <c r="AH214" s="81">
        <v>59252853.303078294</v>
      </c>
      <c r="AI214" s="81">
        <v>0</v>
      </c>
      <c r="AJ214" s="81">
        <v>0</v>
      </c>
      <c r="AK214" s="81">
        <v>5184923.5684082154</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2333</v>
      </c>
      <c r="B215" s="80">
        <v>207</v>
      </c>
      <c r="C215" s="80">
        <v>16</v>
      </c>
      <c r="D215" s="80">
        <v>27</v>
      </c>
      <c r="E215" s="80">
        <v>2021</v>
      </c>
      <c r="F215" s="80" t="s">
        <v>75</v>
      </c>
      <c r="G215" s="182" t="s">
        <v>2331</v>
      </c>
      <c r="H215" s="80" t="s">
        <v>2332</v>
      </c>
      <c r="I215" s="173"/>
      <c r="J215" s="83"/>
      <c r="K215" s="81"/>
      <c r="L215" s="81"/>
      <c r="M215" s="81"/>
      <c r="N215" s="81"/>
      <c r="O215" s="81"/>
      <c r="P215" s="81"/>
      <c r="Q215" s="81"/>
      <c r="R215" s="81"/>
      <c r="S215" s="81"/>
      <c r="T215" s="81"/>
      <c r="U215" s="81"/>
      <c r="V215" s="81"/>
      <c r="W215" s="81"/>
      <c r="X215" s="81"/>
      <c r="Y215" s="81"/>
      <c r="Z215" s="81"/>
      <c r="AA215" s="81"/>
      <c r="AB215" s="81"/>
      <c r="AC215" s="82"/>
      <c r="AD215" s="81">
        <v>73364410.780532941</v>
      </c>
      <c r="AE215" s="81">
        <v>7131490.5866209762</v>
      </c>
      <c r="AF215" s="81">
        <v>11634043.24260449</v>
      </c>
      <c r="AG215" s="81">
        <v>123790882.02789985</v>
      </c>
      <c r="AH215" s="81">
        <v>78544298.324972898</v>
      </c>
      <c r="AI215" s="81">
        <v>0</v>
      </c>
      <c r="AJ215" s="81">
        <v>0</v>
      </c>
      <c r="AK215" s="81">
        <v>7167664.593745078</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2341</v>
      </c>
      <c r="B216" s="80">
        <v>208</v>
      </c>
      <c r="C216" s="80">
        <v>16</v>
      </c>
      <c r="D216" s="80">
        <v>28</v>
      </c>
      <c r="E216" s="80">
        <v>2021</v>
      </c>
      <c r="F216" s="80" t="s">
        <v>75</v>
      </c>
      <c r="G216" s="182" t="s">
        <v>2339</v>
      </c>
      <c r="H216" s="80" t="s">
        <v>2340</v>
      </c>
      <c r="I216" s="173"/>
      <c r="J216" s="83"/>
      <c r="K216" s="81"/>
      <c r="L216" s="81"/>
      <c r="M216" s="81"/>
      <c r="N216" s="81"/>
      <c r="O216" s="81"/>
      <c r="P216" s="81"/>
      <c r="Q216" s="81"/>
      <c r="R216" s="81"/>
      <c r="S216" s="81"/>
      <c r="T216" s="81"/>
      <c r="U216" s="81"/>
      <c r="V216" s="81"/>
      <c r="W216" s="81"/>
      <c r="X216" s="81"/>
      <c r="Y216" s="81"/>
      <c r="Z216" s="81"/>
      <c r="AA216" s="81"/>
      <c r="AB216" s="81"/>
      <c r="AC216" s="82"/>
      <c r="AD216" s="81">
        <v>122166981.86218125</v>
      </c>
      <c r="AE216" s="81">
        <v>2937957.3316003447</v>
      </c>
      <c r="AF216" s="81">
        <v>2208789.9688146263</v>
      </c>
      <c r="AG216" s="81">
        <v>63817422.111401483</v>
      </c>
      <c r="AH216" s="81">
        <v>48322336.174276076</v>
      </c>
      <c r="AI216" s="81">
        <v>0</v>
      </c>
      <c r="AJ216" s="81">
        <v>0</v>
      </c>
      <c r="AK216" s="81">
        <v>4046603.1333389482</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1705</v>
      </c>
      <c r="B217" s="80">
        <v>209</v>
      </c>
      <c r="C217" s="80">
        <v>16</v>
      </c>
      <c r="D217" s="80">
        <v>29</v>
      </c>
      <c r="E217" s="80">
        <v>2021</v>
      </c>
      <c r="F217" s="80" t="s">
        <v>75</v>
      </c>
      <c r="G217" s="182" t="s">
        <v>1703</v>
      </c>
      <c r="H217" s="80" t="s">
        <v>1704</v>
      </c>
      <c r="I217" s="173"/>
      <c r="J217" s="83"/>
      <c r="K217" s="81"/>
      <c r="L217" s="81"/>
      <c r="M217" s="81"/>
      <c r="N217" s="81"/>
      <c r="O217" s="81"/>
      <c r="P217" s="81"/>
      <c r="Q217" s="81"/>
      <c r="R217" s="81"/>
      <c r="S217" s="81"/>
      <c r="T217" s="81"/>
      <c r="U217" s="81"/>
      <c r="V217" s="81"/>
      <c r="W217" s="81"/>
      <c r="X217" s="81"/>
      <c r="Y217" s="81"/>
      <c r="Z217" s="81"/>
      <c r="AA217" s="81"/>
      <c r="AB217" s="81"/>
      <c r="AC217" s="82"/>
      <c r="AD217" s="81">
        <v>68668029.591574207</v>
      </c>
      <c r="AE217" s="81">
        <v>6115287.0514786579</v>
      </c>
      <c r="AF217" s="81">
        <v>5678972.2482513301</v>
      </c>
      <c r="AG217" s="81">
        <v>113954673.62535341</v>
      </c>
      <c r="AH217" s="81">
        <v>87627679.118682772</v>
      </c>
      <c r="AI217" s="81">
        <v>0</v>
      </c>
      <c r="AJ217" s="81">
        <v>0</v>
      </c>
      <c r="AK217" s="81">
        <v>7496611.8965914324</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1692</v>
      </c>
      <c r="B218" s="80">
        <v>210</v>
      </c>
      <c r="C218" s="80">
        <v>16</v>
      </c>
      <c r="D218" s="80">
        <v>30</v>
      </c>
      <c r="E218" s="80">
        <v>2021</v>
      </c>
      <c r="F218" s="80" t="s">
        <v>75</v>
      </c>
      <c r="G218" s="182" t="s">
        <v>1690</v>
      </c>
      <c r="H218" s="80" t="s">
        <v>1691</v>
      </c>
      <c r="I218" s="173"/>
      <c r="J218" s="83"/>
      <c r="K218" s="81"/>
      <c r="L218" s="81"/>
      <c r="M218" s="81"/>
      <c r="N218" s="81"/>
      <c r="O218" s="81"/>
      <c r="P218" s="81"/>
      <c r="Q218" s="81"/>
      <c r="R218" s="81"/>
      <c r="S218" s="81"/>
      <c r="T218" s="81"/>
      <c r="U218" s="81"/>
      <c r="V218" s="81"/>
      <c r="W218" s="81"/>
      <c r="X218" s="81"/>
      <c r="Y218" s="81"/>
      <c r="Z218" s="81"/>
      <c r="AA218" s="81"/>
      <c r="AB218" s="81"/>
      <c r="AC218" s="82"/>
      <c r="AD218" s="81">
        <v>30381078.84624948</v>
      </c>
      <c r="AE218" s="81">
        <v>641337.34217870724</v>
      </c>
      <c r="AF218" s="81">
        <v>378959.06327701925</v>
      </c>
      <c r="AG218" s="81">
        <v>11130278.594197081</v>
      </c>
      <c r="AH218" s="81">
        <v>10758690.492979681</v>
      </c>
      <c r="AI218" s="81">
        <v>0</v>
      </c>
      <c r="AJ218" s="81">
        <v>0</v>
      </c>
      <c r="AK218" s="81">
        <v>1024120.8526764784</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1688</v>
      </c>
      <c r="B219" s="80">
        <v>211</v>
      </c>
      <c r="C219" s="80">
        <v>16</v>
      </c>
      <c r="D219" s="80">
        <v>31</v>
      </c>
      <c r="E219" s="80">
        <v>2021</v>
      </c>
      <c r="F219" s="80" t="s">
        <v>75</v>
      </c>
      <c r="G219" s="182" t="s">
        <v>1686</v>
      </c>
      <c r="H219" s="80" t="s">
        <v>1687</v>
      </c>
      <c r="I219" s="173"/>
      <c r="J219" s="83"/>
      <c r="K219" s="81"/>
      <c r="L219" s="81"/>
      <c r="M219" s="81"/>
      <c r="N219" s="81"/>
      <c r="O219" s="81"/>
      <c r="P219" s="81"/>
      <c r="Q219" s="81"/>
      <c r="R219" s="81"/>
      <c r="S219" s="81"/>
      <c r="T219" s="81"/>
      <c r="U219" s="81"/>
      <c r="V219" s="81"/>
      <c r="W219" s="81"/>
      <c r="X219" s="81"/>
      <c r="Y219" s="81"/>
      <c r="Z219" s="81"/>
      <c r="AA219" s="81"/>
      <c r="AB219" s="81"/>
      <c r="AC219" s="82"/>
      <c r="AD219" s="81">
        <v>1707044.5931982063</v>
      </c>
      <c r="AE219" s="81">
        <v>1291707.6046697905</v>
      </c>
      <c r="AF219" s="81">
        <v>286926.14790974313</v>
      </c>
      <c r="AG219" s="81">
        <v>32460125.201404091</v>
      </c>
      <c r="AH219" s="81">
        <v>15417535.414259087</v>
      </c>
      <c r="AI219" s="81">
        <v>0</v>
      </c>
      <c r="AJ219" s="81">
        <v>0</v>
      </c>
      <c r="AK219" s="81">
        <v>1050373.630238039</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1598</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1598</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1598</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1737</v>
      </c>
      <c r="H6" s="87" t="s">
        <v>1738</v>
      </c>
      <c r="I6" s="87" t="s">
        <v>2380</v>
      </c>
      <c r="J6" s="87" t="s">
        <v>2381</v>
      </c>
      <c r="K6" s="87">
        <v>43</v>
      </c>
      <c r="L6" s="87">
        <v>18</v>
      </c>
      <c r="M6" s="18"/>
      <c r="N6" s="87">
        <v>1</v>
      </c>
      <c r="O6" s="87" t="s">
        <v>1737</v>
      </c>
      <c r="P6" s="87" t="s">
        <v>1738</v>
      </c>
      <c r="Q6" s="87" t="s">
        <v>1247</v>
      </c>
      <c r="R6" s="18"/>
      <c r="S6" s="87">
        <v>1</v>
      </c>
      <c r="T6" s="87" t="s">
        <v>1737</v>
      </c>
      <c r="U6" s="87" t="s">
        <v>1738</v>
      </c>
      <c r="V6" s="87" t="s">
        <v>1247</v>
      </c>
      <c r="W6" s="18"/>
      <c r="X6" s="87">
        <v>1</v>
      </c>
      <c r="Y6" s="769" t="s">
        <v>1737</v>
      </c>
      <c r="Z6" s="87" t="s">
        <v>1738</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1758</v>
      </c>
      <c r="P7" s="87" t="s">
        <v>1759</v>
      </c>
      <c r="Q7" s="87" t="s">
        <v>1247</v>
      </c>
      <c r="R7" s="18"/>
      <c r="S7" s="87">
        <v>2</v>
      </c>
      <c r="T7" s="86" t="s">
        <v>570</v>
      </c>
      <c r="U7" s="87" t="s">
        <v>1592</v>
      </c>
      <c r="V7" s="87" t="s">
        <v>1592</v>
      </c>
      <c r="W7" s="18"/>
      <c r="X7" s="87">
        <v>2</v>
      </c>
      <c r="Y7" s="769" t="s">
        <v>1758</v>
      </c>
      <c r="Z7" s="87" t="s">
        <v>1759</v>
      </c>
      <c r="AA7" s="87" t="s">
        <v>1247</v>
      </c>
      <c r="AB7" s="18"/>
      <c r="AC7" s="87">
        <v>2</v>
      </c>
      <c r="AD7" s="87" t="s">
        <v>2367</v>
      </c>
      <c r="AE7" s="87" t="s">
        <v>2368</v>
      </c>
      <c r="AF7" s="87" t="s">
        <v>1247</v>
      </c>
    </row>
    <row r="8" spans="1:32" ht="12">
      <c r="A8" s="18"/>
      <c r="B8" s="18"/>
      <c r="C8" s="18"/>
      <c r="D8" s="18"/>
      <c r="F8" s="18"/>
      <c r="G8" s="18"/>
      <c r="H8" s="18"/>
      <c r="I8" s="18"/>
      <c r="J8" s="18"/>
      <c r="K8" s="18"/>
      <c r="L8" s="18"/>
      <c r="M8" s="18"/>
      <c r="N8" s="87">
        <v>3</v>
      </c>
      <c r="O8" s="87" t="s">
        <v>1779</v>
      </c>
      <c r="P8" s="87" t="s">
        <v>1780</v>
      </c>
      <c r="Q8" s="87" t="s">
        <v>1247</v>
      </c>
      <c r="R8" s="18"/>
      <c r="S8" s="18"/>
      <c r="T8" s="18"/>
      <c r="U8" s="18"/>
      <c r="V8" s="18"/>
      <c r="W8" s="18"/>
      <c r="X8" s="87">
        <v>3</v>
      </c>
      <c r="Y8" s="769" t="s">
        <v>1779</v>
      </c>
      <c r="Z8" s="87" t="s">
        <v>1780</v>
      </c>
      <c r="AA8" s="87" t="s">
        <v>1247</v>
      </c>
      <c r="AB8" s="18"/>
      <c r="AC8" s="87">
        <v>3</v>
      </c>
      <c r="AD8" s="87" t="s">
        <v>1682</v>
      </c>
      <c r="AE8" s="87" t="s">
        <v>1683</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1800</v>
      </c>
      <c r="P9" s="87" t="s">
        <v>1801</v>
      </c>
      <c r="Q9" s="87" t="s">
        <v>1247</v>
      </c>
      <c r="R9" s="18"/>
      <c r="S9" s="18"/>
      <c r="T9" s="18"/>
      <c r="U9" s="18"/>
      <c r="V9" s="18"/>
      <c r="W9" s="18"/>
      <c r="X9" s="87">
        <v>4</v>
      </c>
      <c r="Y9" s="769" t="s">
        <v>1800</v>
      </c>
      <c r="Z9" s="87" t="s">
        <v>1801</v>
      </c>
      <c r="AA9" s="87" t="s">
        <v>1247</v>
      </c>
      <c r="AB9" s="18"/>
      <c r="AC9" s="87">
        <v>4</v>
      </c>
      <c r="AD9" s="87" t="s">
        <v>1728</v>
      </c>
      <c r="AE9" s="87" t="s">
        <v>1729</v>
      </c>
      <c r="AF9" s="87" t="s">
        <v>1247</v>
      </c>
    </row>
    <row r="10" spans="1:32" ht="12">
      <c r="A10" s="18"/>
      <c r="B10" s="18"/>
      <c r="C10" s="18"/>
      <c r="D10" s="18"/>
      <c r="F10" s="85" t="s">
        <v>1247</v>
      </c>
      <c r="G10" s="86" t="s">
        <v>1737</v>
      </c>
      <c r="H10" s="87" t="s">
        <v>1738</v>
      </c>
      <c r="I10" s="87" t="s">
        <v>2380</v>
      </c>
      <c r="J10" s="87" t="s">
        <v>2381</v>
      </c>
      <c r="K10" s="85">
        <v>43</v>
      </c>
      <c r="L10" s="85">
        <v>18</v>
      </c>
      <c r="M10" s="18"/>
      <c r="N10" s="87">
        <v>5</v>
      </c>
      <c r="O10" s="87" t="s">
        <v>1821</v>
      </c>
      <c r="P10" s="87" t="s">
        <v>1822</v>
      </c>
      <c r="Q10" s="87" t="s">
        <v>1247</v>
      </c>
      <c r="R10" s="18"/>
      <c r="S10" s="18"/>
      <c r="T10" s="18"/>
      <c r="U10" s="18"/>
      <c r="V10" s="18"/>
      <c r="W10" s="18"/>
      <c r="X10" s="87">
        <v>5</v>
      </c>
      <c r="Y10" s="769" t="s">
        <v>1821</v>
      </c>
      <c r="Z10" s="87" t="s">
        <v>1822</v>
      </c>
      <c r="AA10" s="87" t="s">
        <v>1247</v>
      </c>
      <c r="AB10" s="18"/>
      <c r="AC10" s="87">
        <v>5</v>
      </c>
      <c r="AD10" s="87" t="s">
        <v>1720</v>
      </c>
      <c r="AE10" s="87" t="s">
        <v>1721</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1842</v>
      </c>
      <c r="P11" s="87" t="s">
        <v>1843</v>
      </c>
      <c r="Q11" s="87" t="s">
        <v>1247</v>
      </c>
      <c r="R11" s="18"/>
      <c r="S11" s="18"/>
      <c r="T11" s="18"/>
      <c r="U11" s="18"/>
      <c r="V11" s="18"/>
      <c r="W11" s="18"/>
      <c r="X11" s="87">
        <v>6</v>
      </c>
      <c r="Y11" s="769" t="s">
        <v>1842</v>
      </c>
      <c r="Z11" s="87" t="s">
        <v>1843</v>
      </c>
      <c r="AA11" s="87" t="s">
        <v>1247</v>
      </c>
      <c r="AB11" s="18"/>
      <c r="AC11" s="87">
        <v>6</v>
      </c>
      <c r="AD11" s="87" t="s">
        <v>2371</v>
      </c>
      <c r="AE11" s="87" t="s">
        <v>2372</v>
      </c>
      <c r="AF11" s="87" t="s">
        <v>1247</v>
      </c>
    </row>
    <row r="12" spans="1:32" ht="12">
      <c r="A12" s="18"/>
      <c r="B12" s="18"/>
      <c r="C12" s="18"/>
      <c r="D12" s="18"/>
      <c r="F12" s="85" t="s">
        <v>1636</v>
      </c>
      <c r="G12" s="86" t="s">
        <v>1737</v>
      </c>
      <c r="H12" s="87"/>
      <c r="I12" s="87" t="s">
        <v>1737</v>
      </c>
      <c r="J12" s="87"/>
      <c r="K12" s="85" t="s">
        <v>1244</v>
      </c>
      <c r="L12" s="85"/>
      <c r="M12" s="18"/>
      <c r="N12" s="87">
        <v>7</v>
      </c>
      <c r="O12" s="87" t="s">
        <v>1863</v>
      </c>
      <c r="P12" s="87" t="s">
        <v>1864</v>
      </c>
      <c r="Q12" s="87" t="s">
        <v>1247</v>
      </c>
      <c r="R12" s="18"/>
      <c r="S12" s="18"/>
      <c r="T12" s="18"/>
      <c r="U12" s="18"/>
      <c r="V12" s="18"/>
      <c r="W12" s="18"/>
      <c r="X12" s="87">
        <v>7</v>
      </c>
      <c r="Y12" s="769" t="s">
        <v>1863</v>
      </c>
      <c r="Z12" s="87" t="s">
        <v>1864</v>
      </c>
      <c r="AA12" s="87" t="s">
        <v>1247</v>
      </c>
      <c r="AB12" s="18"/>
      <c r="AC12" s="87">
        <v>7</v>
      </c>
      <c r="AD12" s="87" t="s">
        <v>2347</v>
      </c>
      <c r="AE12" s="87" t="s">
        <v>2348</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1884</v>
      </c>
      <c r="P13" s="87" t="s">
        <v>1885</v>
      </c>
      <c r="Q13" s="87" t="s">
        <v>1247</v>
      </c>
      <c r="R13" s="18"/>
      <c r="S13" s="18"/>
      <c r="T13" s="18"/>
      <c r="U13" s="18"/>
      <c r="V13" s="18"/>
      <c r="W13" s="18"/>
      <c r="X13" s="87">
        <v>8</v>
      </c>
      <c r="Y13" s="769" t="s">
        <v>1884</v>
      </c>
      <c r="Z13" s="87" t="s">
        <v>1885</v>
      </c>
      <c r="AA13" s="87" t="s">
        <v>1247</v>
      </c>
      <c r="AB13" s="18"/>
      <c r="AC13" s="87">
        <v>8</v>
      </c>
      <c r="AD13" s="87" t="s">
        <v>2351</v>
      </c>
      <c r="AE13" s="87" t="s">
        <v>2352</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1905</v>
      </c>
      <c r="P14" s="87" t="s">
        <v>1906</v>
      </c>
      <c r="Q14" s="87" t="s">
        <v>1247</v>
      </c>
      <c r="R14" s="18"/>
      <c r="S14" s="18"/>
      <c r="T14" s="18"/>
      <c r="U14" s="18"/>
      <c r="V14" s="18"/>
      <c r="W14" s="18"/>
      <c r="X14" s="87">
        <v>9</v>
      </c>
      <c r="Y14" s="769" t="s">
        <v>1905</v>
      </c>
      <c r="Z14" s="87" t="s">
        <v>1906</v>
      </c>
      <c r="AA14" s="87" t="s">
        <v>1247</v>
      </c>
      <c r="AB14" s="18"/>
      <c r="AC14" s="87">
        <v>9</v>
      </c>
      <c r="AD14" s="87" t="s">
        <v>2363</v>
      </c>
      <c r="AE14" s="87" t="s">
        <v>2364</v>
      </c>
      <c r="AF14" s="87" t="s">
        <v>1247</v>
      </c>
    </row>
    <row r="15" spans="1:32" ht="12">
      <c r="A15" s="18"/>
      <c r="B15" s="18"/>
      <c r="C15" s="18"/>
      <c r="D15" s="18"/>
      <c r="E15" s="18"/>
      <c r="F15" s="18"/>
      <c r="G15" s="18"/>
      <c r="H15" s="18"/>
      <c r="I15" s="18"/>
      <c r="J15" s="18"/>
      <c r="K15" s="18"/>
      <c r="L15" s="18"/>
      <c r="M15" s="18"/>
      <c r="N15" s="87">
        <v>10</v>
      </c>
      <c r="O15" s="87" t="s">
        <v>1641</v>
      </c>
      <c r="P15" s="87" t="s">
        <v>1642</v>
      </c>
      <c r="Q15" s="87" t="s">
        <v>1247</v>
      </c>
      <c r="R15" s="18"/>
      <c r="S15" s="18"/>
      <c r="T15" s="18"/>
      <c r="U15" s="18"/>
      <c r="V15" s="18"/>
      <c r="W15" s="18"/>
      <c r="X15" s="87">
        <v>10</v>
      </c>
      <c r="Y15" s="769" t="s">
        <v>1641</v>
      </c>
      <c r="Z15" s="87" t="s">
        <v>1642</v>
      </c>
      <c r="AA15" s="87" t="s">
        <v>1247</v>
      </c>
      <c r="AB15" s="18"/>
      <c r="AC15" s="87">
        <v>10</v>
      </c>
      <c r="AD15" s="87" t="s">
        <v>1694</v>
      </c>
      <c r="AE15" s="87" t="s">
        <v>1695</v>
      </c>
      <c r="AF15" s="87" t="s">
        <v>1247</v>
      </c>
    </row>
    <row r="16" spans="1:32" ht="12">
      <c r="A16" s="18"/>
      <c r="B16" s="18"/>
      <c r="C16" s="18"/>
      <c r="D16" s="18"/>
      <c r="E16" s="18"/>
      <c r="F16" s="18"/>
      <c r="G16" s="18"/>
      <c r="H16" s="18"/>
      <c r="I16" s="18"/>
      <c r="J16" s="18"/>
      <c r="K16" s="18"/>
      <c r="L16" s="18"/>
      <c r="M16" s="18"/>
      <c r="N16" s="87">
        <v>11</v>
      </c>
      <c r="O16" s="87" t="s">
        <v>1943</v>
      </c>
      <c r="P16" s="87" t="s">
        <v>1944</v>
      </c>
      <c r="Q16" s="87" t="s">
        <v>1247</v>
      </c>
      <c r="R16" s="18"/>
      <c r="S16" s="18"/>
      <c r="T16" s="18"/>
      <c r="U16" s="18"/>
      <c r="V16" s="18"/>
      <c r="W16" s="18"/>
      <c r="X16" s="87">
        <v>11</v>
      </c>
      <c r="Y16" s="769" t="s">
        <v>1943</v>
      </c>
      <c r="Z16" s="87" t="s">
        <v>1944</v>
      </c>
      <c r="AA16" s="87" t="s">
        <v>1247</v>
      </c>
      <c r="AB16" s="18"/>
      <c r="AC16" s="87">
        <v>11</v>
      </c>
      <c r="AD16" s="87" t="s">
        <v>1716</v>
      </c>
      <c r="AE16" s="87" t="s">
        <v>1717</v>
      </c>
      <c r="AF16" s="87" t="s">
        <v>1247</v>
      </c>
    </row>
    <row r="17" spans="1:32" ht="12">
      <c r="A17" s="18"/>
      <c r="B17" s="18"/>
      <c r="C17" s="18"/>
      <c r="D17" s="18"/>
      <c r="E17" s="18"/>
      <c r="F17" s="18"/>
      <c r="G17" s="18"/>
      <c r="H17" s="18"/>
      <c r="I17" s="18"/>
      <c r="J17" s="18"/>
      <c r="K17" s="18"/>
      <c r="L17" s="18"/>
      <c r="M17" s="18"/>
      <c r="N17" s="87">
        <v>12</v>
      </c>
      <c r="O17" s="87" t="s">
        <v>1667</v>
      </c>
      <c r="P17" s="87" t="s">
        <v>1668</v>
      </c>
      <c r="Q17" s="87" t="s">
        <v>1247</v>
      </c>
      <c r="R17" s="18"/>
      <c r="S17" s="18"/>
      <c r="T17" s="18"/>
      <c r="U17" s="18"/>
      <c r="V17" s="18"/>
      <c r="W17" s="18"/>
      <c r="X17" s="87">
        <v>12</v>
      </c>
      <c r="Y17" s="769" t="s">
        <v>1667</v>
      </c>
      <c r="Z17" s="87" t="s">
        <v>1668</v>
      </c>
      <c r="AA17" s="87" t="s">
        <v>1247</v>
      </c>
      <c r="AB17" s="18"/>
      <c r="AC17" s="87">
        <v>12</v>
      </c>
      <c r="AD17" s="87" t="s">
        <v>1699</v>
      </c>
      <c r="AE17" s="87" t="s">
        <v>1700</v>
      </c>
      <c r="AF17" s="87" t="s">
        <v>1247</v>
      </c>
    </row>
    <row r="18" spans="1:32" ht="12">
      <c r="A18" s="18"/>
      <c r="B18" s="18"/>
      <c r="C18" s="18"/>
      <c r="D18" s="18"/>
      <c r="E18" s="18"/>
      <c r="F18" s="18"/>
      <c r="G18" s="18"/>
      <c r="H18" s="18"/>
      <c r="I18" s="18"/>
      <c r="J18" s="18"/>
      <c r="K18" s="18"/>
      <c r="L18" s="18"/>
      <c r="M18" s="18"/>
      <c r="N18" s="87">
        <v>13</v>
      </c>
      <c r="O18" s="87" t="s">
        <v>1981</v>
      </c>
      <c r="P18" s="87" t="s">
        <v>1982</v>
      </c>
      <c r="Q18" s="87" t="s">
        <v>1247</v>
      </c>
      <c r="R18" s="18"/>
      <c r="S18" s="18"/>
      <c r="T18" s="18"/>
      <c r="U18" s="18"/>
      <c r="V18" s="18"/>
      <c r="W18" s="18"/>
      <c r="X18" s="87">
        <v>13</v>
      </c>
      <c r="Y18" s="769" t="s">
        <v>1981</v>
      </c>
      <c r="Z18" s="87" t="s">
        <v>1982</v>
      </c>
      <c r="AA18" s="87" t="s">
        <v>1247</v>
      </c>
      <c r="AB18" s="18"/>
      <c r="AC18" s="87">
        <v>13</v>
      </c>
      <c r="AD18" s="87" t="s">
        <v>2335</v>
      </c>
      <c r="AE18" s="87" t="s">
        <v>2336</v>
      </c>
      <c r="AF18" s="87" t="s">
        <v>1247</v>
      </c>
    </row>
    <row r="19" spans="1:32" ht="12">
      <c r="A19" s="18"/>
      <c r="B19" s="18"/>
      <c r="C19" s="18"/>
      <c r="D19" s="18"/>
      <c r="E19" s="18"/>
      <c r="F19" s="18"/>
      <c r="G19" s="18"/>
      <c r="H19" s="18"/>
      <c r="I19" s="18"/>
      <c r="J19" s="18"/>
      <c r="K19" s="18"/>
      <c r="L19" s="18"/>
      <c r="M19" s="18"/>
      <c r="N19" s="87">
        <v>14</v>
      </c>
      <c r="O19" s="87" t="s">
        <v>1679</v>
      </c>
      <c r="P19" s="87" t="s">
        <v>1680</v>
      </c>
      <c r="Q19" s="87" t="s">
        <v>1247</v>
      </c>
      <c r="R19" s="18"/>
      <c r="S19" s="18"/>
      <c r="T19" s="18"/>
      <c r="U19" s="18"/>
      <c r="V19" s="18"/>
      <c r="W19" s="18"/>
      <c r="X19" s="87">
        <v>14</v>
      </c>
      <c r="Y19" s="769" t="s">
        <v>1679</v>
      </c>
      <c r="Z19" s="87" t="s">
        <v>1680</v>
      </c>
      <c r="AA19" s="87" t="s">
        <v>1247</v>
      </c>
      <c r="AB19" s="18"/>
      <c r="AC19" s="87">
        <v>14</v>
      </c>
      <c r="AD19" s="87" t="s">
        <v>2359</v>
      </c>
      <c r="AE19" s="87" t="s">
        <v>2360</v>
      </c>
      <c r="AF19" s="87" t="s">
        <v>1247</v>
      </c>
    </row>
    <row r="20" spans="1:32" ht="12">
      <c r="A20" s="18"/>
      <c r="B20" s="18"/>
      <c r="C20" s="18"/>
      <c r="D20" s="18"/>
      <c r="E20" s="18"/>
      <c r="F20" s="18"/>
      <c r="G20" s="18"/>
      <c r="H20" s="18"/>
      <c r="I20" s="18"/>
      <c r="J20" s="18"/>
      <c r="K20" s="18"/>
      <c r="L20" s="18"/>
      <c r="M20" s="18"/>
      <c r="N20" s="87">
        <v>15</v>
      </c>
      <c r="O20" s="87" t="s">
        <v>2019</v>
      </c>
      <c r="P20" s="87" t="s">
        <v>2020</v>
      </c>
      <c r="Q20" s="87" t="s">
        <v>1247</v>
      </c>
      <c r="R20" s="18"/>
      <c r="S20" s="18"/>
      <c r="T20" s="18"/>
      <c r="U20" s="18"/>
      <c r="V20" s="18"/>
      <c r="W20" s="18"/>
      <c r="X20" s="87">
        <v>15</v>
      </c>
      <c r="Y20" s="769" t="s">
        <v>2019</v>
      </c>
      <c r="Z20" s="87" t="s">
        <v>2020</v>
      </c>
      <c r="AA20" s="87" t="s">
        <v>1247</v>
      </c>
      <c r="AB20" s="18"/>
      <c r="AC20" s="87">
        <v>15</v>
      </c>
      <c r="AD20" s="87" t="s">
        <v>2355</v>
      </c>
      <c r="AE20" s="87" t="s">
        <v>2356</v>
      </c>
      <c r="AF20" s="87" t="s">
        <v>1247</v>
      </c>
    </row>
    <row r="21" spans="1:32" ht="12">
      <c r="A21" s="18"/>
      <c r="B21" s="18"/>
      <c r="C21" s="18"/>
      <c r="D21" s="18"/>
      <c r="E21" s="18"/>
      <c r="F21" s="18"/>
      <c r="G21" s="18"/>
      <c r="H21" s="18"/>
      <c r="I21" s="18"/>
      <c r="J21" s="18"/>
      <c r="K21" s="18"/>
      <c r="L21" s="18"/>
      <c r="M21" s="18"/>
      <c r="N21" s="87">
        <v>16</v>
      </c>
      <c r="O21" s="87" t="s">
        <v>2040</v>
      </c>
      <c r="P21" s="87" t="s">
        <v>2041</v>
      </c>
      <c r="Q21" s="87" t="s">
        <v>1247</v>
      </c>
      <c r="R21" s="18"/>
      <c r="S21" s="18"/>
      <c r="T21" s="18"/>
      <c r="U21" s="18"/>
      <c r="V21" s="18"/>
      <c r="W21" s="18"/>
      <c r="X21" s="87">
        <v>16</v>
      </c>
      <c r="Y21" s="769" t="s">
        <v>2040</v>
      </c>
      <c r="Z21" s="87" t="s">
        <v>2041</v>
      </c>
      <c r="AA21" s="87" t="s">
        <v>1247</v>
      </c>
      <c r="AB21" s="18"/>
      <c r="AC21" s="87">
        <v>16</v>
      </c>
      <c r="AD21" s="87" t="s">
        <v>1674</v>
      </c>
      <c r="AE21" s="87" t="s">
        <v>1675</v>
      </c>
      <c r="AF21" s="87" t="s">
        <v>1247</v>
      </c>
    </row>
    <row r="22" spans="1:32" ht="12">
      <c r="A22" s="18"/>
      <c r="B22" s="18"/>
      <c r="C22" s="18"/>
      <c r="D22" s="18"/>
      <c r="E22" s="18"/>
      <c r="F22" s="18"/>
      <c r="G22" s="18"/>
      <c r="H22" s="18"/>
      <c r="I22" s="18"/>
      <c r="J22" s="18"/>
      <c r="K22" s="18"/>
      <c r="L22" s="18"/>
      <c r="M22" s="18"/>
      <c r="N22" s="87">
        <v>17</v>
      </c>
      <c r="O22" s="87" t="s">
        <v>2061</v>
      </c>
      <c r="P22" s="87" t="s">
        <v>2062</v>
      </c>
      <c r="Q22" s="87" t="s">
        <v>1247</v>
      </c>
      <c r="R22" s="18"/>
      <c r="S22" s="18"/>
      <c r="T22" s="18"/>
      <c r="U22" s="18"/>
      <c r="V22" s="18"/>
      <c r="W22" s="18"/>
      <c r="X22" s="87">
        <v>17</v>
      </c>
      <c r="Y22" s="769" t="s">
        <v>2061</v>
      </c>
      <c r="Z22" s="87" t="s">
        <v>2062</v>
      </c>
      <c r="AA22" s="87" t="s">
        <v>1247</v>
      </c>
      <c r="AB22" s="18"/>
      <c r="AC22" s="87">
        <v>17</v>
      </c>
      <c r="AD22" s="87" t="s">
        <v>1711</v>
      </c>
      <c r="AE22" s="87" t="s">
        <v>1712</v>
      </c>
      <c r="AF22" s="87" t="s">
        <v>1247</v>
      </c>
    </row>
    <row r="23" spans="1:32" ht="12">
      <c r="A23" s="18"/>
      <c r="B23" s="18"/>
      <c r="C23" s="18"/>
      <c r="D23" s="18"/>
      <c r="E23" s="18"/>
      <c r="F23" s="18"/>
      <c r="G23" s="18"/>
      <c r="H23" s="18"/>
      <c r="I23" s="18"/>
      <c r="J23" s="18"/>
      <c r="K23" s="18"/>
      <c r="L23" s="18"/>
      <c r="M23" s="18"/>
      <c r="N23" s="87">
        <v>18</v>
      </c>
      <c r="O23" s="87" t="s">
        <v>2082</v>
      </c>
      <c r="P23" s="87" t="s">
        <v>2083</v>
      </c>
      <c r="Q23" s="87" t="s">
        <v>1247</v>
      </c>
      <c r="R23" s="18"/>
      <c r="S23" s="18"/>
      <c r="T23" s="18"/>
      <c r="U23" s="18"/>
      <c r="V23" s="18"/>
      <c r="W23" s="18"/>
      <c r="X23" s="87">
        <v>18</v>
      </c>
      <c r="Y23" s="769" t="s">
        <v>2082</v>
      </c>
      <c r="Z23" s="87" t="s">
        <v>2083</v>
      </c>
      <c r="AA23" s="87" t="s">
        <v>1247</v>
      </c>
      <c r="AB23" s="18"/>
      <c r="AC23" s="87">
        <v>18</v>
      </c>
      <c r="AD23" s="87" t="s">
        <v>1724</v>
      </c>
      <c r="AE23" s="87" t="s">
        <v>1725</v>
      </c>
      <c r="AF23" s="87" t="s">
        <v>1247</v>
      </c>
    </row>
    <row r="24" spans="1:32" ht="12">
      <c r="A24" s="18"/>
      <c r="B24" s="18"/>
      <c r="C24" s="18"/>
      <c r="D24" s="18"/>
      <c r="E24" s="18"/>
      <c r="F24" s="18"/>
      <c r="G24" s="18"/>
      <c r="H24" s="18"/>
      <c r="I24" s="18"/>
      <c r="J24" s="18"/>
      <c r="K24" s="18"/>
      <c r="L24" s="18"/>
      <c r="M24" s="18"/>
      <c r="N24" s="87">
        <v>19</v>
      </c>
      <c r="O24" s="87" t="s">
        <v>2103</v>
      </c>
      <c r="P24" s="87" t="s">
        <v>2104</v>
      </c>
      <c r="Q24" s="87" t="s">
        <v>1247</v>
      </c>
      <c r="R24" s="18"/>
      <c r="S24" s="18"/>
      <c r="T24" s="18"/>
      <c r="U24" s="18"/>
      <c r="V24" s="18"/>
      <c r="W24" s="18"/>
      <c r="X24" s="87">
        <v>19</v>
      </c>
      <c r="Y24" s="769" t="s">
        <v>2103</v>
      </c>
      <c r="Z24" s="87" t="s">
        <v>2104</v>
      </c>
      <c r="AA24" s="87" t="s">
        <v>1247</v>
      </c>
      <c r="AB24" s="18"/>
      <c r="AC24" s="87">
        <v>19</v>
      </c>
      <c r="AD24" s="87" t="s">
        <v>1707</v>
      </c>
      <c r="AE24" s="87" t="s">
        <v>1708</v>
      </c>
      <c r="AF24" s="87" t="s">
        <v>1247</v>
      </c>
    </row>
    <row r="25" spans="1:32" ht="12">
      <c r="A25" s="18"/>
      <c r="B25" s="18"/>
      <c r="C25" s="18"/>
      <c r="D25" s="18"/>
      <c r="E25" s="18"/>
      <c r="F25" s="18"/>
      <c r="G25" s="18"/>
      <c r="H25" s="18"/>
      <c r="I25" s="18"/>
      <c r="J25" s="18"/>
      <c r="K25" s="18"/>
      <c r="L25" s="18"/>
      <c r="M25" s="18"/>
      <c r="N25" s="87">
        <v>20</v>
      </c>
      <c r="O25" s="87" t="s">
        <v>2124</v>
      </c>
      <c r="P25" s="87" t="s">
        <v>2125</v>
      </c>
      <c r="Q25" s="87" t="s">
        <v>1247</v>
      </c>
      <c r="R25" s="18"/>
      <c r="S25" s="18"/>
      <c r="T25" s="18"/>
      <c r="U25" s="18"/>
      <c r="V25" s="18"/>
      <c r="W25" s="18"/>
      <c r="X25" s="87">
        <v>20</v>
      </c>
      <c r="Y25" s="769" t="s">
        <v>2124</v>
      </c>
      <c r="Z25" s="87" t="s">
        <v>2125</v>
      </c>
      <c r="AA25" s="87" t="s">
        <v>1247</v>
      </c>
      <c r="AB25" s="18"/>
      <c r="AC25" s="87">
        <v>20</v>
      </c>
      <c r="AD25" s="87" t="s">
        <v>1732</v>
      </c>
      <c r="AE25" s="87" t="s">
        <v>1733</v>
      </c>
      <c r="AF25" s="87" t="s">
        <v>1247</v>
      </c>
    </row>
    <row r="26" spans="1:32" ht="12">
      <c r="A26" s="18"/>
      <c r="B26" s="18"/>
      <c r="C26" s="18"/>
      <c r="D26" s="18"/>
      <c r="E26" s="18"/>
      <c r="F26" s="18"/>
      <c r="G26" s="18"/>
      <c r="H26" s="18"/>
      <c r="I26" s="18"/>
      <c r="J26" s="18"/>
      <c r="K26" s="18"/>
      <c r="L26" s="18"/>
      <c r="M26" s="18"/>
      <c r="N26" s="87">
        <v>21</v>
      </c>
      <c r="O26" s="87" t="s">
        <v>2145</v>
      </c>
      <c r="P26" s="87" t="s">
        <v>2146</v>
      </c>
      <c r="Q26" s="87" t="s">
        <v>1247</v>
      </c>
      <c r="R26" s="18"/>
      <c r="S26" s="18"/>
      <c r="T26" s="18"/>
      <c r="U26" s="18"/>
      <c r="V26" s="18"/>
      <c r="W26" s="18"/>
      <c r="X26" s="87">
        <v>21</v>
      </c>
      <c r="Y26" s="769" t="s">
        <v>2145</v>
      </c>
      <c r="Z26" s="87" t="s">
        <v>2146</v>
      </c>
      <c r="AA26" s="87" t="s">
        <v>1247</v>
      </c>
      <c r="AB26" s="18"/>
      <c r="AC26" s="87">
        <v>21</v>
      </c>
      <c r="AD26" s="87" t="s">
        <v>1737</v>
      </c>
      <c r="AE26" s="87" t="s">
        <v>1738</v>
      </c>
      <c r="AF26" s="87" t="s">
        <v>1247</v>
      </c>
    </row>
    <row r="27" spans="1:32" ht="12">
      <c r="A27" s="18"/>
      <c r="B27" s="18"/>
      <c r="C27" s="18"/>
      <c r="D27" s="18"/>
      <c r="E27" s="18"/>
      <c r="F27" s="18"/>
      <c r="G27" s="18"/>
      <c r="H27" s="18"/>
      <c r="I27" s="18"/>
      <c r="J27" s="18"/>
      <c r="K27" s="18"/>
      <c r="L27" s="18"/>
      <c r="M27" s="18"/>
      <c r="N27" s="87">
        <v>22</v>
      </c>
      <c r="O27" s="87" t="s">
        <v>2166</v>
      </c>
      <c r="P27" s="87" t="s">
        <v>2167</v>
      </c>
      <c r="Q27" s="87" t="s">
        <v>1247</v>
      </c>
      <c r="R27" s="18"/>
      <c r="S27" s="18"/>
      <c r="T27" s="18"/>
      <c r="U27" s="18"/>
      <c r="V27" s="18"/>
      <c r="W27" s="18"/>
      <c r="X27" s="87">
        <v>22</v>
      </c>
      <c r="Y27" s="769" t="s">
        <v>2166</v>
      </c>
      <c r="Z27" s="87" t="s">
        <v>2167</v>
      </c>
      <c r="AA27" s="87" t="s">
        <v>1247</v>
      </c>
      <c r="AB27" s="18"/>
      <c r="AC27" s="87">
        <v>22</v>
      </c>
      <c r="AD27" s="87" t="s">
        <v>1670</v>
      </c>
      <c r="AE27" s="87" t="s">
        <v>1671</v>
      </c>
      <c r="AF27" s="87" t="s">
        <v>1247</v>
      </c>
    </row>
    <row r="28" spans="1:32" ht="12">
      <c r="A28" s="18"/>
      <c r="B28" s="18"/>
      <c r="C28" s="18"/>
      <c r="D28" s="18"/>
      <c r="E28" s="18"/>
      <c r="F28" s="18"/>
      <c r="G28" s="18"/>
      <c r="H28" s="18"/>
      <c r="I28" s="18"/>
      <c r="J28" s="18"/>
      <c r="K28" s="18"/>
      <c r="L28" s="18"/>
      <c r="M28" s="18"/>
      <c r="N28" s="87">
        <v>23</v>
      </c>
      <c r="O28" s="87" t="s">
        <v>2187</v>
      </c>
      <c r="P28" s="87" t="s">
        <v>2188</v>
      </c>
      <c r="Q28" s="87" t="s">
        <v>1247</v>
      </c>
      <c r="R28" s="18"/>
      <c r="S28" s="18"/>
      <c r="T28" s="18"/>
      <c r="U28" s="18"/>
      <c r="V28" s="18"/>
      <c r="W28" s="18"/>
      <c r="X28" s="87">
        <v>23</v>
      </c>
      <c r="Y28" s="769" t="s">
        <v>2187</v>
      </c>
      <c r="Z28" s="87" t="s">
        <v>2188</v>
      </c>
      <c r="AA28" s="87" t="s">
        <v>1247</v>
      </c>
      <c r="AB28" s="18"/>
      <c r="AC28" s="87">
        <v>23</v>
      </c>
      <c r="AD28" s="87" t="s">
        <v>2343</v>
      </c>
      <c r="AE28" s="87" t="s">
        <v>2344</v>
      </c>
      <c r="AF28" s="87" t="s">
        <v>1247</v>
      </c>
    </row>
    <row r="29" spans="1:32" ht="12">
      <c r="A29" s="18"/>
      <c r="B29" s="18"/>
      <c r="C29" s="18"/>
      <c r="D29" s="18"/>
      <c r="E29" s="18"/>
      <c r="F29" s="18"/>
      <c r="G29" s="18"/>
      <c r="H29" s="18"/>
      <c r="I29" s="18"/>
      <c r="J29" s="18"/>
      <c r="K29" s="18"/>
      <c r="L29" s="18"/>
      <c r="M29" s="18"/>
      <c r="N29" s="87">
        <v>24</v>
      </c>
      <c r="O29" s="87" t="s">
        <v>2208</v>
      </c>
      <c r="P29" s="87" t="s">
        <v>2209</v>
      </c>
      <c r="Q29" s="87" t="s">
        <v>1247</v>
      </c>
      <c r="R29" s="18"/>
      <c r="S29" s="18"/>
      <c r="T29" s="18"/>
      <c r="U29" s="18"/>
      <c r="V29" s="18"/>
      <c r="W29" s="18"/>
      <c r="X29" s="87">
        <v>24</v>
      </c>
      <c r="Y29" s="769" t="s">
        <v>2208</v>
      </c>
      <c r="Z29" s="87" t="s">
        <v>2209</v>
      </c>
      <c r="AA29" s="87" t="s">
        <v>1247</v>
      </c>
      <c r="AB29" s="18"/>
      <c r="AC29" s="87">
        <v>24</v>
      </c>
      <c r="AD29" s="87" t="s">
        <v>1637</v>
      </c>
      <c r="AE29" s="87" t="s">
        <v>1638</v>
      </c>
      <c r="AF29" s="87" t="s">
        <v>1247</v>
      </c>
    </row>
    <row r="30" spans="1:32" ht="12">
      <c r="A30" s="18"/>
      <c r="B30" s="18"/>
      <c r="C30" s="18"/>
      <c r="D30" s="18"/>
      <c r="E30" s="18"/>
      <c r="F30" s="18"/>
      <c r="G30" s="18"/>
      <c r="H30" s="18"/>
      <c r="I30" s="18"/>
      <c r="J30" s="18"/>
      <c r="K30" s="18"/>
      <c r="L30" s="18"/>
      <c r="M30" s="18"/>
      <c r="N30" s="87">
        <v>25</v>
      </c>
      <c r="O30" s="87" t="s">
        <v>2229</v>
      </c>
      <c r="P30" s="87" t="s">
        <v>2230</v>
      </c>
      <c r="Q30" s="87" t="s">
        <v>1247</v>
      </c>
      <c r="R30" s="18"/>
      <c r="S30" s="18"/>
      <c r="T30" s="18"/>
      <c r="U30" s="18"/>
      <c r="V30" s="18"/>
      <c r="W30" s="18"/>
      <c r="X30" s="87">
        <v>25</v>
      </c>
      <c r="Y30" s="769" t="s">
        <v>2229</v>
      </c>
      <c r="Z30" s="87" t="s">
        <v>2230</v>
      </c>
      <c r="AA30" s="87" t="s">
        <v>1247</v>
      </c>
      <c r="AB30" s="18"/>
      <c r="AC30" s="87">
        <v>25</v>
      </c>
      <c r="AD30" s="87" t="s">
        <v>1662</v>
      </c>
      <c r="AE30" s="87" t="s">
        <v>1663</v>
      </c>
      <c r="AF30" s="87" t="s">
        <v>1247</v>
      </c>
    </row>
    <row r="31" spans="1:32" ht="12">
      <c r="A31" s="18"/>
      <c r="B31" s="18"/>
      <c r="C31" s="18"/>
      <c r="D31" s="18"/>
      <c r="E31" s="18"/>
      <c r="F31" s="18"/>
      <c r="G31" s="18"/>
      <c r="H31" s="18"/>
      <c r="I31" s="18"/>
      <c r="J31" s="18"/>
      <c r="K31" s="18"/>
      <c r="L31" s="18"/>
      <c r="M31" s="18"/>
      <c r="N31" s="87">
        <v>26</v>
      </c>
      <c r="O31" s="87" t="s">
        <v>2250</v>
      </c>
      <c r="P31" s="87" t="s">
        <v>1698</v>
      </c>
      <c r="Q31" s="87" t="s">
        <v>1247</v>
      </c>
      <c r="R31" s="18"/>
      <c r="S31" s="18"/>
      <c r="T31" s="18"/>
      <c r="U31" s="18"/>
      <c r="V31" s="18"/>
      <c r="W31" s="18"/>
      <c r="X31" s="87">
        <v>26</v>
      </c>
      <c r="Y31" s="769" t="s">
        <v>2250</v>
      </c>
      <c r="Z31" s="87" t="s">
        <v>1698</v>
      </c>
      <c r="AA31" s="87" t="s">
        <v>1247</v>
      </c>
      <c r="AB31" s="18"/>
      <c r="AC31" s="87">
        <v>26</v>
      </c>
      <c r="AD31" s="87" t="s">
        <v>2375</v>
      </c>
      <c r="AE31" s="87" t="s">
        <v>2376</v>
      </c>
      <c r="AF31" s="87" t="s">
        <v>1247</v>
      </c>
    </row>
    <row r="32" spans="1:32" ht="12">
      <c r="A32" s="18"/>
      <c r="B32" s="18"/>
      <c r="C32" s="18"/>
      <c r="D32" s="18"/>
      <c r="E32" s="18"/>
      <c r="F32" s="18"/>
      <c r="G32" s="18"/>
      <c r="H32" s="18"/>
      <c r="I32" s="18"/>
      <c r="J32" s="18"/>
      <c r="K32" s="18"/>
      <c r="L32" s="18"/>
      <c r="M32" s="18"/>
      <c r="N32" s="87">
        <v>27</v>
      </c>
      <c r="O32" s="87" t="s">
        <v>2270</v>
      </c>
      <c r="P32" s="87" t="s">
        <v>2271</v>
      </c>
      <c r="Q32" s="87" t="s">
        <v>1247</v>
      </c>
      <c r="R32" s="18"/>
      <c r="S32" s="18"/>
      <c r="T32" s="18"/>
      <c r="U32" s="18"/>
      <c r="V32" s="18"/>
      <c r="W32" s="18"/>
      <c r="X32" s="87">
        <v>27</v>
      </c>
      <c r="Y32" s="769" t="s">
        <v>2270</v>
      </c>
      <c r="Z32" s="87" t="s">
        <v>2271</v>
      </c>
      <c r="AA32" s="87" t="s">
        <v>1247</v>
      </c>
      <c r="AB32" s="18"/>
      <c r="AC32" s="87">
        <v>27</v>
      </c>
      <c r="AD32" s="87" t="s">
        <v>2331</v>
      </c>
      <c r="AE32" s="87" t="s">
        <v>2332</v>
      </c>
      <c r="AF32" s="87" t="s">
        <v>1247</v>
      </c>
    </row>
    <row r="33" spans="1:32" ht="12">
      <c r="A33" s="18"/>
      <c r="B33" s="18"/>
      <c r="C33" s="18"/>
      <c r="D33" s="18"/>
      <c r="E33" s="18"/>
      <c r="F33" s="18"/>
      <c r="G33" s="18"/>
      <c r="H33" s="18"/>
      <c r="I33" s="18"/>
      <c r="J33" s="18"/>
      <c r="K33" s="18"/>
      <c r="L33" s="18"/>
      <c r="M33" s="18"/>
      <c r="N33" s="87">
        <v>28</v>
      </c>
      <c r="O33" s="87" t="s">
        <v>2291</v>
      </c>
      <c r="P33" s="87" t="s">
        <v>2292</v>
      </c>
      <c r="Q33" s="87" t="s">
        <v>1247</v>
      </c>
      <c r="R33" s="18"/>
      <c r="S33" s="18"/>
      <c r="T33" s="18"/>
      <c r="U33" s="18"/>
      <c r="V33" s="18"/>
      <c r="W33" s="18"/>
      <c r="X33" s="87">
        <v>28</v>
      </c>
      <c r="Y33" s="769" t="s">
        <v>2291</v>
      </c>
      <c r="Z33" s="87" t="s">
        <v>2292</v>
      </c>
      <c r="AA33" s="87" t="s">
        <v>1247</v>
      </c>
      <c r="AB33" s="18"/>
      <c r="AC33" s="87">
        <v>28</v>
      </c>
      <c r="AD33" s="87" t="s">
        <v>2339</v>
      </c>
      <c r="AE33" s="87" t="s">
        <v>2340</v>
      </c>
      <c r="AF33" s="87" t="s">
        <v>1247</v>
      </c>
    </row>
    <row r="34" spans="1:32" ht="12">
      <c r="A34" s="18"/>
      <c r="B34" s="18"/>
      <c r="C34" s="18"/>
      <c r="D34" s="18"/>
      <c r="E34" s="18"/>
      <c r="F34" s="18"/>
      <c r="G34" s="18"/>
      <c r="H34" s="18"/>
      <c r="I34" s="18"/>
      <c r="J34" s="18"/>
      <c r="K34" s="18"/>
      <c r="L34" s="18"/>
      <c r="M34" s="18"/>
      <c r="N34" s="87">
        <v>29</v>
      </c>
      <c r="O34" s="87" t="s">
        <v>2312</v>
      </c>
      <c r="P34" s="87" t="s">
        <v>1715</v>
      </c>
      <c r="Q34" s="87" t="s">
        <v>1247</v>
      </c>
      <c r="R34" s="18"/>
      <c r="S34" s="18"/>
      <c r="T34" s="18"/>
      <c r="U34" s="18"/>
      <c r="V34" s="18"/>
      <c r="W34" s="18"/>
      <c r="X34" s="87">
        <v>29</v>
      </c>
      <c r="Y34" s="769" t="s">
        <v>2312</v>
      </c>
      <c r="Z34" s="87" t="s">
        <v>1715</v>
      </c>
      <c r="AA34" s="87" t="s">
        <v>1247</v>
      </c>
      <c r="AB34" s="18"/>
      <c r="AC34" s="87">
        <v>29</v>
      </c>
      <c r="AD34" s="87" t="s">
        <v>1703</v>
      </c>
      <c r="AE34" s="87" t="s">
        <v>1704</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1690</v>
      </c>
      <c r="AE35" s="87" t="s">
        <v>1691</v>
      </c>
      <c r="AF35" s="87" t="s">
        <v>1247</v>
      </c>
    </row>
    <row r="36" spans="1:32" ht="12">
      <c r="A36" s="18"/>
      <c r="B36" s="18"/>
      <c r="C36" s="18"/>
      <c r="D36" s="18"/>
      <c r="E36" s="18"/>
      <c r="F36" s="18"/>
      <c r="G36" s="18"/>
      <c r="H36" s="18"/>
      <c r="I36" s="18"/>
      <c r="J36" s="18"/>
      <c r="K36" s="18"/>
      <c r="L36" s="18"/>
      <c r="M36" s="18"/>
      <c r="N36" s="87">
        <v>31</v>
      </c>
      <c r="O36" s="87" t="s">
        <v>2380</v>
      </c>
      <c r="P36" s="87" t="s">
        <v>2381</v>
      </c>
      <c r="Q36" s="87" t="s">
        <v>1245</v>
      </c>
      <c r="R36" s="18"/>
      <c r="S36" s="18"/>
      <c r="T36" s="18"/>
      <c r="U36" s="18"/>
      <c r="V36" s="18"/>
      <c r="W36" s="18"/>
      <c r="X36" s="87">
        <v>31</v>
      </c>
      <c r="Y36" s="769">
        <v>0</v>
      </c>
      <c r="Z36" s="87">
        <v>0</v>
      </c>
      <c r="AA36" s="87">
        <v>0</v>
      </c>
      <c r="AB36" s="18"/>
      <c r="AC36" s="87">
        <v>31</v>
      </c>
      <c r="AD36" s="87" t="s">
        <v>1686</v>
      </c>
      <c r="AE36" s="87" t="s">
        <v>1687</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c r="AE37" s="87"/>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c r="AE38" s="87"/>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c r="AE39" s="87"/>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15</v>
      </c>
      <c r="I4" s="80" t="str">
        <f>HLOOKUP(I3,比較地域マスタ!$E$5:$L$6,2,0)</f>
        <v>新潟県</v>
      </c>
      <c r="J4" s="80" t="str">
        <f>HLOOKUP(J3,比較地域マスタ!$E$5:$L$6,2,0)</f>
        <v>津南町</v>
      </c>
      <c r="K4" s="80" t="str">
        <f>HLOOKUP(K3,比較地域マスタ!$E$5:$L$6,2,0)</f>
        <v>15482</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2024-03-14T13:29:58Z</dcterms:created>
  <dcterms:modified xsi:type="dcterms:W3CDTF">2024-03-14T13:29:58Z</dcterms:modified>
  <cp:category/>
  <cp:contentStatus/>
</cp:coreProperties>
</file>